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codeName="{144559BF-596A-2B24-0A50-F0D1D4C42CD1}"/>
  <workbookPr codeName="ThisWorkbook" defaultThemeVersion="124226"/>
  <mc:AlternateContent xmlns:mc="http://schemas.openxmlformats.org/markup-compatibility/2006">
    <mc:Choice Requires="x15">
      <x15ac:absPath xmlns:x15ac="http://schemas.microsoft.com/office/spreadsheetml/2010/11/ac" url="C:\Users\DBalderramo\Desktop\LICITACIONES 2020\Lic 02-2020 B° Virgen de Fátima. Jáchal\PUBLICACION\PUBLICACION WEB\"/>
    </mc:Choice>
  </mc:AlternateContent>
  <xr:revisionPtr revIDLastSave="0" documentId="13_ncr:1_{3E5DD302-62C3-42AB-A9DB-D53C1CC8F2BF}" xr6:coauthVersionLast="45" xr6:coauthVersionMax="45" xr10:uidLastSave="{00000000-0000-0000-0000-000000000000}"/>
  <bookViews>
    <workbookView xWindow="-120" yWindow="-120" windowWidth="29040" windowHeight="15840" firstSheet="1" activeTab="13" xr2:uid="{00000000-000D-0000-FFFF-FFFF00000000}"/>
  </bookViews>
  <sheets>
    <sheet name="Datos" sheetId="15" r:id="rId1"/>
    <sheet name="RGP" sheetId="28" r:id="rId2"/>
    <sheet name="Proto  M 17 modif" sheetId="18" r:id="rId3"/>
    <sheet name="Proto M1 17 Modif" sheetId="19" r:id="rId4"/>
    <sheet name="P-G" sheetId="27" state="hidden" r:id="rId5"/>
    <sheet name="P-F (1 PISO)" sheetId="29" state="hidden" r:id="rId6"/>
    <sheet name="P-H (1 PISO)" sheetId="30" state="hidden" r:id="rId7"/>
    <sheet name="P-G (1 PISO)" sheetId="31" state="hidden" r:id="rId8"/>
    <sheet name="P-G (2 PISO)" sheetId="33" state="hidden" r:id="rId9"/>
    <sheet name="Espacios Comunes" sheetId="34" state="hidden" r:id="rId10"/>
    <sheet name="INFRA" sheetId="22" r:id="rId11"/>
    <sheet name="CyP" sheetId="2" r:id="rId12"/>
    <sheet name="PTyCI" sheetId="9" r:id="rId13"/>
    <sheet name="AP" sheetId="25" r:id="rId14"/>
    <sheet name="Insumos" sheetId="26" r:id="rId15"/>
    <sheet name="Grafico Avance Obra" sheetId="4" r:id="rId16"/>
    <sheet name="Gráfico Curva Inversiones" sheetId="5" r:id="rId17"/>
    <sheet name="Indices" sheetId="11" r:id="rId18"/>
    <sheet name="Códigos Items" sheetId="12" state="hidden" r:id="rId19"/>
    <sheet name="Gastos Generales" sheetId="8" r:id="rId20"/>
  </sheets>
  <functionGroups builtInGroupCount="19"/>
  <externalReferences>
    <externalReference r:id="rId21"/>
  </externalReferences>
  <definedNames>
    <definedName name="__123Graph_AGRAUDAP" localSheetId="13" hidden="1">[1]P.TRABAJO!#REF!</definedName>
    <definedName name="__123Graph_AGRAUDAP" localSheetId="18" hidden="1">[1]P.TRABAJO!#REF!</definedName>
    <definedName name="__123Graph_AGRAUDAP" localSheetId="0" hidden="1">[1]P.TRABAJO!#REF!</definedName>
    <definedName name="__123Graph_AGRAUDAP" localSheetId="17" hidden="1">[1]P.TRABAJO!#REF!</definedName>
    <definedName name="__123Graph_AGRAUDAP" localSheetId="10" hidden="1">[1]P.TRABAJO!#REF!</definedName>
    <definedName name="__123Graph_AGRAUDAP" localSheetId="14" hidden="1">[1]P.TRABAJO!#REF!</definedName>
    <definedName name="__123Graph_AGRAUDAP" localSheetId="4" hidden="1">[1]P.TRABAJO!#REF!</definedName>
    <definedName name="__123Graph_AGRAUDAP" localSheetId="2" hidden="1">[1]P.TRABAJO!#REF!</definedName>
    <definedName name="__123Graph_AGRAUDAP" localSheetId="3" hidden="1">[1]P.TRABAJO!#REF!</definedName>
    <definedName name="__123Graph_AGRAUDAP" hidden="1">[1]P.TRABAJO!#REF!</definedName>
    <definedName name="__123Graph_LBL_AGRAUDAP" localSheetId="18" hidden="1">[1]P.TRABAJO!#REF!</definedName>
    <definedName name="__123Graph_LBL_AGRAUDAP" localSheetId="0" hidden="1">[1]P.TRABAJO!#REF!</definedName>
    <definedName name="__123Graph_LBL_AGRAUDAP" localSheetId="17" hidden="1">[1]P.TRABAJO!#REF!</definedName>
    <definedName name="__123Graph_LBL_AGRAUDAP" localSheetId="10" hidden="1">[1]P.TRABAJO!#REF!</definedName>
    <definedName name="__123Graph_LBL_AGRAUDAP" localSheetId="14" hidden="1">[1]P.TRABAJO!#REF!</definedName>
    <definedName name="__123Graph_LBL_AGRAUDAP" localSheetId="4" hidden="1">[1]P.TRABAJO!#REF!</definedName>
    <definedName name="__123Graph_LBL_AGRAUDAP" localSheetId="2" hidden="1">[1]P.TRABAJO!#REF!</definedName>
    <definedName name="__123Graph_LBL_AGRAUDAP" localSheetId="3" hidden="1">[1]P.TRABAJO!#REF!</definedName>
    <definedName name="__123Graph_LBL_AGRAUDAP" hidden="1">[1]P.TRABAJO!#REF!</definedName>
    <definedName name="__123Graph_XGRAUDAP" localSheetId="18" hidden="1">[1]P.TRABAJO!#REF!</definedName>
    <definedName name="__123Graph_XGRAUDAP" localSheetId="0" hidden="1">[1]P.TRABAJO!#REF!</definedName>
    <definedName name="__123Graph_XGRAUDAP" localSheetId="17" hidden="1">[1]P.TRABAJO!#REF!</definedName>
    <definedName name="__123Graph_XGRAUDAP" localSheetId="10" hidden="1">[1]P.TRABAJO!#REF!</definedName>
    <definedName name="__123Graph_XGRAUDAP" localSheetId="14" hidden="1">[1]P.TRABAJO!#REF!</definedName>
    <definedName name="__123Graph_XGRAUDAP" localSheetId="4" hidden="1">[1]P.TRABAJO!#REF!</definedName>
    <definedName name="__123Graph_XGRAUDAP" localSheetId="2" hidden="1">[1]P.TRABAJO!#REF!</definedName>
    <definedName name="__123Graph_XGRAUDAP" localSheetId="3" hidden="1">[1]P.TRABAJO!#REF!</definedName>
    <definedName name="__123Graph_XGRAUDAP" hidden="1">[1]P.TRABAJO!#REF!</definedName>
    <definedName name="_xlnm._FilterDatabase" localSheetId="11" hidden="1">CyP!$A$1:$A$149</definedName>
    <definedName name="_xlnm._FilterDatabase" localSheetId="0" hidden="1">Datos!#REF!</definedName>
    <definedName name="_xlnm._FilterDatabase" localSheetId="17" hidden="1">Indices!$B$1:$D$969</definedName>
    <definedName name="_xlnm._FilterDatabase" localSheetId="10" hidden="1">INFRA!$A$2:$A$58</definedName>
    <definedName name="_xlnm._FilterDatabase" localSheetId="14" hidden="1">Insumos!#REF!</definedName>
    <definedName name="_xlnm._FilterDatabase" localSheetId="4" hidden="1">'P-G'!$A$2:$A$60</definedName>
    <definedName name="_xlnm._FilterDatabase" localSheetId="2" hidden="1">'Proto  M 17 modif'!$A$2:$A$59</definedName>
    <definedName name="_xlnm._FilterDatabase" localSheetId="3" hidden="1">'Proto M1 17 Modif'!$A$2:$A$50</definedName>
    <definedName name="_xlnm._FilterDatabase" localSheetId="12" hidden="1">PTyCI!$D$1:$D$113</definedName>
    <definedName name="Anticipo_Financiero">Datos!$C$7</definedName>
    <definedName name="_xlnm.Print_Area" localSheetId="13">AP!$A$1:$G$50</definedName>
    <definedName name="_xlnm.Print_Area" localSheetId="11">CyP!$A$1:$I$151</definedName>
    <definedName name="_xlnm.Print_Area" localSheetId="14">Insumos!#REF!</definedName>
    <definedName name="_xlnm.Print_Area" localSheetId="12">PTyCI!$A$1:$R$112</definedName>
    <definedName name="_xlnm.Print_Area" localSheetId="1">RGP!$A$1:$J$83</definedName>
    <definedName name="Beneficio">Datos!$C$15</definedName>
    <definedName name="Cant_Viv_P1">'Proto  M 17 modif'!$B$5</definedName>
    <definedName name="Cant_Viv_P2">'Proto M1 17 Modif'!$B$5</definedName>
    <definedName name="Cant_Viv_P3">'P-G'!$B$5</definedName>
    <definedName name="Cant_Viv_P4">'P-F (1 PISO)'!$B$5</definedName>
    <definedName name="Cant_Viv_P5">'P-H (1 PISO)'!$B$5</definedName>
    <definedName name="Cant_Viv_P6">'P-G (1 PISO)'!$B$5</definedName>
    <definedName name="Cant_Viv_P7">'P-G (2 PISO)'!$B$5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EspacioComun">'Espacios Comunes'!$B$5</definedName>
    <definedName name="Fecha_Apertura">Datos!$C$8</definedName>
    <definedName name="Fecha_Base">Datos!$C$8</definedName>
    <definedName name="Gastos_Generales">Datos!$C$14</definedName>
    <definedName name="Ingresos_Brutos">Datos!$C$16</definedName>
    <definedName name="IVA_Infraestructura">Datos!$C$18</definedName>
    <definedName name="IVA_Vivienda">Datos!$C$17</definedName>
    <definedName name="Monto_Oferta">CyP!$H$147</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INFRA!$F$69</definedName>
    <definedName name="Precio_P1">'Proto  M 17 modif'!$F$59</definedName>
    <definedName name="Precio_P2">'Proto M1 17 Modif'!$F$59</definedName>
    <definedName name="Precio_P3">'P-G'!$F$69</definedName>
    <definedName name="PRECIO_P4">'P-F (1 PISO)'!$F$58</definedName>
    <definedName name="PRECIO_P5">'P-H (1 PISO)'!$F$59</definedName>
    <definedName name="PRECIO_P6">'P-G (1 PISO)'!$F$59</definedName>
    <definedName name="PRECIO_P7">'P-G (2 PISO)'!$F$59</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EC">'Espacios Comunes'!$A$1:$F$108</definedName>
    <definedName name="Tabla_Indices">Indices!$A:$E</definedName>
    <definedName name="Tabla_Infraestructura">INFRA!$A:$D</definedName>
    <definedName name="Tabla_Insumos">Insumos!$A:$E</definedName>
    <definedName name="Tabla_NumeroItem">Datos!$A$35:$D$123</definedName>
    <definedName name="Tabla_P1">'Proto  M 17 modif'!$A:$D</definedName>
    <definedName name="Tabla_P2">'Proto M1 17 Modif'!$A:$D</definedName>
    <definedName name="Tabla_P3">'P-G'!$A$1:$F$201</definedName>
    <definedName name="Tabla_P4">'P-F (1 PISO)'!$A$1:$F$356</definedName>
    <definedName name="Tabla_P5">'P-H (1 PISO)'!$A$1:$F$114</definedName>
    <definedName name="Tabla_P6">'P-G (1 PISO)'!$A$1:$F$372</definedName>
    <definedName name="Tabla_P7">'P-G (2 PISO)'!$A$1:$F$308</definedName>
    <definedName name="Tipo_P1">'Proto  M 17 modif'!$B$4</definedName>
    <definedName name="Tipo_P2">'Proto M1 17 Modif'!$B$4</definedName>
    <definedName name="Tipo_P3">'P-G'!$B$4</definedName>
    <definedName name="Tipo_P4">'P-F (1 PISO)'!$B$4</definedName>
    <definedName name="Tipo_P5">'P-H (1 PISO)'!$B$4</definedName>
    <definedName name="Tipo_P6">'P-G (1 PISO)'!$B$4</definedName>
    <definedName name="Tipo_P7">'P-G (2 PISO)'!$B$4</definedName>
    <definedName name="_xlnm.Print_Titles" localSheetId="17">Indices!$2:$5</definedName>
    <definedName name="Ubicación">Datos!$C$3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347" i="25" l="1"/>
  <c r="G4347" i="25" s="1"/>
  <c r="D4347" i="25"/>
  <c r="B4347" i="25"/>
  <c r="A4347" i="25"/>
  <c r="F4346" i="25"/>
  <c r="G4346" i="25" s="1"/>
  <c r="D4346" i="25"/>
  <c r="B4346" i="25"/>
  <c r="A4346" i="25"/>
  <c r="F4345" i="25"/>
  <c r="G4345" i="25" s="1"/>
  <c r="D4345" i="25"/>
  <c r="B4345" i="25"/>
  <c r="A4345" i="25"/>
  <c r="F4344" i="25"/>
  <c r="G4344" i="25" s="1"/>
  <c r="D4344" i="25"/>
  <c r="B4344" i="25"/>
  <c r="A4344" i="25"/>
  <c r="F4343" i="25"/>
  <c r="G4343" i="25" s="1"/>
  <c r="D4343" i="25"/>
  <c r="B4343" i="25"/>
  <c r="A4343" i="25"/>
  <c r="F4342" i="25"/>
  <c r="G4342" i="25" s="1"/>
  <c r="D4342" i="25"/>
  <c r="B4342" i="25"/>
  <c r="A4342" i="25"/>
  <c r="F4341" i="25"/>
  <c r="G4341" i="25" s="1"/>
  <c r="D4341" i="25"/>
  <c r="B4341" i="25"/>
  <c r="A4341" i="25"/>
  <c r="F4340" i="25"/>
  <c r="G4340" i="25" s="1"/>
  <c r="D4340" i="25"/>
  <c r="B4340" i="25"/>
  <c r="A4340" i="25"/>
  <c r="F4339" i="25"/>
  <c r="G4339" i="25" s="1"/>
  <c r="D4339" i="25"/>
  <c r="B4339" i="25"/>
  <c r="A4339" i="25"/>
  <c r="G4336" i="25"/>
  <c r="F4336" i="25"/>
  <c r="D4336" i="25"/>
  <c r="B4336" i="25"/>
  <c r="A4336" i="25"/>
  <c r="F4335" i="25"/>
  <c r="G4335" i="25" s="1"/>
  <c r="D4335" i="25"/>
  <c r="B4335" i="25"/>
  <c r="A4335" i="25"/>
  <c r="F4334" i="25"/>
  <c r="G4334" i="25" s="1"/>
  <c r="D4334" i="25"/>
  <c r="B4334" i="25"/>
  <c r="A4334" i="25"/>
  <c r="F4333" i="25"/>
  <c r="G4333" i="25" s="1"/>
  <c r="D4333" i="25"/>
  <c r="B4333" i="25"/>
  <c r="A4333" i="25"/>
  <c r="F4332" i="25"/>
  <c r="G4332" i="25" s="1"/>
  <c r="D4332" i="25"/>
  <c r="B4332" i="25"/>
  <c r="A4332" i="25"/>
  <c r="F4331" i="25"/>
  <c r="G4331" i="25" s="1"/>
  <c r="D4331" i="25"/>
  <c r="B4331" i="25"/>
  <c r="A4331" i="25"/>
  <c r="F4330" i="25"/>
  <c r="G4330" i="25" s="1"/>
  <c r="D4330" i="25"/>
  <c r="B4330" i="25"/>
  <c r="A4330" i="25"/>
  <c r="F4329" i="25"/>
  <c r="G4329" i="25" s="1"/>
  <c r="D4329" i="25"/>
  <c r="B4329" i="25"/>
  <c r="A4329" i="25"/>
  <c r="F4326" i="25"/>
  <c r="G4326" i="25" s="1"/>
  <c r="D4326" i="25"/>
  <c r="B4326" i="25"/>
  <c r="A4326" i="25"/>
  <c r="F4325" i="25"/>
  <c r="G4325" i="25" s="1"/>
  <c r="D4325" i="25"/>
  <c r="B4325" i="25"/>
  <c r="A4325" i="25"/>
  <c r="F4324" i="25"/>
  <c r="G4324" i="25" s="1"/>
  <c r="D4324" i="25"/>
  <c r="B4324" i="25"/>
  <c r="A4324" i="25"/>
  <c r="F4323" i="25"/>
  <c r="G4323" i="25" s="1"/>
  <c r="D4323" i="25"/>
  <c r="B4323" i="25"/>
  <c r="A4323" i="25"/>
  <c r="F4322" i="25"/>
  <c r="G4322" i="25" s="1"/>
  <c r="D4322" i="25"/>
  <c r="B4322" i="25"/>
  <c r="A4322" i="25"/>
  <c r="F4321" i="25"/>
  <c r="G4321" i="25" s="1"/>
  <c r="D4321" i="25"/>
  <c r="B4321" i="25"/>
  <c r="A4321" i="25"/>
  <c r="F4320" i="25"/>
  <c r="G4320" i="25" s="1"/>
  <c r="D4320" i="25"/>
  <c r="B4320" i="25"/>
  <c r="A4320" i="25"/>
  <c r="F4319" i="25"/>
  <c r="G4319" i="25" s="1"/>
  <c r="D4319" i="25"/>
  <c r="B4319" i="25"/>
  <c r="A4319" i="25"/>
  <c r="F4318" i="25"/>
  <c r="G4318" i="25" s="1"/>
  <c r="D4318" i="25"/>
  <c r="B4318" i="25"/>
  <c r="A4318" i="25"/>
  <c r="F4317" i="25"/>
  <c r="G4317" i="25" s="1"/>
  <c r="D4317" i="25"/>
  <c r="B4317" i="25"/>
  <c r="A4317" i="25"/>
  <c r="F4316" i="25"/>
  <c r="G4316" i="25" s="1"/>
  <c r="D4316" i="25"/>
  <c r="B4316" i="25"/>
  <c r="A4316" i="25"/>
  <c r="F4315" i="25"/>
  <c r="G4315" i="25" s="1"/>
  <c r="D4315" i="25"/>
  <c r="B4315" i="25"/>
  <c r="A4315" i="25"/>
  <c r="F4314" i="25"/>
  <c r="G4314" i="25" s="1"/>
  <c r="D4314" i="25"/>
  <c r="B4314" i="25"/>
  <c r="A4314" i="25"/>
  <c r="F4313" i="25"/>
  <c r="G4313" i="25" s="1"/>
  <c r="D4313" i="25"/>
  <c r="B4313" i="25"/>
  <c r="A4313" i="25"/>
  <c r="B4306" i="25"/>
  <c r="G4305" i="25"/>
  <c r="B4305" i="25"/>
  <c r="B4304" i="25"/>
  <c r="B4303" i="25"/>
  <c r="F4297" i="25"/>
  <c r="G4297" i="25" s="1"/>
  <c r="D4297" i="25"/>
  <c r="B4297" i="25"/>
  <c r="A4297" i="25"/>
  <c r="F4296" i="25"/>
  <c r="G4296" i="25" s="1"/>
  <c r="D4296" i="25"/>
  <c r="B4296" i="25"/>
  <c r="A4296" i="25"/>
  <c r="F4295" i="25"/>
  <c r="G4295" i="25" s="1"/>
  <c r="D4295" i="25"/>
  <c r="B4295" i="25"/>
  <c r="A4295" i="25"/>
  <c r="F4294" i="25"/>
  <c r="G4294" i="25" s="1"/>
  <c r="D4294" i="25"/>
  <c r="B4294" i="25"/>
  <c r="A4294" i="25"/>
  <c r="F4293" i="25"/>
  <c r="G4293" i="25" s="1"/>
  <c r="D4293" i="25"/>
  <c r="B4293" i="25"/>
  <c r="A4293" i="25"/>
  <c r="F4292" i="25"/>
  <c r="G4292" i="25" s="1"/>
  <c r="D4292" i="25"/>
  <c r="B4292" i="25"/>
  <c r="A4292" i="25"/>
  <c r="F4291" i="25"/>
  <c r="G4291" i="25" s="1"/>
  <c r="D4291" i="25"/>
  <c r="B4291" i="25"/>
  <c r="A4291" i="25"/>
  <c r="F4290" i="25"/>
  <c r="G4290" i="25" s="1"/>
  <c r="D4290" i="25"/>
  <c r="B4290" i="25"/>
  <c r="A4290" i="25"/>
  <c r="F4289" i="25"/>
  <c r="G4289" i="25" s="1"/>
  <c r="D4289" i="25"/>
  <c r="B4289" i="25"/>
  <c r="A4289" i="25"/>
  <c r="F4286" i="25"/>
  <c r="G4286" i="25" s="1"/>
  <c r="D4286" i="25"/>
  <c r="B4286" i="25"/>
  <c r="A4286" i="25"/>
  <c r="F4285" i="25"/>
  <c r="G4285" i="25" s="1"/>
  <c r="D4285" i="25"/>
  <c r="B4285" i="25"/>
  <c r="A4285" i="25"/>
  <c r="G4284" i="25"/>
  <c r="F4284" i="25"/>
  <c r="D4284" i="25"/>
  <c r="B4284" i="25"/>
  <c r="A4284" i="25"/>
  <c r="F4283" i="25"/>
  <c r="G4283" i="25" s="1"/>
  <c r="D4283" i="25"/>
  <c r="B4283" i="25"/>
  <c r="A4283" i="25"/>
  <c r="F4282" i="25"/>
  <c r="G4282" i="25" s="1"/>
  <c r="D4282" i="25"/>
  <c r="B4282" i="25"/>
  <c r="A4282" i="25"/>
  <c r="F4281" i="25"/>
  <c r="G4281" i="25" s="1"/>
  <c r="D4281" i="25"/>
  <c r="B4281" i="25"/>
  <c r="A4281" i="25"/>
  <c r="F4280" i="25"/>
  <c r="G4280" i="25" s="1"/>
  <c r="D4280" i="25"/>
  <c r="B4280" i="25"/>
  <c r="A4280" i="25"/>
  <c r="F4279" i="25"/>
  <c r="G4279" i="25" s="1"/>
  <c r="D4279" i="25"/>
  <c r="B4279" i="25"/>
  <c r="A4279" i="25"/>
  <c r="F4276" i="25"/>
  <c r="G4276" i="25" s="1"/>
  <c r="D4276" i="25"/>
  <c r="B4276" i="25"/>
  <c r="A4276" i="25"/>
  <c r="F4275" i="25"/>
  <c r="G4275" i="25" s="1"/>
  <c r="D4275" i="25"/>
  <c r="B4275" i="25"/>
  <c r="A4275" i="25"/>
  <c r="F4274" i="25"/>
  <c r="G4274" i="25" s="1"/>
  <c r="D4274" i="25"/>
  <c r="B4274" i="25"/>
  <c r="A4274" i="25"/>
  <c r="F4273" i="25"/>
  <c r="G4273" i="25" s="1"/>
  <c r="D4273" i="25"/>
  <c r="B4273" i="25"/>
  <c r="A4273" i="25"/>
  <c r="F4272" i="25"/>
  <c r="G4272" i="25" s="1"/>
  <c r="D4272" i="25"/>
  <c r="B4272" i="25"/>
  <c r="A4272" i="25"/>
  <c r="G4271" i="25"/>
  <c r="F4271" i="25"/>
  <c r="D4271" i="25"/>
  <c r="B4271" i="25"/>
  <c r="A4271" i="25"/>
  <c r="F4270" i="25"/>
  <c r="G4270" i="25" s="1"/>
  <c r="D4270" i="25"/>
  <c r="B4270" i="25"/>
  <c r="A4270" i="25"/>
  <c r="F4269" i="25"/>
  <c r="G4269" i="25" s="1"/>
  <c r="D4269" i="25"/>
  <c r="B4269" i="25"/>
  <c r="A4269" i="25"/>
  <c r="F4268" i="25"/>
  <c r="G4268" i="25" s="1"/>
  <c r="D4268" i="25"/>
  <c r="B4268" i="25"/>
  <c r="A4268" i="25"/>
  <c r="F4267" i="25"/>
  <c r="G4267" i="25" s="1"/>
  <c r="D4267" i="25"/>
  <c r="B4267" i="25"/>
  <c r="A4267" i="25"/>
  <c r="G4266" i="25"/>
  <c r="F4266" i="25"/>
  <c r="D4266" i="25"/>
  <c r="B4266" i="25"/>
  <c r="A4266" i="25"/>
  <c r="F4265" i="25"/>
  <c r="G4265" i="25" s="1"/>
  <c r="D4265" i="25"/>
  <c r="B4265" i="25"/>
  <c r="A4265" i="25"/>
  <c r="F4264" i="25"/>
  <c r="G4264" i="25" s="1"/>
  <c r="D4264" i="25"/>
  <c r="B4264" i="25"/>
  <c r="A4264" i="25"/>
  <c r="F4263" i="25"/>
  <c r="G4263" i="25" s="1"/>
  <c r="D4263" i="25"/>
  <c r="B4263" i="25"/>
  <c r="A4263" i="25"/>
  <c r="B4256" i="25"/>
  <c r="G4255" i="25"/>
  <c r="B4255" i="25"/>
  <c r="B4254" i="25"/>
  <c r="B4253" i="25"/>
  <c r="F4247" i="25"/>
  <c r="G4247" i="25" s="1"/>
  <c r="D4247" i="25"/>
  <c r="B4247" i="25"/>
  <c r="A4247" i="25"/>
  <c r="F4246" i="25"/>
  <c r="G4246" i="25" s="1"/>
  <c r="D4246" i="25"/>
  <c r="B4246" i="25"/>
  <c r="A4246" i="25"/>
  <c r="F4245" i="25"/>
  <c r="G4245" i="25" s="1"/>
  <c r="D4245" i="25"/>
  <c r="B4245" i="25"/>
  <c r="A4245" i="25"/>
  <c r="F4244" i="25"/>
  <c r="G4244" i="25" s="1"/>
  <c r="D4244" i="25"/>
  <c r="B4244" i="25"/>
  <c r="A4244" i="25"/>
  <c r="F4243" i="25"/>
  <c r="G4243" i="25" s="1"/>
  <c r="D4243" i="25"/>
  <c r="B4243" i="25"/>
  <c r="A4243" i="25"/>
  <c r="F4242" i="25"/>
  <c r="G4242" i="25" s="1"/>
  <c r="D4242" i="25"/>
  <c r="B4242" i="25"/>
  <c r="A4242" i="25"/>
  <c r="G4241" i="25"/>
  <c r="F4241" i="25"/>
  <c r="D4241" i="25"/>
  <c r="B4241" i="25"/>
  <c r="A4241" i="25"/>
  <c r="F4240" i="25"/>
  <c r="G4240" i="25" s="1"/>
  <c r="D4240" i="25"/>
  <c r="B4240" i="25"/>
  <c r="A4240" i="25"/>
  <c r="F4239" i="25"/>
  <c r="G4239" i="25" s="1"/>
  <c r="D4239" i="25"/>
  <c r="B4239" i="25"/>
  <c r="A4239" i="25"/>
  <c r="F4236" i="25"/>
  <c r="G4236" i="25" s="1"/>
  <c r="D4236" i="25"/>
  <c r="B4236" i="25"/>
  <c r="A4236" i="25"/>
  <c r="G4235" i="25"/>
  <c r="F4235" i="25"/>
  <c r="D4235" i="25"/>
  <c r="B4235" i="25"/>
  <c r="A4235" i="25"/>
  <c r="F4234" i="25"/>
  <c r="G4234" i="25" s="1"/>
  <c r="D4234" i="25"/>
  <c r="B4234" i="25"/>
  <c r="A4234" i="25"/>
  <c r="F4233" i="25"/>
  <c r="G4233" i="25" s="1"/>
  <c r="D4233" i="25"/>
  <c r="B4233" i="25"/>
  <c r="A4233" i="25"/>
  <c r="F4232" i="25"/>
  <c r="G4232" i="25" s="1"/>
  <c r="D4232" i="25"/>
  <c r="B4232" i="25"/>
  <c r="A4232" i="25"/>
  <c r="F4231" i="25"/>
  <c r="G4231" i="25" s="1"/>
  <c r="D4231" i="25"/>
  <c r="B4231" i="25"/>
  <c r="A4231" i="25"/>
  <c r="F4230" i="25"/>
  <c r="G4230" i="25" s="1"/>
  <c r="D4230" i="25"/>
  <c r="B4230" i="25"/>
  <c r="A4230" i="25"/>
  <c r="F4229" i="25"/>
  <c r="G4229" i="25" s="1"/>
  <c r="D4229" i="25"/>
  <c r="B4229" i="25"/>
  <c r="A4229" i="25"/>
  <c r="F4226" i="25"/>
  <c r="G4226" i="25" s="1"/>
  <c r="D4226" i="25"/>
  <c r="B4226" i="25"/>
  <c r="A4226" i="25"/>
  <c r="F4225" i="25"/>
  <c r="G4225" i="25" s="1"/>
  <c r="D4225" i="25"/>
  <c r="B4225" i="25"/>
  <c r="A4225" i="25"/>
  <c r="F4224" i="25"/>
  <c r="G4224" i="25" s="1"/>
  <c r="D4224" i="25"/>
  <c r="B4224" i="25"/>
  <c r="A4224" i="25"/>
  <c r="F4223" i="25"/>
  <c r="G4223" i="25" s="1"/>
  <c r="D4223" i="25"/>
  <c r="B4223" i="25"/>
  <c r="A4223" i="25"/>
  <c r="F4222" i="25"/>
  <c r="G4222" i="25" s="1"/>
  <c r="D4222" i="25"/>
  <c r="B4222" i="25"/>
  <c r="A4222" i="25"/>
  <c r="F4221" i="25"/>
  <c r="G4221" i="25" s="1"/>
  <c r="D4221" i="25"/>
  <c r="B4221" i="25"/>
  <c r="A4221" i="25"/>
  <c r="F4220" i="25"/>
  <c r="G4220" i="25" s="1"/>
  <c r="D4220" i="25"/>
  <c r="B4220" i="25"/>
  <c r="A4220" i="25"/>
  <c r="F4219" i="25"/>
  <c r="G4219" i="25" s="1"/>
  <c r="D4219" i="25"/>
  <c r="B4219" i="25"/>
  <c r="A4219" i="25"/>
  <c r="G4218" i="25"/>
  <c r="F4218" i="25"/>
  <c r="D4218" i="25"/>
  <c r="B4218" i="25"/>
  <c r="A4218" i="25"/>
  <c r="F4217" i="25"/>
  <c r="G4217" i="25" s="1"/>
  <c r="D4217" i="25"/>
  <c r="B4217" i="25"/>
  <c r="A4217" i="25"/>
  <c r="F4216" i="25"/>
  <c r="G4216" i="25" s="1"/>
  <c r="D4216" i="25"/>
  <c r="B4216" i="25"/>
  <c r="A4216" i="25"/>
  <c r="F4215" i="25"/>
  <c r="G4215" i="25" s="1"/>
  <c r="D4215" i="25"/>
  <c r="B4215" i="25"/>
  <c r="A4215" i="25"/>
  <c r="F4214" i="25"/>
  <c r="G4214" i="25" s="1"/>
  <c r="D4214" i="25"/>
  <c r="B4214" i="25"/>
  <c r="A4214" i="25"/>
  <c r="F4213" i="25"/>
  <c r="G4213" i="25" s="1"/>
  <c r="D4213" i="25"/>
  <c r="B4213" i="25"/>
  <c r="A4213" i="25"/>
  <c r="B4206" i="25"/>
  <c r="G4205" i="25"/>
  <c r="B4205" i="25"/>
  <c r="B4204" i="25"/>
  <c r="B4203" i="25"/>
  <c r="F4197" i="25"/>
  <c r="G4197" i="25" s="1"/>
  <c r="D4197" i="25"/>
  <c r="B4197" i="25"/>
  <c r="A4197" i="25"/>
  <c r="F4196" i="25"/>
  <c r="G4196" i="25" s="1"/>
  <c r="D4196" i="25"/>
  <c r="B4196" i="25"/>
  <c r="A4196" i="25"/>
  <c r="F4195" i="25"/>
  <c r="G4195" i="25" s="1"/>
  <c r="D4195" i="25"/>
  <c r="B4195" i="25"/>
  <c r="A4195" i="25"/>
  <c r="F4194" i="25"/>
  <c r="G4194" i="25" s="1"/>
  <c r="D4194" i="25"/>
  <c r="B4194" i="25"/>
  <c r="A4194" i="25"/>
  <c r="F4193" i="25"/>
  <c r="G4193" i="25" s="1"/>
  <c r="D4193" i="25"/>
  <c r="B4193" i="25"/>
  <c r="A4193" i="25"/>
  <c r="F4192" i="25"/>
  <c r="G4192" i="25" s="1"/>
  <c r="D4192" i="25"/>
  <c r="B4192" i="25"/>
  <c r="A4192" i="25"/>
  <c r="F4191" i="25"/>
  <c r="G4191" i="25" s="1"/>
  <c r="D4191" i="25"/>
  <c r="B4191" i="25"/>
  <c r="A4191" i="25"/>
  <c r="F4190" i="25"/>
  <c r="G4190" i="25" s="1"/>
  <c r="D4190" i="25"/>
  <c r="B4190" i="25"/>
  <c r="A4190" i="25"/>
  <c r="F4189" i="25"/>
  <c r="G4189" i="25" s="1"/>
  <c r="D4189" i="25"/>
  <c r="B4189" i="25"/>
  <c r="A4189" i="25"/>
  <c r="F4186" i="25"/>
  <c r="G4186" i="25" s="1"/>
  <c r="D4186" i="25"/>
  <c r="B4186" i="25"/>
  <c r="A4186" i="25"/>
  <c r="F4185" i="25"/>
  <c r="G4185" i="25" s="1"/>
  <c r="D4185" i="25"/>
  <c r="B4185" i="25"/>
  <c r="A4185" i="25"/>
  <c r="F4184" i="25"/>
  <c r="G4184" i="25" s="1"/>
  <c r="D4184" i="25"/>
  <c r="B4184" i="25"/>
  <c r="A4184" i="25"/>
  <c r="G4183" i="25"/>
  <c r="F4183" i="25"/>
  <c r="D4183" i="25"/>
  <c r="B4183" i="25"/>
  <c r="A4183" i="25"/>
  <c r="F4182" i="25"/>
  <c r="G4182" i="25" s="1"/>
  <c r="D4182" i="25"/>
  <c r="B4182" i="25"/>
  <c r="A4182" i="25"/>
  <c r="F4181" i="25"/>
  <c r="G4181" i="25" s="1"/>
  <c r="D4181" i="25"/>
  <c r="B4181" i="25"/>
  <c r="A4181" i="25"/>
  <c r="F4180" i="25"/>
  <c r="G4180" i="25" s="1"/>
  <c r="D4180" i="25"/>
  <c r="B4180" i="25"/>
  <c r="A4180" i="25"/>
  <c r="F4179" i="25"/>
  <c r="G4179" i="25" s="1"/>
  <c r="D4179" i="25"/>
  <c r="B4179" i="25"/>
  <c r="A4179" i="25"/>
  <c r="F4176" i="25"/>
  <c r="G4176" i="25" s="1"/>
  <c r="D4176" i="25"/>
  <c r="B4176" i="25"/>
  <c r="A4176" i="25"/>
  <c r="F4175" i="25"/>
  <c r="G4175" i="25" s="1"/>
  <c r="D4175" i="25"/>
  <c r="B4175" i="25"/>
  <c r="A4175" i="25"/>
  <c r="G4174" i="25"/>
  <c r="F4174" i="25"/>
  <c r="D4174" i="25"/>
  <c r="B4174" i="25"/>
  <c r="A4174" i="25"/>
  <c r="F4173" i="25"/>
  <c r="G4173" i="25" s="1"/>
  <c r="D4173" i="25"/>
  <c r="B4173" i="25"/>
  <c r="A4173" i="25"/>
  <c r="F4172" i="25"/>
  <c r="G4172" i="25" s="1"/>
  <c r="D4172" i="25"/>
  <c r="B4172" i="25"/>
  <c r="A4172" i="25"/>
  <c r="F4171" i="25"/>
  <c r="G4171" i="25" s="1"/>
  <c r="D4171" i="25"/>
  <c r="B4171" i="25"/>
  <c r="A4171" i="25"/>
  <c r="G4170" i="25"/>
  <c r="F4170" i="25"/>
  <c r="D4170" i="25"/>
  <c r="B4170" i="25"/>
  <c r="A4170" i="25"/>
  <c r="F4169" i="25"/>
  <c r="G4169" i="25" s="1"/>
  <c r="D4169" i="25"/>
  <c r="B4169" i="25"/>
  <c r="A4169" i="25"/>
  <c r="F4168" i="25"/>
  <c r="G4168" i="25" s="1"/>
  <c r="D4168" i="25"/>
  <c r="B4168" i="25"/>
  <c r="A4168" i="25"/>
  <c r="F4167" i="25"/>
  <c r="G4167" i="25" s="1"/>
  <c r="D4167" i="25"/>
  <c r="B4167" i="25"/>
  <c r="A4167" i="25"/>
  <c r="F4166" i="25"/>
  <c r="G4166" i="25" s="1"/>
  <c r="D4166" i="25"/>
  <c r="B4166" i="25"/>
  <c r="A4166" i="25"/>
  <c r="F4165" i="25"/>
  <c r="G4165" i="25" s="1"/>
  <c r="D4165" i="25"/>
  <c r="B4165" i="25"/>
  <c r="A4165" i="25"/>
  <c r="F4164" i="25"/>
  <c r="G4164" i="25" s="1"/>
  <c r="D4164" i="25"/>
  <c r="B4164" i="25"/>
  <c r="A4164" i="25"/>
  <c r="F4163" i="25"/>
  <c r="G4163" i="25" s="1"/>
  <c r="D4163" i="25"/>
  <c r="B4163" i="25"/>
  <c r="A4163" i="25"/>
  <c r="B4156" i="25"/>
  <c r="G4155" i="25"/>
  <c r="B4155" i="25"/>
  <c r="B4154" i="25"/>
  <c r="B4153" i="25"/>
  <c r="F4147" i="25"/>
  <c r="G4147" i="25" s="1"/>
  <c r="D4147" i="25"/>
  <c r="B4147" i="25"/>
  <c r="A4147" i="25"/>
  <c r="F4146" i="25"/>
  <c r="G4146" i="25" s="1"/>
  <c r="D4146" i="25"/>
  <c r="B4146" i="25"/>
  <c r="A4146" i="25"/>
  <c r="F4145" i="25"/>
  <c r="G4145" i="25" s="1"/>
  <c r="D4145" i="25"/>
  <c r="B4145" i="25"/>
  <c r="A4145" i="25"/>
  <c r="G4144" i="25"/>
  <c r="F4144" i="25"/>
  <c r="D4144" i="25"/>
  <c r="B4144" i="25"/>
  <c r="A4144" i="25"/>
  <c r="F4143" i="25"/>
  <c r="G4143" i="25" s="1"/>
  <c r="D4143" i="25"/>
  <c r="B4143" i="25"/>
  <c r="A4143" i="25"/>
  <c r="F4142" i="25"/>
  <c r="G4142" i="25" s="1"/>
  <c r="D4142" i="25"/>
  <c r="B4142" i="25"/>
  <c r="A4142" i="25"/>
  <c r="F4141" i="25"/>
  <c r="G4141" i="25" s="1"/>
  <c r="D4141" i="25"/>
  <c r="B4141" i="25"/>
  <c r="A4141" i="25"/>
  <c r="F4140" i="25"/>
  <c r="G4140" i="25" s="1"/>
  <c r="D4140" i="25"/>
  <c r="B4140" i="25"/>
  <c r="A4140" i="25"/>
  <c r="F4139" i="25"/>
  <c r="G4139" i="25" s="1"/>
  <c r="D4139" i="25"/>
  <c r="B4139" i="25"/>
  <c r="A4139" i="25"/>
  <c r="F4136" i="25"/>
  <c r="G4136" i="25" s="1"/>
  <c r="D4136" i="25"/>
  <c r="B4136" i="25"/>
  <c r="A4136" i="25"/>
  <c r="F4135" i="25"/>
  <c r="G4135" i="25" s="1"/>
  <c r="D4135" i="25"/>
  <c r="B4135" i="25"/>
  <c r="A4135" i="25"/>
  <c r="F4134" i="25"/>
  <c r="G4134" i="25" s="1"/>
  <c r="D4134" i="25"/>
  <c r="B4134" i="25"/>
  <c r="A4134" i="25"/>
  <c r="F4133" i="25"/>
  <c r="G4133" i="25" s="1"/>
  <c r="D4133" i="25"/>
  <c r="B4133" i="25"/>
  <c r="A4133" i="25"/>
  <c r="G4132" i="25"/>
  <c r="F4132" i="25"/>
  <c r="D4132" i="25"/>
  <c r="B4132" i="25"/>
  <c r="A4132" i="25"/>
  <c r="G4131" i="25"/>
  <c r="F4131" i="25"/>
  <c r="D4131" i="25"/>
  <c r="B4131" i="25"/>
  <c r="A4131" i="25"/>
  <c r="F4130" i="25"/>
  <c r="G4130" i="25" s="1"/>
  <c r="D4130" i="25"/>
  <c r="B4130" i="25"/>
  <c r="A4130" i="25"/>
  <c r="F4129" i="25"/>
  <c r="G4129" i="25" s="1"/>
  <c r="D4129" i="25"/>
  <c r="B4129" i="25"/>
  <c r="A4129" i="25"/>
  <c r="F4126" i="25"/>
  <c r="G4126" i="25" s="1"/>
  <c r="D4126" i="25"/>
  <c r="B4126" i="25"/>
  <c r="A4126" i="25"/>
  <c r="F4125" i="25"/>
  <c r="G4125" i="25" s="1"/>
  <c r="D4125" i="25"/>
  <c r="B4125" i="25"/>
  <c r="A4125" i="25"/>
  <c r="F4124" i="25"/>
  <c r="G4124" i="25" s="1"/>
  <c r="D4124" i="25"/>
  <c r="B4124" i="25"/>
  <c r="A4124" i="25"/>
  <c r="F4123" i="25"/>
  <c r="G4123" i="25" s="1"/>
  <c r="D4123" i="25"/>
  <c r="B4123" i="25"/>
  <c r="A4123" i="25"/>
  <c r="F4122" i="25"/>
  <c r="G4122" i="25" s="1"/>
  <c r="D4122" i="25"/>
  <c r="B4122" i="25"/>
  <c r="A4122" i="25"/>
  <c r="F4121" i="25"/>
  <c r="G4121" i="25" s="1"/>
  <c r="D4121" i="25"/>
  <c r="B4121" i="25"/>
  <c r="A4121" i="25"/>
  <c r="F4120" i="25"/>
  <c r="G4120" i="25" s="1"/>
  <c r="D4120" i="25"/>
  <c r="B4120" i="25"/>
  <c r="A4120" i="25"/>
  <c r="F4119" i="25"/>
  <c r="G4119" i="25" s="1"/>
  <c r="D4119" i="25"/>
  <c r="B4119" i="25"/>
  <c r="A4119" i="25"/>
  <c r="F4118" i="25"/>
  <c r="G4118" i="25" s="1"/>
  <c r="D4118" i="25"/>
  <c r="B4118" i="25"/>
  <c r="A4118" i="25"/>
  <c r="F4117" i="25"/>
  <c r="G4117" i="25" s="1"/>
  <c r="D4117" i="25"/>
  <c r="B4117" i="25"/>
  <c r="A4117" i="25"/>
  <c r="F4116" i="25"/>
  <c r="G4116" i="25" s="1"/>
  <c r="D4116" i="25"/>
  <c r="B4116" i="25"/>
  <c r="A4116" i="25"/>
  <c r="G4115" i="25"/>
  <c r="F4115" i="25"/>
  <c r="D4115" i="25"/>
  <c r="B4115" i="25"/>
  <c r="A4115" i="25"/>
  <c r="G4114" i="25"/>
  <c r="F4114" i="25"/>
  <c r="D4114" i="25"/>
  <c r="B4114" i="25"/>
  <c r="A4114" i="25"/>
  <c r="F4113" i="25"/>
  <c r="G4113" i="25" s="1"/>
  <c r="D4113" i="25"/>
  <c r="B4113" i="25"/>
  <c r="A4113" i="25"/>
  <c r="B4106" i="25"/>
  <c r="G4105" i="25"/>
  <c r="B4105" i="25"/>
  <c r="B4104" i="25"/>
  <c r="B4103" i="25"/>
  <c r="F4097" i="25"/>
  <c r="G4097" i="25" s="1"/>
  <c r="D4097" i="25"/>
  <c r="B4097" i="25"/>
  <c r="A4097" i="25"/>
  <c r="G4096" i="25"/>
  <c r="F4096" i="25"/>
  <c r="D4096" i="25"/>
  <c r="B4096" i="25"/>
  <c r="A4096" i="25"/>
  <c r="F4095" i="25"/>
  <c r="G4095" i="25" s="1"/>
  <c r="D4095" i="25"/>
  <c r="B4095" i="25"/>
  <c r="A4095" i="25"/>
  <c r="F4094" i="25"/>
  <c r="G4094" i="25" s="1"/>
  <c r="D4094" i="25"/>
  <c r="B4094" i="25"/>
  <c r="A4094" i="25"/>
  <c r="F4093" i="25"/>
  <c r="G4093" i="25" s="1"/>
  <c r="D4093" i="25"/>
  <c r="B4093" i="25"/>
  <c r="A4093" i="25"/>
  <c r="F4092" i="25"/>
  <c r="G4092" i="25" s="1"/>
  <c r="D4092" i="25"/>
  <c r="B4092" i="25"/>
  <c r="A4092" i="25"/>
  <c r="F4091" i="25"/>
  <c r="G4091" i="25" s="1"/>
  <c r="D4091" i="25"/>
  <c r="B4091" i="25"/>
  <c r="A4091" i="25"/>
  <c r="F4090" i="25"/>
  <c r="G4090" i="25" s="1"/>
  <c r="D4090" i="25"/>
  <c r="B4090" i="25"/>
  <c r="A4090" i="25"/>
  <c r="F4089" i="25"/>
  <c r="G4089" i="25" s="1"/>
  <c r="D4089" i="25"/>
  <c r="B4089" i="25"/>
  <c r="A4089" i="25"/>
  <c r="F4086" i="25"/>
  <c r="G4086" i="25" s="1"/>
  <c r="D4086" i="25"/>
  <c r="B4086" i="25"/>
  <c r="A4086" i="25"/>
  <c r="G4085" i="25"/>
  <c r="F4085" i="25"/>
  <c r="D4085" i="25"/>
  <c r="B4085" i="25"/>
  <c r="A4085" i="25"/>
  <c r="F4084" i="25"/>
  <c r="G4084" i="25" s="1"/>
  <c r="D4084" i="25"/>
  <c r="B4084" i="25"/>
  <c r="A4084" i="25"/>
  <c r="F4083" i="25"/>
  <c r="G4083" i="25" s="1"/>
  <c r="D4083" i="25"/>
  <c r="B4083" i="25"/>
  <c r="A4083" i="25"/>
  <c r="F4082" i="25"/>
  <c r="G4082" i="25" s="1"/>
  <c r="D4082" i="25"/>
  <c r="B4082" i="25"/>
  <c r="A4082" i="25"/>
  <c r="F4081" i="25"/>
  <c r="G4081" i="25" s="1"/>
  <c r="D4081" i="25"/>
  <c r="B4081" i="25"/>
  <c r="A4081" i="25"/>
  <c r="F4080" i="25"/>
  <c r="G4080" i="25" s="1"/>
  <c r="D4080" i="25"/>
  <c r="B4080" i="25"/>
  <c r="A4080" i="25"/>
  <c r="F4079" i="25"/>
  <c r="G4079" i="25" s="1"/>
  <c r="D4079" i="25"/>
  <c r="B4079" i="25"/>
  <c r="A4079" i="25"/>
  <c r="G4076" i="25"/>
  <c r="F4076" i="25"/>
  <c r="D4076" i="25"/>
  <c r="B4076" i="25"/>
  <c r="A4076" i="25"/>
  <c r="F4075" i="25"/>
  <c r="G4075" i="25" s="1"/>
  <c r="D4075" i="25"/>
  <c r="B4075" i="25"/>
  <c r="A4075" i="25"/>
  <c r="F4074" i="25"/>
  <c r="G4074" i="25" s="1"/>
  <c r="D4074" i="25"/>
  <c r="B4074" i="25"/>
  <c r="A4074" i="25"/>
  <c r="F4073" i="25"/>
  <c r="G4073" i="25" s="1"/>
  <c r="D4073" i="25"/>
  <c r="B4073" i="25"/>
  <c r="A4073" i="25"/>
  <c r="F4072" i="25"/>
  <c r="G4072" i="25" s="1"/>
  <c r="D4072" i="25"/>
  <c r="B4072" i="25"/>
  <c r="A4072" i="25"/>
  <c r="F4071" i="25"/>
  <c r="G4071" i="25" s="1"/>
  <c r="D4071" i="25"/>
  <c r="B4071" i="25"/>
  <c r="A4071" i="25"/>
  <c r="F4070" i="25"/>
  <c r="G4070" i="25" s="1"/>
  <c r="D4070" i="25"/>
  <c r="B4070" i="25"/>
  <c r="A4070" i="25"/>
  <c r="F4069" i="25"/>
  <c r="G4069" i="25" s="1"/>
  <c r="D4069" i="25"/>
  <c r="B4069" i="25"/>
  <c r="A4069" i="25"/>
  <c r="F4068" i="25"/>
  <c r="G4068" i="25" s="1"/>
  <c r="D4068" i="25"/>
  <c r="B4068" i="25"/>
  <c r="A4068" i="25"/>
  <c r="F4067" i="25"/>
  <c r="G4067" i="25" s="1"/>
  <c r="D4067" i="25"/>
  <c r="B4067" i="25"/>
  <c r="A4067" i="25"/>
  <c r="G4066" i="25"/>
  <c r="F4066" i="25"/>
  <c r="D4066" i="25"/>
  <c r="B4066" i="25"/>
  <c r="A4066" i="25"/>
  <c r="F4065" i="25"/>
  <c r="G4065" i="25" s="1"/>
  <c r="D4065" i="25"/>
  <c r="B4065" i="25"/>
  <c r="A4065" i="25"/>
  <c r="F4064" i="25"/>
  <c r="G4064" i="25" s="1"/>
  <c r="D4064" i="25"/>
  <c r="B4064" i="25"/>
  <c r="A4064" i="25"/>
  <c r="F4063" i="25"/>
  <c r="G4063" i="25" s="1"/>
  <c r="D4063" i="25"/>
  <c r="B4063" i="25"/>
  <c r="A4063" i="25"/>
  <c r="B4056" i="25"/>
  <c r="G4055" i="25"/>
  <c r="B4055" i="25"/>
  <c r="B4054" i="25"/>
  <c r="B4053" i="25"/>
  <c r="F4047" i="25"/>
  <c r="G4047" i="25" s="1"/>
  <c r="D4047" i="25"/>
  <c r="B4047" i="25"/>
  <c r="A4047" i="25"/>
  <c r="F4046" i="25"/>
  <c r="G4046" i="25" s="1"/>
  <c r="D4046" i="25"/>
  <c r="B4046" i="25"/>
  <c r="A4046" i="25"/>
  <c r="F4045" i="25"/>
  <c r="G4045" i="25" s="1"/>
  <c r="D4045" i="25"/>
  <c r="B4045" i="25"/>
  <c r="A4045" i="25"/>
  <c r="F4044" i="25"/>
  <c r="G4044" i="25" s="1"/>
  <c r="D4044" i="25"/>
  <c r="B4044" i="25"/>
  <c r="A4044" i="25"/>
  <c r="F4043" i="25"/>
  <c r="G4043" i="25" s="1"/>
  <c r="D4043" i="25"/>
  <c r="B4043" i="25"/>
  <c r="A4043" i="25"/>
  <c r="F4042" i="25"/>
  <c r="G4042" i="25" s="1"/>
  <c r="D4042" i="25"/>
  <c r="B4042" i="25"/>
  <c r="A4042" i="25"/>
  <c r="F4041" i="25"/>
  <c r="G4041" i="25" s="1"/>
  <c r="D4041" i="25"/>
  <c r="B4041" i="25"/>
  <c r="A4041" i="25"/>
  <c r="F4040" i="25"/>
  <c r="G4040" i="25" s="1"/>
  <c r="D4040" i="25"/>
  <c r="B4040" i="25"/>
  <c r="A4040" i="25"/>
  <c r="F4039" i="25"/>
  <c r="G4039" i="25" s="1"/>
  <c r="D4039" i="25"/>
  <c r="B4039" i="25"/>
  <c r="A4039" i="25"/>
  <c r="F4036" i="25"/>
  <c r="G4036" i="25" s="1"/>
  <c r="D4036" i="25"/>
  <c r="B4036" i="25"/>
  <c r="A4036" i="25"/>
  <c r="F4035" i="25"/>
  <c r="G4035" i="25" s="1"/>
  <c r="D4035" i="25"/>
  <c r="B4035" i="25"/>
  <c r="A4035" i="25"/>
  <c r="F4034" i="25"/>
  <c r="G4034" i="25" s="1"/>
  <c r="D4034" i="25"/>
  <c r="B4034" i="25"/>
  <c r="A4034" i="25"/>
  <c r="F4033" i="25"/>
  <c r="G4033" i="25" s="1"/>
  <c r="D4033" i="25"/>
  <c r="B4033" i="25"/>
  <c r="A4033" i="25"/>
  <c r="F4032" i="25"/>
  <c r="G4032" i="25" s="1"/>
  <c r="D4032" i="25"/>
  <c r="B4032" i="25"/>
  <c r="A4032" i="25"/>
  <c r="F4031" i="25"/>
  <c r="G4031" i="25" s="1"/>
  <c r="D4031" i="25"/>
  <c r="B4031" i="25"/>
  <c r="A4031" i="25"/>
  <c r="F4030" i="25"/>
  <c r="G4030" i="25" s="1"/>
  <c r="D4030" i="25"/>
  <c r="B4030" i="25"/>
  <c r="A4030" i="25"/>
  <c r="F4029" i="25"/>
  <c r="G4029" i="25" s="1"/>
  <c r="D4029" i="25"/>
  <c r="B4029" i="25"/>
  <c r="A4029" i="25"/>
  <c r="G4026" i="25"/>
  <c r="F4026" i="25"/>
  <c r="D4026" i="25"/>
  <c r="B4026" i="25"/>
  <c r="A4026" i="25"/>
  <c r="F4025" i="25"/>
  <c r="G4025" i="25" s="1"/>
  <c r="D4025" i="25"/>
  <c r="B4025" i="25"/>
  <c r="A4025" i="25"/>
  <c r="F4024" i="25"/>
  <c r="G4024" i="25" s="1"/>
  <c r="D4024" i="25"/>
  <c r="B4024" i="25"/>
  <c r="A4024" i="25"/>
  <c r="F4023" i="25"/>
  <c r="G4023" i="25" s="1"/>
  <c r="D4023" i="25"/>
  <c r="B4023" i="25"/>
  <c r="A4023" i="25"/>
  <c r="G4022" i="25"/>
  <c r="F4022" i="25"/>
  <c r="D4022" i="25"/>
  <c r="B4022" i="25"/>
  <c r="A4022" i="25"/>
  <c r="F4021" i="25"/>
  <c r="G4021" i="25" s="1"/>
  <c r="D4021" i="25"/>
  <c r="B4021" i="25"/>
  <c r="A4021" i="25"/>
  <c r="F4020" i="25"/>
  <c r="G4020" i="25" s="1"/>
  <c r="D4020" i="25"/>
  <c r="B4020" i="25"/>
  <c r="A4020" i="25"/>
  <c r="F4019" i="25"/>
  <c r="G4019" i="25" s="1"/>
  <c r="D4019" i="25"/>
  <c r="B4019" i="25"/>
  <c r="A4019" i="25"/>
  <c r="F4018" i="25"/>
  <c r="G4018" i="25" s="1"/>
  <c r="D4018" i="25"/>
  <c r="B4018" i="25"/>
  <c r="A4018" i="25"/>
  <c r="F4017" i="25"/>
  <c r="G4017" i="25" s="1"/>
  <c r="D4017" i="25"/>
  <c r="B4017" i="25"/>
  <c r="A4017" i="25"/>
  <c r="F4016" i="25"/>
  <c r="G4016" i="25" s="1"/>
  <c r="D4016" i="25"/>
  <c r="B4016" i="25"/>
  <c r="A4016" i="25"/>
  <c r="F4015" i="25"/>
  <c r="G4015" i="25" s="1"/>
  <c r="D4015" i="25"/>
  <c r="B4015" i="25"/>
  <c r="A4015" i="25"/>
  <c r="F4014" i="25"/>
  <c r="G4014" i="25" s="1"/>
  <c r="D4014" i="25"/>
  <c r="B4014" i="25"/>
  <c r="A4014" i="25"/>
  <c r="F4013" i="25"/>
  <c r="G4013" i="25" s="1"/>
  <c r="D4013" i="25"/>
  <c r="B4013" i="25"/>
  <c r="A4013" i="25"/>
  <c r="B4006" i="25"/>
  <c r="G4005" i="25"/>
  <c r="B4005" i="25"/>
  <c r="B4004" i="25"/>
  <c r="B4003" i="25"/>
  <c r="F3997" i="25"/>
  <c r="G3997" i="25" s="1"/>
  <c r="D3997" i="25"/>
  <c r="B3997" i="25"/>
  <c r="A3997" i="25"/>
  <c r="F3996" i="25"/>
  <c r="G3996" i="25" s="1"/>
  <c r="D3996" i="25"/>
  <c r="B3996" i="25"/>
  <c r="A3996" i="25"/>
  <c r="F3995" i="25"/>
  <c r="G3995" i="25" s="1"/>
  <c r="D3995" i="25"/>
  <c r="B3995" i="25"/>
  <c r="A3995" i="25"/>
  <c r="F3994" i="25"/>
  <c r="G3994" i="25" s="1"/>
  <c r="D3994" i="25"/>
  <c r="B3994" i="25"/>
  <c r="A3994" i="25"/>
  <c r="F3993" i="25"/>
  <c r="G3993" i="25" s="1"/>
  <c r="D3993" i="25"/>
  <c r="B3993" i="25"/>
  <c r="A3993" i="25"/>
  <c r="F3992" i="25"/>
  <c r="G3992" i="25" s="1"/>
  <c r="D3992" i="25"/>
  <c r="B3992" i="25"/>
  <c r="A3992" i="25"/>
  <c r="G3991" i="25"/>
  <c r="F3991" i="25"/>
  <c r="D3991" i="25"/>
  <c r="B3991" i="25"/>
  <c r="A3991" i="25"/>
  <c r="F3990" i="25"/>
  <c r="G3990" i="25" s="1"/>
  <c r="D3990" i="25"/>
  <c r="B3990" i="25"/>
  <c r="A3990" i="25"/>
  <c r="F3989" i="25"/>
  <c r="G3989" i="25" s="1"/>
  <c r="D3989" i="25"/>
  <c r="B3989" i="25"/>
  <c r="A3989" i="25"/>
  <c r="F3986" i="25"/>
  <c r="G3986" i="25" s="1"/>
  <c r="D3986" i="25"/>
  <c r="B3986" i="25"/>
  <c r="A3986" i="25"/>
  <c r="G3985" i="25"/>
  <c r="F3985" i="25"/>
  <c r="D3985" i="25"/>
  <c r="B3985" i="25"/>
  <c r="A3985" i="25"/>
  <c r="F3984" i="25"/>
  <c r="G3984" i="25" s="1"/>
  <c r="D3984" i="25"/>
  <c r="B3984" i="25"/>
  <c r="A3984" i="25"/>
  <c r="F3983" i="25"/>
  <c r="G3983" i="25" s="1"/>
  <c r="D3983" i="25"/>
  <c r="B3983" i="25"/>
  <c r="A3983" i="25"/>
  <c r="F3982" i="25"/>
  <c r="G3982" i="25" s="1"/>
  <c r="D3982" i="25"/>
  <c r="B3982" i="25"/>
  <c r="A3982" i="25"/>
  <c r="F3981" i="25"/>
  <c r="G3981" i="25" s="1"/>
  <c r="D3981" i="25"/>
  <c r="B3981" i="25"/>
  <c r="A3981" i="25"/>
  <c r="F3980" i="25"/>
  <c r="G3980" i="25" s="1"/>
  <c r="D3980" i="25"/>
  <c r="B3980" i="25"/>
  <c r="A3980" i="25"/>
  <c r="F3979" i="25"/>
  <c r="G3979" i="25" s="1"/>
  <c r="D3979" i="25"/>
  <c r="B3979" i="25"/>
  <c r="A3979" i="25"/>
  <c r="F3976" i="25"/>
  <c r="G3976" i="25" s="1"/>
  <c r="D3976" i="25"/>
  <c r="B3976" i="25"/>
  <c r="A3976" i="25"/>
  <c r="F3975" i="25"/>
  <c r="G3975" i="25" s="1"/>
  <c r="D3975" i="25"/>
  <c r="B3975" i="25"/>
  <c r="A3975" i="25"/>
  <c r="F3974" i="25"/>
  <c r="G3974" i="25" s="1"/>
  <c r="D3974" i="25"/>
  <c r="B3974" i="25"/>
  <c r="A3974" i="25"/>
  <c r="F3973" i="25"/>
  <c r="G3973" i="25" s="1"/>
  <c r="D3973" i="25"/>
  <c r="B3973" i="25"/>
  <c r="A3973" i="25"/>
  <c r="F3972" i="25"/>
  <c r="G3972" i="25" s="1"/>
  <c r="D3972" i="25"/>
  <c r="B3972" i="25"/>
  <c r="A3972" i="25"/>
  <c r="F3971" i="25"/>
  <c r="G3971" i="25" s="1"/>
  <c r="D3971" i="25"/>
  <c r="B3971" i="25"/>
  <c r="A3971" i="25"/>
  <c r="F3970" i="25"/>
  <c r="G3970" i="25" s="1"/>
  <c r="D3970" i="25"/>
  <c r="B3970" i="25"/>
  <c r="A3970" i="25"/>
  <c r="F3969" i="25"/>
  <c r="G3969" i="25" s="1"/>
  <c r="D3969" i="25"/>
  <c r="B3969" i="25"/>
  <c r="A3969" i="25"/>
  <c r="F3968" i="25"/>
  <c r="G3968" i="25" s="1"/>
  <c r="D3968" i="25"/>
  <c r="B3968" i="25"/>
  <c r="A3968" i="25"/>
  <c r="F3967" i="25"/>
  <c r="G3967" i="25" s="1"/>
  <c r="D3967" i="25"/>
  <c r="B3967" i="25"/>
  <c r="A3967" i="25"/>
  <c r="F3966" i="25"/>
  <c r="G3966" i="25" s="1"/>
  <c r="D3966" i="25"/>
  <c r="B3966" i="25"/>
  <c r="A3966" i="25"/>
  <c r="F3965" i="25"/>
  <c r="G3965" i="25" s="1"/>
  <c r="D3965" i="25"/>
  <c r="B3965" i="25"/>
  <c r="A3965" i="25"/>
  <c r="F3964" i="25"/>
  <c r="G3964" i="25" s="1"/>
  <c r="D3964" i="25"/>
  <c r="B3964" i="25"/>
  <c r="A3964" i="25"/>
  <c r="F3963" i="25"/>
  <c r="G3963" i="25" s="1"/>
  <c r="D3963" i="25"/>
  <c r="B3963" i="25"/>
  <c r="A3963" i="25"/>
  <c r="B3956" i="25"/>
  <c r="G3955" i="25"/>
  <c r="B3955" i="25"/>
  <c r="B3954" i="25"/>
  <c r="B3953" i="25"/>
  <c r="F3947" i="25"/>
  <c r="G3947" i="25" s="1"/>
  <c r="D3947" i="25"/>
  <c r="B3947" i="25"/>
  <c r="A3947" i="25"/>
  <c r="F3946" i="25"/>
  <c r="G3946" i="25" s="1"/>
  <c r="D3946" i="25"/>
  <c r="B3946" i="25"/>
  <c r="A3946" i="25"/>
  <c r="F3945" i="25"/>
  <c r="G3945" i="25" s="1"/>
  <c r="D3945" i="25"/>
  <c r="B3945" i="25"/>
  <c r="A3945" i="25"/>
  <c r="F3944" i="25"/>
  <c r="G3944" i="25" s="1"/>
  <c r="D3944" i="25"/>
  <c r="B3944" i="25"/>
  <c r="A3944" i="25"/>
  <c r="F3943" i="25"/>
  <c r="G3943" i="25" s="1"/>
  <c r="D3943" i="25"/>
  <c r="B3943" i="25"/>
  <c r="A3943" i="25"/>
  <c r="F3942" i="25"/>
  <c r="G3942" i="25" s="1"/>
  <c r="D3942" i="25"/>
  <c r="B3942" i="25"/>
  <c r="A3942" i="25"/>
  <c r="F3941" i="25"/>
  <c r="G3941" i="25" s="1"/>
  <c r="D3941" i="25"/>
  <c r="B3941" i="25"/>
  <c r="A3941" i="25"/>
  <c r="F3940" i="25"/>
  <c r="G3940" i="25" s="1"/>
  <c r="D3940" i="25"/>
  <c r="B3940" i="25"/>
  <c r="A3940" i="25"/>
  <c r="F3939" i="25"/>
  <c r="G3939" i="25" s="1"/>
  <c r="D3939" i="25"/>
  <c r="B3939" i="25"/>
  <c r="A3939" i="25"/>
  <c r="F3936" i="25"/>
  <c r="G3936" i="25" s="1"/>
  <c r="D3936" i="25"/>
  <c r="B3936" i="25"/>
  <c r="A3936" i="25"/>
  <c r="F3935" i="25"/>
  <c r="G3935" i="25" s="1"/>
  <c r="D3935" i="25"/>
  <c r="B3935" i="25"/>
  <c r="A3935" i="25"/>
  <c r="F3934" i="25"/>
  <c r="G3934" i="25" s="1"/>
  <c r="D3934" i="25"/>
  <c r="B3934" i="25"/>
  <c r="A3934" i="25"/>
  <c r="F3933" i="25"/>
  <c r="G3933" i="25" s="1"/>
  <c r="D3933" i="25"/>
  <c r="B3933" i="25"/>
  <c r="A3933" i="25"/>
  <c r="F3932" i="25"/>
  <c r="G3932" i="25" s="1"/>
  <c r="D3932" i="25"/>
  <c r="B3932" i="25"/>
  <c r="A3932" i="25"/>
  <c r="F3931" i="25"/>
  <c r="G3931" i="25" s="1"/>
  <c r="D3931" i="25"/>
  <c r="B3931" i="25"/>
  <c r="A3931" i="25"/>
  <c r="F3930" i="25"/>
  <c r="G3930" i="25" s="1"/>
  <c r="D3930" i="25"/>
  <c r="B3930" i="25"/>
  <c r="A3930" i="25"/>
  <c r="G3929" i="25"/>
  <c r="F3929" i="25"/>
  <c r="D3929" i="25"/>
  <c r="B3929" i="25"/>
  <c r="A3929" i="25"/>
  <c r="F3926" i="25"/>
  <c r="G3926" i="25" s="1"/>
  <c r="D3926" i="25"/>
  <c r="B3926" i="25"/>
  <c r="A3926" i="25"/>
  <c r="F3925" i="25"/>
  <c r="G3925" i="25" s="1"/>
  <c r="D3925" i="25"/>
  <c r="B3925" i="25"/>
  <c r="A3925" i="25"/>
  <c r="G3924" i="25"/>
  <c r="F3924" i="25"/>
  <c r="D3924" i="25"/>
  <c r="B3924" i="25"/>
  <c r="A3924" i="25"/>
  <c r="F3923" i="25"/>
  <c r="G3923" i="25" s="1"/>
  <c r="D3923" i="25"/>
  <c r="B3923" i="25"/>
  <c r="A3923" i="25"/>
  <c r="F3922" i="25"/>
  <c r="G3922" i="25" s="1"/>
  <c r="D3922" i="25"/>
  <c r="B3922" i="25"/>
  <c r="A3922" i="25"/>
  <c r="F3921" i="25"/>
  <c r="G3921" i="25" s="1"/>
  <c r="D3921" i="25"/>
  <c r="B3921" i="25"/>
  <c r="A3921" i="25"/>
  <c r="F3920" i="25"/>
  <c r="G3920" i="25" s="1"/>
  <c r="D3920" i="25"/>
  <c r="B3920" i="25"/>
  <c r="A3920" i="25"/>
  <c r="F3919" i="25"/>
  <c r="G3919" i="25" s="1"/>
  <c r="D3919" i="25"/>
  <c r="B3919" i="25"/>
  <c r="A3919" i="25"/>
  <c r="F3918" i="25"/>
  <c r="G3918" i="25" s="1"/>
  <c r="D3918" i="25"/>
  <c r="B3918" i="25"/>
  <c r="A3918" i="25"/>
  <c r="F3917" i="25"/>
  <c r="G3917" i="25" s="1"/>
  <c r="D3917" i="25"/>
  <c r="B3917" i="25"/>
  <c r="A3917" i="25"/>
  <c r="F3916" i="25"/>
  <c r="G3916" i="25" s="1"/>
  <c r="D3916" i="25"/>
  <c r="B3916" i="25"/>
  <c r="A3916" i="25"/>
  <c r="F3915" i="25"/>
  <c r="G3915" i="25" s="1"/>
  <c r="D3915" i="25"/>
  <c r="B3915" i="25"/>
  <c r="A3915" i="25"/>
  <c r="F3914" i="25"/>
  <c r="G3914" i="25" s="1"/>
  <c r="D3914" i="25"/>
  <c r="B3914" i="25"/>
  <c r="A3914" i="25"/>
  <c r="F3913" i="25"/>
  <c r="G3913" i="25" s="1"/>
  <c r="D3913" i="25"/>
  <c r="B3913" i="25"/>
  <c r="A3913" i="25"/>
  <c r="B3906" i="25"/>
  <c r="G3905" i="25"/>
  <c r="B3905" i="25"/>
  <c r="B3904" i="25"/>
  <c r="B3903" i="25"/>
  <c r="F3897" i="25"/>
  <c r="G3897" i="25" s="1"/>
  <c r="D3897" i="25"/>
  <c r="B3897" i="25"/>
  <c r="A3897" i="25"/>
  <c r="F3896" i="25"/>
  <c r="G3896" i="25" s="1"/>
  <c r="D3896" i="25"/>
  <c r="B3896" i="25"/>
  <c r="A3896" i="25"/>
  <c r="F3895" i="25"/>
  <c r="G3895" i="25" s="1"/>
  <c r="D3895" i="25"/>
  <c r="B3895" i="25"/>
  <c r="A3895" i="25"/>
  <c r="F3894" i="25"/>
  <c r="G3894" i="25" s="1"/>
  <c r="D3894" i="25"/>
  <c r="B3894" i="25"/>
  <c r="A3894" i="25"/>
  <c r="F3893" i="25"/>
  <c r="G3893" i="25" s="1"/>
  <c r="D3893" i="25"/>
  <c r="B3893" i="25"/>
  <c r="A3893" i="25"/>
  <c r="F3892" i="25"/>
  <c r="G3892" i="25" s="1"/>
  <c r="D3892" i="25"/>
  <c r="B3892" i="25"/>
  <c r="A3892" i="25"/>
  <c r="F3891" i="25"/>
  <c r="G3891" i="25" s="1"/>
  <c r="D3891" i="25"/>
  <c r="B3891" i="25"/>
  <c r="A3891" i="25"/>
  <c r="G3890" i="25"/>
  <c r="F3890" i="25"/>
  <c r="D3890" i="25"/>
  <c r="B3890" i="25"/>
  <c r="A3890" i="25"/>
  <c r="F3889" i="25"/>
  <c r="G3889" i="25" s="1"/>
  <c r="D3889" i="25"/>
  <c r="B3889" i="25"/>
  <c r="A3889" i="25"/>
  <c r="F3886" i="25"/>
  <c r="G3886" i="25" s="1"/>
  <c r="D3886" i="25"/>
  <c r="B3886" i="25"/>
  <c r="A3886" i="25"/>
  <c r="F3885" i="25"/>
  <c r="G3885" i="25" s="1"/>
  <c r="D3885" i="25"/>
  <c r="B3885" i="25"/>
  <c r="A3885" i="25"/>
  <c r="F3884" i="25"/>
  <c r="G3884" i="25" s="1"/>
  <c r="D3884" i="25"/>
  <c r="B3884" i="25"/>
  <c r="A3884" i="25"/>
  <c r="F3883" i="25"/>
  <c r="G3883" i="25" s="1"/>
  <c r="D3883" i="25"/>
  <c r="B3883" i="25"/>
  <c r="A3883" i="25"/>
  <c r="F3882" i="25"/>
  <c r="G3882" i="25" s="1"/>
  <c r="D3882" i="25"/>
  <c r="B3882" i="25"/>
  <c r="A3882" i="25"/>
  <c r="F3881" i="25"/>
  <c r="G3881" i="25" s="1"/>
  <c r="D3881" i="25"/>
  <c r="B3881" i="25"/>
  <c r="A3881" i="25"/>
  <c r="F3880" i="25"/>
  <c r="G3880" i="25" s="1"/>
  <c r="D3880" i="25"/>
  <c r="B3880" i="25"/>
  <c r="A3880" i="25"/>
  <c r="F3879" i="25"/>
  <c r="G3879" i="25" s="1"/>
  <c r="D3879" i="25"/>
  <c r="B3879" i="25"/>
  <c r="A3879" i="25"/>
  <c r="F3876" i="25"/>
  <c r="G3876" i="25" s="1"/>
  <c r="D3876" i="25"/>
  <c r="B3876" i="25"/>
  <c r="A3876" i="25"/>
  <c r="F3875" i="25"/>
  <c r="G3875" i="25" s="1"/>
  <c r="D3875" i="25"/>
  <c r="B3875" i="25"/>
  <c r="A3875" i="25"/>
  <c r="F3874" i="25"/>
  <c r="G3874" i="25" s="1"/>
  <c r="D3874" i="25"/>
  <c r="B3874" i="25"/>
  <c r="A3874" i="25"/>
  <c r="F3873" i="25"/>
  <c r="G3873" i="25" s="1"/>
  <c r="D3873" i="25"/>
  <c r="B3873" i="25"/>
  <c r="A3873" i="25"/>
  <c r="G3872" i="25"/>
  <c r="F3872" i="25"/>
  <c r="D3872" i="25"/>
  <c r="B3872" i="25"/>
  <c r="A3872" i="25"/>
  <c r="F3871" i="25"/>
  <c r="G3871" i="25" s="1"/>
  <c r="D3871" i="25"/>
  <c r="B3871" i="25"/>
  <c r="A3871" i="25"/>
  <c r="F3870" i="25"/>
  <c r="G3870" i="25" s="1"/>
  <c r="D3870" i="25"/>
  <c r="B3870" i="25"/>
  <c r="A3870" i="25"/>
  <c r="F3869" i="25"/>
  <c r="G3869" i="25" s="1"/>
  <c r="D3869" i="25"/>
  <c r="B3869" i="25"/>
  <c r="A3869" i="25"/>
  <c r="F3868" i="25"/>
  <c r="G3868" i="25" s="1"/>
  <c r="D3868" i="25"/>
  <c r="B3868" i="25"/>
  <c r="A3868" i="25"/>
  <c r="F3867" i="25"/>
  <c r="G3867" i="25" s="1"/>
  <c r="D3867" i="25"/>
  <c r="B3867" i="25"/>
  <c r="A3867" i="25"/>
  <c r="F3866" i="25"/>
  <c r="G3866" i="25" s="1"/>
  <c r="D3866" i="25"/>
  <c r="B3866" i="25"/>
  <c r="A3866" i="25"/>
  <c r="F3865" i="25"/>
  <c r="G3865" i="25" s="1"/>
  <c r="D3865" i="25"/>
  <c r="B3865" i="25"/>
  <c r="A3865" i="25"/>
  <c r="F3864" i="25"/>
  <c r="G3864" i="25" s="1"/>
  <c r="D3864" i="25"/>
  <c r="B3864" i="25"/>
  <c r="A3864" i="25"/>
  <c r="F3863" i="25"/>
  <c r="G3863" i="25" s="1"/>
  <c r="D3863" i="25"/>
  <c r="B3863" i="25"/>
  <c r="A3863" i="25"/>
  <c r="B3856" i="25"/>
  <c r="G3855" i="25"/>
  <c r="B3855" i="25"/>
  <c r="B3854" i="25"/>
  <c r="B3853" i="25"/>
  <c r="F3847" i="25"/>
  <c r="G3847" i="25" s="1"/>
  <c r="D3847" i="25"/>
  <c r="B3847" i="25"/>
  <c r="A3847" i="25"/>
  <c r="F3846" i="25"/>
  <c r="G3846" i="25" s="1"/>
  <c r="D3846" i="25"/>
  <c r="B3846" i="25"/>
  <c r="A3846" i="25"/>
  <c r="F3845" i="25"/>
  <c r="G3845" i="25" s="1"/>
  <c r="D3845" i="25"/>
  <c r="B3845" i="25"/>
  <c r="A3845" i="25"/>
  <c r="G3844" i="25"/>
  <c r="F3844" i="25"/>
  <c r="D3844" i="25"/>
  <c r="B3844" i="25"/>
  <c r="A3844" i="25"/>
  <c r="F3843" i="25"/>
  <c r="G3843" i="25" s="1"/>
  <c r="D3843" i="25"/>
  <c r="B3843" i="25"/>
  <c r="A3843" i="25"/>
  <c r="F3842" i="25"/>
  <c r="G3842" i="25" s="1"/>
  <c r="D3842" i="25"/>
  <c r="B3842" i="25"/>
  <c r="A3842" i="25"/>
  <c r="F3841" i="25"/>
  <c r="G3841" i="25" s="1"/>
  <c r="D3841" i="25"/>
  <c r="B3841" i="25"/>
  <c r="A3841" i="25"/>
  <c r="F3840" i="25"/>
  <c r="G3840" i="25" s="1"/>
  <c r="D3840" i="25"/>
  <c r="B3840" i="25"/>
  <c r="A3840" i="25"/>
  <c r="F3839" i="25"/>
  <c r="G3839" i="25" s="1"/>
  <c r="D3839" i="25"/>
  <c r="B3839" i="25"/>
  <c r="A3839" i="25"/>
  <c r="F3836" i="25"/>
  <c r="G3836" i="25" s="1"/>
  <c r="D3836" i="25"/>
  <c r="B3836" i="25"/>
  <c r="A3836" i="25"/>
  <c r="F3835" i="25"/>
  <c r="G3835" i="25" s="1"/>
  <c r="D3835" i="25"/>
  <c r="B3835" i="25"/>
  <c r="A3835" i="25"/>
  <c r="F3834" i="25"/>
  <c r="G3834" i="25" s="1"/>
  <c r="D3834" i="25"/>
  <c r="B3834" i="25"/>
  <c r="A3834" i="25"/>
  <c r="F3833" i="25"/>
  <c r="G3833" i="25" s="1"/>
  <c r="D3833" i="25"/>
  <c r="B3833" i="25"/>
  <c r="A3833" i="25"/>
  <c r="F3832" i="25"/>
  <c r="G3832" i="25" s="1"/>
  <c r="D3832" i="25"/>
  <c r="B3832" i="25"/>
  <c r="A3832" i="25"/>
  <c r="G3831" i="25"/>
  <c r="F3831" i="25"/>
  <c r="D3831" i="25"/>
  <c r="B3831" i="25"/>
  <c r="A3831" i="25"/>
  <c r="F3830" i="25"/>
  <c r="G3830" i="25" s="1"/>
  <c r="D3830" i="25"/>
  <c r="B3830" i="25"/>
  <c r="A3830" i="25"/>
  <c r="F3829" i="25"/>
  <c r="G3829" i="25" s="1"/>
  <c r="D3829" i="25"/>
  <c r="B3829" i="25"/>
  <c r="A3829" i="25"/>
  <c r="F3826" i="25"/>
  <c r="G3826" i="25" s="1"/>
  <c r="D3826" i="25"/>
  <c r="B3826" i="25"/>
  <c r="A3826" i="25"/>
  <c r="F3825" i="25"/>
  <c r="G3825" i="25" s="1"/>
  <c r="D3825" i="25"/>
  <c r="B3825" i="25"/>
  <c r="A3825" i="25"/>
  <c r="F3824" i="25"/>
  <c r="G3824" i="25" s="1"/>
  <c r="D3824" i="25"/>
  <c r="B3824" i="25"/>
  <c r="A3824" i="25"/>
  <c r="F3823" i="25"/>
  <c r="G3823" i="25" s="1"/>
  <c r="D3823" i="25"/>
  <c r="B3823" i="25"/>
  <c r="A3823" i="25"/>
  <c r="F3822" i="25"/>
  <c r="G3822" i="25" s="1"/>
  <c r="D3822" i="25"/>
  <c r="B3822" i="25"/>
  <c r="A3822" i="25"/>
  <c r="F3821" i="25"/>
  <c r="G3821" i="25" s="1"/>
  <c r="D3821" i="25"/>
  <c r="B3821" i="25"/>
  <c r="A3821" i="25"/>
  <c r="F3820" i="25"/>
  <c r="G3820" i="25" s="1"/>
  <c r="D3820" i="25"/>
  <c r="B3820" i="25"/>
  <c r="A3820" i="25"/>
  <c r="F3819" i="25"/>
  <c r="G3819" i="25" s="1"/>
  <c r="D3819" i="25"/>
  <c r="B3819" i="25"/>
  <c r="A3819" i="25"/>
  <c r="F3818" i="25"/>
  <c r="G3818" i="25" s="1"/>
  <c r="D3818" i="25"/>
  <c r="B3818" i="25"/>
  <c r="A3818" i="25"/>
  <c r="F3817" i="25"/>
  <c r="G3817" i="25" s="1"/>
  <c r="D3817" i="25"/>
  <c r="B3817" i="25"/>
  <c r="A3817" i="25"/>
  <c r="F3816" i="25"/>
  <c r="G3816" i="25" s="1"/>
  <c r="D3816" i="25"/>
  <c r="B3816" i="25"/>
  <c r="A3816" i="25"/>
  <c r="F3815" i="25"/>
  <c r="G3815" i="25" s="1"/>
  <c r="D3815" i="25"/>
  <c r="B3815" i="25"/>
  <c r="A3815" i="25"/>
  <c r="F3814" i="25"/>
  <c r="G3814" i="25" s="1"/>
  <c r="D3814" i="25"/>
  <c r="B3814" i="25"/>
  <c r="A3814" i="25"/>
  <c r="F3813" i="25"/>
  <c r="G3813" i="25" s="1"/>
  <c r="D3813" i="25"/>
  <c r="B3813" i="25"/>
  <c r="A3813" i="25"/>
  <c r="B3806" i="25"/>
  <c r="G3805" i="25"/>
  <c r="B3805" i="25"/>
  <c r="B3804" i="25"/>
  <c r="B3803" i="25"/>
  <c r="F3797" i="25"/>
  <c r="G3797" i="25" s="1"/>
  <c r="D3797" i="25"/>
  <c r="B3797" i="25"/>
  <c r="A3797" i="25"/>
  <c r="F3796" i="25"/>
  <c r="G3796" i="25" s="1"/>
  <c r="D3796" i="25"/>
  <c r="B3796" i="25"/>
  <c r="A3796" i="25"/>
  <c r="F3795" i="25"/>
  <c r="G3795" i="25" s="1"/>
  <c r="D3795" i="25"/>
  <c r="B3795" i="25"/>
  <c r="A3795" i="25"/>
  <c r="G3794" i="25"/>
  <c r="F3794" i="25"/>
  <c r="D3794" i="25"/>
  <c r="B3794" i="25"/>
  <c r="A3794" i="25"/>
  <c r="F3793" i="25"/>
  <c r="G3793" i="25" s="1"/>
  <c r="D3793" i="25"/>
  <c r="B3793" i="25"/>
  <c r="A3793" i="25"/>
  <c r="F3792" i="25"/>
  <c r="G3792" i="25" s="1"/>
  <c r="D3792" i="25"/>
  <c r="B3792" i="25"/>
  <c r="A3792" i="25"/>
  <c r="F3791" i="25"/>
  <c r="G3791" i="25" s="1"/>
  <c r="D3791" i="25"/>
  <c r="B3791" i="25"/>
  <c r="A3791" i="25"/>
  <c r="F3790" i="25"/>
  <c r="G3790" i="25" s="1"/>
  <c r="D3790" i="25"/>
  <c r="B3790" i="25"/>
  <c r="A3790" i="25"/>
  <c r="F3789" i="25"/>
  <c r="G3789" i="25" s="1"/>
  <c r="D3789" i="25"/>
  <c r="B3789" i="25"/>
  <c r="A3789" i="25"/>
  <c r="F3786" i="25"/>
  <c r="G3786" i="25" s="1"/>
  <c r="D3786" i="25"/>
  <c r="B3786" i="25"/>
  <c r="A3786" i="25"/>
  <c r="F3785" i="25"/>
  <c r="G3785" i="25" s="1"/>
  <c r="D3785" i="25"/>
  <c r="B3785" i="25"/>
  <c r="A3785" i="25"/>
  <c r="F3784" i="25"/>
  <c r="G3784" i="25" s="1"/>
  <c r="D3784" i="25"/>
  <c r="B3784" i="25"/>
  <c r="A3784" i="25"/>
  <c r="F3783" i="25"/>
  <c r="G3783" i="25" s="1"/>
  <c r="D3783" i="25"/>
  <c r="B3783" i="25"/>
  <c r="A3783" i="25"/>
  <c r="F3782" i="25"/>
  <c r="G3782" i="25" s="1"/>
  <c r="D3782" i="25"/>
  <c r="B3782" i="25"/>
  <c r="A3782" i="25"/>
  <c r="F3781" i="25"/>
  <c r="G3781" i="25" s="1"/>
  <c r="D3781" i="25"/>
  <c r="B3781" i="25"/>
  <c r="A3781" i="25"/>
  <c r="F3780" i="25"/>
  <c r="G3780" i="25" s="1"/>
  <c r="D3780" i="25"/>
  <c r="B3780" i="25"/>
  <c r="A3780" i="25"/>
  <c r="F3779" i="25"/>
  <c r="G3779" i="25" s="1"/>
  <c r="D3779" i="25"/>
  <c r="B3779" i="25"/>
  <c r="A3779" i="25"/>
  <c r="F3776" i="25"/>
  <c r="G3776" i="25" s="1"/>
  <c r="D3776" i="25"/>
  <c r="B3776" i="25"/>
  <c r="A3776" i="25"/>
  <c r="F3775" i="25"/>
  <c r="G3775" i="25" s="1"/>
  <c r="D3775" i="25"/>
  <c r="B3775" i="25"/>
  <c r="A3775" i="25"/>
  <c r="G3774" i="25"/>
  <c r="F3774" i="25"/>
  <c r="D3774" i="25"/>
  <c r="B3774" i="25"/>
  <c r="A3774" i="25"/>
  <c r="F3773" i="25"/>
  <c r="G3773" i="25" s="1"/>
  <c r="D3773" i="25"/>
  <c r="B3773" i="25"/>
  <c r="A3773" i="25"/>
  <c r="F3772" i="25"/>
  <c r="G3772" i="25" s="1"/>
  <c r="D3772" i="25"/>
  <c r="B3772" i="25"/>
  <c r="A3772" i="25"/>
  <c r="F3771" i="25"/>
  <c r="G3771" i="25" s="1"/>
  <c r="D3771" i="25"/>
  <c r="B3771" i="25"/>
  <c r="A3771" i="25"/>
  <c r="F3770" i="25"/>
  <c r="G3770" i="25" s="1"/>
  <c r="D3770" i="25"/>
  <c r="B3770" i="25"/>
  <c r="A3770" i="25"/>
  <c r="F3769" i="25"/>
  <c r="G3769" i="25" s="1"/>
  <c r="D3769" i="25"/>
  <c r="B3769" i="25"/>
  <c r="A3769" i="25"/>
  <c r="G3768" i="25"/>
  <c r="F3768" i="25"/>
  <c r="D3768" i="25"/>
  <c r="B3768" i="25"/>
  <c r="A3768" i="25"/>
  <c r="F3767" i="25"/>
  <c r="G3767" i="25" s="1"/>
  <c r="D3767" i="25"/>
  <c r="B3767" i="25"/>
  <c r="A3767" i="25"/>
  <c r="F3766" i="25"/>
  <c r="G3766" i="25" s="1"/>
  <c r="D3766" i="25"/>
  <c r="B3766" i="25"/>
  <c r="A3766" i="25"/>
  <c r="F3765" i="25"/>
  <c r="G3765" i="25" s="1"/>
  <c r="D3765" i="25"/>
  <c r="B3765" i="25"/>
  <c r="A3765" i="25"/>
  <c r="F3764" i="25"/>
  <c r="G3764" i="25" s="1"/>
  <c r="D3764" i="25"/>
  <c r="B3764" i="25"/>
  <c r="A3764" i="25"/>
  <c r="F3763" i="25"/>
  <c r="G3763" i="25" s="1"/>
  <c r="D3763" i="25"/>
  <c r="B3763" i="25"/>
  <c r="A3763" i="25"/>
  <c r="B3756" i="25"/>
  <c r="G3755" i="25"/>
  <c r="B3755" i="25"/>
  <c r="B3754" i="25"/>
  <c r="B3753" i="25"/>
  <c r="F3747" i="25"/>
  <c r="G3747" i="25" s="1"/>
  <c r="D3747" i="25"/>
  <c r="B3747" i="25"/>
  <c r="A3747" i="25"/>
  <c r="F3746" i="25"/>
  <c r="G3746" i="25" s="1"/>
  <c r="D3746" i="25"/>
  <c r="B3746" i="25"/>
  <c r="A3746" i="25"/>
  <c r="F3745" i="25"/>
  <c r="G3745" i="25" s="1"/>
  <c r="D3745" i="25"/>
  <c r="B3745" i="25"/>
  <c r="A3745" i="25"/>
  <c r="F3744" i="25"/>
  <c r="G3744" i="25" s="1"/>
  <c r="D3744" i="25"/>
  <c r="B3744" i="25"/>
  <c r="A3744" i="25"/>
  <c r="F3743" i="25"/>
  <c r="G3743" i="25" s="1"/>
  <c r="D3743" i="25"/>
  <c r="B3743" i="25"/>
  <c r="A3743" i="25"/>
  <c r="F3742" i="25"/>
  <c r="G3742" i="25" s="1"/>
  <c r="D3742" i="25"/>
  <c r="B3742" i="25"/>
  <c r="A3742" i="25"/>
  <c r="F3741" i="25"/>
  <c r="G3741" i="25" s="1"/>
  <c r="D3741" i="25"/>
  <c r="B3741" i="25"/>
  <c r="A3741" i="25"/>
  <c r="F3740" i="25"/>
  <c r="G3740" i="25" s="1"/>
  <c r="D3740" i="25"/>
  <c r="B3740" i="25"/>
  <c r="A3740" i="25"/>
  <c r="F3739" i="25"/>
  <c r="G3739" i="25" s="1"/>
  <c r="D3739" i="25"/>
  <c r="B3739" i="25"/>
  <c r="A3739" i="25"/>
  <c r="F3736" i="25"/>
  <c r="G3736" i="25" s="1"/>
  <c r="D3736" i="25"/>
  <c r="B3736" i="25"/>
  <c r="A3736" i="25"/>
  <c r="F3735" i="25"/>
  <c r="G3735" i="25" s="1"/>
  <c r="D3735" i="25"/>
  <c r="B3735" i="25"/>
  <c r="A3735" i="25"/>
  <c r="F3734" i="25"/>
  <c r="G3734" i="25" s="1"/>
  <c r="D3734" i="25"/>
  <c r="B3734" i="25"/>
  <c r="A3734" i="25"/>
  <c r="F3733" i="25"/>
  <c r="G3733" i="25" s="1"/>
  <c r="D3733" i="25"/>
  <c r="B3733" i="25"/>
  <c r="A3733" i="25"/>
  <c r="F3732" i="25"/>
  <c r="G3732" i="25" s="1"/>
  <c r="D3732" i="25"/>
  <c r="B3732" i="25"/>
  <c r="A3732" i="25"/>
  <c r="F3731" i="25"/>
  <c r="G3731" i="25" s="1"/>
  <c r="D3731" i="25"/>
  <c r="B3731" i="25"/>
  <c r="A3731" i="25"/>
  <c r="F3730" i="25"/>
  <c r="G3730" i="25" s="1"/>
  <c r="D3730" i="25"/>
  <c r="B3730" i="25"/>
  <c r="A3730" i="25"/>
  <c r="G3729" i="25"/>
  <c r="F3729" i="25"/>
  <c r="D3729" i="25"/>
  <c r="B3729" i="25"/>
  <c r="A3729" i="25"/>
  <c r="G3726" i="25"/>
  <c r="F3726" i="25"/>
  <c r="D3726" i="25"/>
  <c r="B3726" i="25"/>
  <c r="A3726" i="25"/>
  <c r="F3725" i="25"/>
  <c r="G3725" i="25" s="1"/>
  <c r="D3725" i="25"/>
  <c r="B3725" i="25"/>
  <c r="A3725" i="25"/>
  <c r="F3724" i="25"/>
  <c r="G3724" i="25" s="1"/>
  <c r="D3724" i="25"/>
  <c r="B3724" i="25"/>
  <c r="A3724" i="25"/>
  <c r="F3723" i="25"/>
  <c r="G3723" i="25" s="1"/>
  <c r="D3723" i="25"/>
  <c r="B3723" i="25"/>
  <c r="A3723" i="25"/>
  <c r="F3722" i="25"/>
  <c r="G3722" i="25" s="1"/>
  <c r="D3722" i="25"/>
  <c r="B3722" i="25"/>
  <c r="A3722" i="25"/>
  <c r="F3721" i="25"/>
  <c r="G3721" i="25" s="1"/>
  <c r="D3721" i="25"/>
  <c r="B3721" i="25"/>
  <c r="A3721" i="25"/>
  <c r="F3720" i="25"/>
  <c r="G3720" i="25" s="1"/>
  <c r="D3720" i="25"/>
  <c r="B3720" i="25"/>
  <c r="A3720" i="25"/>
  <c r="F3719" i="25"/>
  <c r="G3719" i="25" s="1"/>
  <c r="D3719" i="25"/>
  <c r="B3719" i="25"/>
  <c r="A3719" i="25"/>
  <c r="F3718" i="25"/>
  <c r="G3718" i="25" s="1"/>
  <c r="D3718" i="25"/>
  <c r="B3718" i="25"/>
  <c r="A3718" i="25"/>
  <c r="F3717" i="25"/>
  <c r="G3717" i="25" s="1"/>
  <c r="D3717" i="25"/>
  <c r="B3717" i="25"/>
  <c r="A3717" i="25"/>
  <c r="F3716" i="25"/>
  <c r="G3716" i="25" s="1"/>
  <c r="D3716" i="25"/>
  <c r="B3716" i="25"/>
  <c r="A3716" i="25"/>
  <c r="F3715" i="25"/>
  <c r="G3715" i="25" s="1"/>
  <c r="D3715" i="25"/>
  <c r="B3715" i="25"/>
  <c r="A3715" i="25"/>
  <c r="F3714" i="25"/>
  <c r="G3714" i="25" s="1"/>
  <c r="D3714" i="25"/>
  <c r="B3714" i="25"/>
  <c r="A3714" i="25"/>
  <c r="F3713" i="25"/>
  <c r="G3713" i="25" s="1"/>
  <c r="D3713" i="25"/>
  <c r="B3713" i="25"/>
  <c r="A3713" i="25"/>
  <c r="B3706" i="25"/>
  <c r="G3705" i="25"/>
  <c r="B3705" i="25"/>
  <c r="B3704" i="25"/>
  <c r="B3703" i="25"/>
  <c r="F3697" i="25"/>
  <c r="G3697" i="25" s="1"/>
  <c r="D3697" i="25"/>
  <c r="B3697" i="25"/>
  <c r="A3697" i="25"/>
  <c r="F3696" i="25"/>
  <c r="G3696" i="25" s="1"/>
  <c r="D3696" i="25"/>
  <c r="B3696" i="25"/>
  <c r="A3696" i="25"/>
  <c r="F3695" i="25"/>
  <c r="G3695" i="25" s="1"/>
  <c r="D3695" i="25"/>
  <c r="B3695" i="25"/>
  <c r="A3695" i="25"/>
  <c r="F3694" i="25"/>
  <c r="G3694" i="25" s="1"/>
  <c r="D3694" i="25"/>
  <c r="B3694" i="25"/>
  <c r="A3694" i="25"/>
  <c r="F3693" i="25"/>
  <c r="G3693" i="25" s="1"/>
  <c r="D3693" i="25"/>
  <c r="B3693" i="25"/>
  <c r="A3693" i="25"/>
  <c r="F3692" i="25"/>
  <c r="G3692" i="25" s="1"/>
  <c r="D3692" i="25"/>
  <c r="B3692" i="25"/>
  <c r="A3692" i="25"/>
  <c r="F3691" i="25"/>
  <c r="G3691" i="25" s="1"/>
  <c r="D3691" i="25"/>
  <c r="B3691" i="25"/>
  <c r="A3691" i="25"/>
  <c r="F3690" i="25"/>
  <c r="G3690" i="25" s="1"/>
  <c r="D3690" i="25"/>
  <c r="B3690" i="25"/>
  <c r="A3690" i="25"/>
  <c r="F3689" i="25"/>
  <c r="G3689" i="25" s="1"/>
  <c r="D3689" i="25"/>
  <c r="B3689" i="25"/>
  <c r="A3689" i="25"/>
  <c r="F3686" i="25"/>
  <c r="G3686" i="25" s="1"/>
  <c r="D3686" i="25"/>
  <c r="B3686" i="25"/>
  <c r="A3686" i="25"/>
  <c r="F3685" i="25"/>
  <c r="G3685" i="25" s="1"/>
  <c r="D3685" i="25"/>
  <c r="B3685" i="25"/>
  <c r="A3685" i="25"/>
  <c r="F3684" i="25"/>
  <c r="G3684" i="25" s="1"/>
  <c r="D3684" i="25"/>
  <c r="B3684" i="25"/>
  <c r="A3684" i="25"/>
  <c r="F3683" i="25"/>
  <c r="G3683" i="25" s="1"/>
  <c r="D3683" i="25"/>
  <c r="B3683" i="25"/>
  <c r="A3683" i="25"/>
  <c r="F3682" i="25"/>
  <c r="G3682" i="25" s="1"/>
  <c r="D3682" i="25"/>
  <c r="B3682" i="25"/>
  <c r="A3682" i="25"/>
  <c r="F3681" i="25"/>
  <c r="G3681" i="25" s="1"/>
  <c r="D3681" i="25"/>
  <c r="B3681" i="25"/>
  <c r="A3681" i="25"/>
  <c r="F3680" i="25"/>
  <c r="G3680" i="25" s="1"/>
  <c r="D3680" i="25"/>
  <c r="B3680" i="25"/>
  <c r="A3680" i="25"/>
  <c r="F3679" i="25"/>
  <c r="G3679" i="25" s="1"/>
  <c r="D3679" i="25"/>
  <c r="B3679" i="25"/>
  <c r="A3679" i="25"/>
  <c r="F3676" i="25"/>
  <c r="G3676" i="25" s="1"/>
  <c r="D3676" i="25"/>
  <c r="B3676" i="25"/>
  <c r="A3676" i="25"/>
  <c r="F3675" i="25"/>
  <c r="G3675" i="25" s="1"/>
  <c r="D3675" i="25"/>
  <c r="B3675" i="25"/>
  <c r="A3675" i="25"/>
  <c r="G3674" i="25"/>
  <c r="F3674" i="25"/>
  <c r="D3674" i="25"/>
  <c r="B3674" i="25"/>
  <c r="A3674" i="25"/>
  <c r="F3673" i="25"/>
  <c r="G3673" i="25" s="1"/>
  <c r="D3673" i="25"/>
  <c r="B3673" i="25"/>
  <c r="A3673" i="25"/>
  <c r="G3672" i="25"/>
  <c r="F3672" i="25"/>
  <c r="D3672" i="25"/>
  <c r="B3672" i="25"/>
  <c r="A3672" i="25"/>
  <c r="F3671" i="25"/>
  <c r="G3671" i="25" s="1"/>
  <c r="D3671" i="25"/>
  <c r="B3671" i="25"/>
  <c r="A3671" i="25"/>
  <c r="F3670" i="25"/>
  <c r="G3670" i="25" s="1"/>
  <c r="D3670" i="25"/>
  <c r="B3670" i="25"/>
  <c r="A3670" i="25"/>
  <c r="F3669" i="25"/>
  <c r="G3669" i="25" s="1"/>
  <c r="D3669" i="25"/>
  <c r="B3669" i="25"/>
  <c r="A3669" i="25"/>
  <c r="F3668" i="25"/>
  <c r="G3668" i="25" s="1"/>
  <c r="D3668" i="25"/>
  <c r="B3668" i="25"/>
  <c r="A3668" i="25"/>
  <c r="F3667" i="25"/>
  <c r="G3667" i="25" s="1"/>
  <c r="D3667" i="25"/>
  <c r="B3667" i="25"/>
  <c r="A3667" i="25"/>
  <c r="F3666" i="25"/>
  <c r="G3666" i="25" s="1"/>
  <c r="D3666" i="25"/>
  <c r="B3666" i="25"/>
  <c r="A3666" i="25"/>
  <c r="F3665" i="25"/>
  <c r="G3665" i="25" s="1"/>
  <c r="D3665" i="25"/>
  <c r="B3665" i="25"/>
  <c r="A3665" i="25"/>
  <c r="F3664" i="25"/>
  <c r="G3664" i="25" s="1"/>
  <c r="D3664" i="25"/>
  <c r="B3664" i="25"/>
  <c r="A3664" i="25"/>
  <c r="F3663" i="25"/>
  <c r="G3663" i="25" s="1"/>
  <c r="D3663" i="25"/>
  <c r="B3663" i="25"/>
  <c r="A3663" i="25"/>
  <c r="B3656" i="25"/>
  <c r="G3655" i="25"/>
  <c r="B3655" i="25"/>
  <c r="B3654" i="25"/>
  <c r="B3653" i="25"/>
  <c r="F3647" i="25"/>
  <c r="G3647" i="25" s="1"/>
  <c r="D3647" i="25"/>
  <c r="B3647" i="25"/>
  <c r="A3647" i="25"/>
  <c r="F3646" i="25"/>
  <c r="G3646" i="25" s="1"/>
  <c r="D3646" i="25"/>
  <c r="B3646" i="25"/>
  <c r="A3646" i="25"/>
  <c r="F3645" i="25"/>
  <c r="G3645" i="25" s="1"/>
  <c r="D3645" i="25"/>
  <c r="B3645" i="25"/>
  <c r="A3645" i="25"/>
  <c r="G3644" i="25"/>
  <c r="F3644" i="25"/>
  <c r="D3644" i="25"/>
  <c r="B3644" i="25"/>
  <c r="A3644" i="25"/>
  <c r="F3643" i="25"/>
  <c r="G3643" i="25" s="1"/>
  <c r="D3643" i="25"/>
  <c r="B3643" i="25"/>
  <c r="A3643" i="25"/>
  <c r="G3642" i="25"/>
  <c r="F3642" i="25"/>
  <c r="D3642" i="25"/>
  <c r="B3642" i="25"/>
  <c r="A3642" i="25"/>
  <c r="F3641" i="25"/>
  <c r="G3641" i="25" s="1"/>
  <c r="D3641" i="25"/>
  <c r="B3641" i="25"/>
  <c r="A3641" i="25"/>
  <c r="F3640" i="25"/>
  <c r="G3640" i="25" s="1"/>
  <c r="D3640" i="25"/>
  <c r="B3640" i="25"/>
  <c r="A3640" i="25"/>
  <c r="F3639" i="25"/>
  <c r="G3639" i="25" s="1"/>
  <c r="D3639" i="25"/>
  <c r="B3639" i="25"/>
  <c r="A3639" i="25"/>
  <c r="F3636" i="25"/>
  <c r="G3636" i="25" s="1"/>
  <c r="D3636" i="25"/>
  <c r="B3636" i="25"/>
  <c r="A3636" i="25"/>
  <c r="F3635" i="25"/>
  <c r="G3635" i="25" s="1"/>
  <c r="D3635" i="25"/>
  <c r="B3635" i="25"/>
  <c r="A3635" i="25"/>
  <c r="F3634" i="25"/>
  <c r="G3634" i="25" s="1"/>
  <c r="D3634" i="25"/>
  <c r="B3634" i="25"/>
  <c r="A3634" i="25"/>
  <c r="F3633" i="25"/>
  <c r="G3633" i="25" s="1"/>
  <c r="D3633" i="25"/>
  <c r="B3633" i="25"/>
  <c r="A3633" i="25"/>
  <c r="F3632" i="25"/>
  <c r="G3632" i="25" s="1"/>
  <c r="D3632" i="25"/>
  <c r="B3632" i="25"/>
  <c r="A3632" i="25"/>
  <c r="F3631" i="25"/>
  <c r="G3631" i="25" s="1"/>
  <c r="D3631" i="25"/>
  <c r="B3631" i="25"/>
  <c r="A3631" i="25"/>
  <c r="F3630" i="25"/>
  <c r="G3630" i="25" s="1"/>
  <c r="D3630" i="25"/>
  <c r="B3630" i="25"/>
  <c r="A3630" i="25"/>
  <c r="F3629" i="25"/>
  <c r="G3629" i="25" s="1"/>
  <c r="D3629" i="25"/>
  <c r="B3629" i="25"/>
  <c r="A3629" i="25"/>
  <c r="F3626" i="25"/>
  <c r="G3626" i="25" s="1"/>
  <c r="D3626" i="25"/>
  <c r="B3626" i="25"/>
  <c r="A3626" i="25"/>
  <c r="F3625" i="25"/>
  <c r="G3625" i="25" s="1"/>
  <c r="D3625" i="25"/>
  <c r="B3625" i="25"/>
  <c r="A3625" i="25"/>
  <c r="F3624" i="25"/>
  <c r="G3624" i="25" s="1"/>
  <c r="D3624" i="25"/>
  <c r="B3624" i="25"/>
  <c r="A3624" i="25"/>
  <c r="F3623" i="25"/>
  <c r="G3623" i="25" s="1"/>
  <c r="D3623" i="25"/>
  <c r="B3623" i="25"/>
  <c r="A3623" i="25"/>
  <c r="G3622" i="25"/>
  <c r="F3622" i="25"/>
  <c r="D3622" i="25"/>
  <c r="B3622" i="25"/>
  <c r="A3622" i="25"/>
  <c r="F3621" i="25"/>
  <c r="G3621" i="25" s="1"/>
  <c r="D3621" i="25"/>
  <c r="B3621" i="25"/>
  <c r="A3621" i="25"/>
  <c r="F3620" i="25"/>
  <c r="G3620" i="25" s="1"/>
  <c r="D3620" i="25"/>
  <c r="B3620" i="25"/>
  <c r="A3620" i="25"/>
  <c r="F3619" i="25"/>
  <c r="G3619" i="25" s="1"/>
  <c r="D3619" i="25"/>
  <c r="B3619" i="25"/>
  <c r="A3619" i="25"/>
  <c r="F3618" i="25"/>
  <c r="G3618" i="25" s="1"/>
  <c r="D3618" i="25"/>
  <c r="B3618" i="25"/>
  <c r="A3618" i="25"/>
  <c r="F3617" i="25"/>
  <c r="G3617" i="25" s="1"/>
  <c r="D3617" i="25"/>
  <c r="B3617" i="25"/>
  <c r="A3617" i="25"/>
  <c r="F3616" i="25"/>
  <c r="G3616" i="25" s="1"/>
  <c r="D3616" i="25"/>
  <c r="B3616" i="25"/>
  <c r="A3616" i="25"/>
  <c r="F3615" i="25"/>
  <c r="G3615" i="25" s="1"/>
  <c r="D3615" i="25"/>
  <c r="B3615" i="25"/>
  <c r="A3615" i="25"/>
  <c r="F3614" i="25"/>
  <c r="G3614" i="25" s="1"/>
  <c r="D3614" i="25"/>
  <c r="B3614" i="25"/>
  <c r="A3614" i="25"/>
  <c r="F3613" i="25"/>
  <c r="G3613" i="25" s="1"/>
  <c r="D3613" i="25"/>
  <c r="B3613" i="25"/>
  <c r="A3613" i="25"/>
  <c r="B3606" i="25"/>
  <c r="G3605" i="25"/>
  <c r="B3605" i="25"/>
  <c r="B3604" i="25"/>
  <c r="B3603" i="25"/>
  <c r="F3597" i="25"/>
  <c r="G3597" i="25" s="1"/>
  <c r="D3597" i="25"/>
  <c r="B3597" i="25"/>
  <c r="A3597" i="25"/>
  <c r="F3596" i="25"/>
  <c r="G3596" i="25" s="1"/>
  <c r="D3596" i="25"/>
  <c r="B3596" i="25"/>
  <c r="A3596" i="25"/>
  <c r="F3595" i="25"/>
  <c r="G3595" i="25" s="1"/>
  <c r="D3595" i="25"/>
  <c r="B3595" i="25"/>
  <c r="A3595" i="25"/>
  <c r="F3594" i="25"/>
  <c r="G3594" i="25" s="1"/>
  <c r="D3594" i="25"/>
  <c r="B3594" i="25"/>
  <c r="A3594" i="25"/>
  <c r="F3593" i="25"/>
  <c r="G3593" i="25" s="1"/>
  <c r="D3593" i="25"/>
  <c r="B3593" i="25"/>
  <c r="A3593" i="25"/>
  <c r="F3592" i="25"/>
  <c r="G3592" i="25" s="1"/>
  <c r="D3592" i="25"/>
  <c r="B3592" i="25"/>
  <c r="A3592" i="25"/>
  <c r="F3591" i="25"/>
  <c r="G3591" i="25" s="1"/>
  <c r="D3591" i="25"/>
  <c r="B3591" i="25"/>
  <c r="A3591" i="25"/>
  <c r="F3590" i="25"/>
  <c r="G3590" i="25" s="1"/>
  <c r="D3590" i="25"/>
  <c r="B3590" i="25"/>
  <c r="A3590" i="25"/>
  <c r="F3589" i="25"/>
  <c r="G3589" i="25" s="1"/>
  <c r="D3589" i="25"/>
  <c r="B3589" i="25"/>
  <c r="A3589" i="25"/>
  <c r="F3586" i="25"/>
  <c r="G3586" i="25" s="1"/>
  <c r="D3586" i="25"/>
  <c r="B3586" i="25"/>
  <c r="A3586" i="25"/>
  <c r="G3585" i="25"/>
  <c r="F3585" i="25"/>
  <c r="D3585" i="25"/>
  <c r="B3585" i="25"/>
  <c r="A3585" i="25"/>
  <c r="F3584" i="25"/>
  <c r="G3584" i="25" s="1"/>
  <c r="D3584" i="25"/>
  <c r="B3584" i="25"/>
  <c r="A3584" i="25"/>
  <c r="F3583" i="25"/>
  <c r="G3583" i="25" s="1"/>
  <c r="D3583" i="25"/>
  <c r="B3583" i="25"/>
  <c r="A3583" i="25"/>
  <c r="F3582" i="25"/>
  <c r="G3582" i="25" s="1"/>
  <c r="D3582" i="25"/>
  <c r="B3582" i="25"/>
  <c r="A3582" i="25"/>
  <c r="F3581" i="25"/>
  <c r="G3581" i="25" s="1"/>
  <c r="D3581" i="25"/>
  <c r="B3581" i="25"/>
  <c r="A3581" i="25"/>
  <c r="F3580" i="25"/>
  <c r="G3580" i="25" s="1"/>
  <c r="D3580" i="25"/>
  <c r="B3580" i="25"/>
  <c r="A3580" i="25"/>
  <c r="F3579" i="25"/>
  <c r="G3579" i="25" s="1"/>
  <c r="D3579" i="25"/>
  <c r="B3579" i="25"/>
  <c r="A3579" i="25"/>
  <c r="F3576" i="25"/>
  <c r="G3576" i="25" s="1"/>
  <c r="D3576" i="25"/>
  <c r="B3576" i="25"/>
  <c r="A3576" i="25"/>
  <c r="F3575" i="25"/>
  <c r="G3575" i="25" s="1"/>
  <c r="D3575" i="25"/>
  <c r="B3575" i="25"/>
  <c r="A3575" i="25"/>
  <c r="F3574" i="25"/>
  <c r="G3574" i="25" s="1"/>
  <c r="D3574" i="25"/>
  <c r="B3574" i="25"/>
  <c r="A3574" i="25"/>
  <c r="F3573" i="25"/>
  <c r="G3573" i="25" s="1"/>
  <c r="D3573" i="25"/>
  <c r="B3573" i="25"/>
  <c r="A3573" i="25"/>
  <c r="F3572" i="25"/>
  <c r="G3572" i="25" s="1"/>
  <c r="D3572" i="25"/>
  <c r="B3572" i="25"/>
  <c r="A3572" i="25"/>
  <c r="F3571" i="25"/>
  <c r="G3571" i="25" s="1"/>
  <c r="D3571" i="25"/>
  <c r="B3571" i="25"/>
  <c r="A3571" i="25"/>
  <c r="F3570" i="25"/>
  <c r="G3570" i="25" s="1"/>
  <c r="D3570" i="25"/>
  <c r="B3570" i="25"/>
  <c r="A3570" i="25"/>
  <c r="F3569" i="25"/>
  <c r="G3569" i="25" s="1"/>
  <c r="D3569" i="25"/>
  <c r="B3569" i="25"/>
  <c r="A3569" i="25"/>
  <c r="F3568" i="25"/>
  <c r="G3568" i="25" s="1"/>
  <c r="D3568" i="25"/>
  <c r="B3568" i="25"/>
  <c r="A3568" i="25"/>
  <c r="F3567" i="25"/>
  <c r="G3567" i="25" s="1"/>
  <c r="D3567" i="25"/>
  <c r="B3567" i="25"/>
  <c r="A3567" i="25"/>
  <c r="F3566" i="25"/>
  <c r="G3566" i="25" s="1"/>
  <c r="D3566" i="25"/>
  <c r="B3566" i="25"/>
  <c r="A3566" i="25"/>
  <c r="F3565" i="25"/>
  <c r="G3565" i="25" s="1"/>
  <c r="D3565" i="25"/>
  <c r="B3565" i="25"/>
  <c r="A3565" i="25"/>
  <c r="G3564" i="25"/>
  <c r="F3564" i="25"/>
  <c r="D3564" i="25"/>
  <c r="B3564" i="25"/>
  <c r="A3564" i="25"/>
  <c r="F3563" i="25"/>
  <c r="G3563" i="25" s="1"/>
  <c r="D3563" i="25"/>
  <c r="B3563" i="25"/>
  <c r="A3563" i="25"/>
  <c r="B3556" i="25"/>
  <c r="G3555" i="25"/>
  <c r="B3555" i="25"/>
  <c r="B3554" i="25"/>
  <c r="B3553" i="25"/>
  <c r="F3547" i="25"/>
  <c r="G3547" i="25" s="1"/>
  <c r="D3547" i="25"/>
  <c r="B3547" i="25"/>
  <c r="A3547" i="25"/>
  <c r="F3546" i="25"/>
  <c r="G3546" i="25" s="1"/>
  <c r="D3546" i="25"/>
  <c r="B3546" i="25"/>
  <c r="A3546" i="25"/>
  <c r="F3545" i="25"/>
  <c r="G3545" i="25" s="1"/>
  <c r="D3545" i="25"/>
  <c r="B3545" i="25"/>
  <c r="A3545" i="25"/>
  <c r="F3544" i="25"/>
  <c r="G3544" i="25" s="1"/>
  <c r="D3544" i="25"/>
  <c r="B3544" i="25"/>
  <c r="A3544" i="25"/>
  <c r="F3543" i="25"/>
  <c r="G3543" i="25" s="1"/>
  <c r="D3543" i="25"/>
  <c r="B3543" i="25"/>
  <c r="A3543" i="25"/>
  <c r="F3542" i="25"/>
  <c r="G3542" i="25" s="1"/>
  <c r="D3542" i="25"/>
  <c r="B3542" i="25"/>
  <c r="A3542" i="25"/>
  <c r="F3541" i="25"/>
  <c r="G3541" i="25" s="1"/>
  <c r="D3541" i="25"/>
  <c r="B3541" i="25"/>
  <c r="A3541" i="25"/>
  <c r="G3540" i="25"/>
  <c r="F3540" i="25"/>
  <c r="D3540" i="25"/>
  <c r="B3540" i="25"/>
  <c r="A3540" i="25"/>
  <c r="F3539" i="25"/>
  <c r="G3539" i="25" s="1"/>
  <c r="D3539" i="25"/>
  <c r="B3539" i="25"/>
  <c r="A3539" i="25"/>
  <c r="F3536" i="25"/>
  <c r="G3536" i="25" s="1"/>
  <c r="D3536" i="25"/>
  <c r="B3536" i="25"/>
  <c r="A3536" i="25"/>
  <c r="F3535" i="25"/>
  <c r="G3535" i="25" s="1"/>
  <c r="D3535" i="25"/>
  <c r="B3535" i="25"/>
  <c r="A3535" i="25"/>
  <c r="F3534" i="25"/>
  <c r="G3534" i="25" s="1"/>
  <c r="D3534" i="25"/>
  <c r="B3534" i="25"/>
  <c r="A3534" i="25"/>
  <c r="F3533" i="25"/>
  <c r="G3533" i="25" s="1"/>
  <c r="D3533" i="25"/>
  <c r="B3533" i="25"/>
  <c r="A3533" i="25"/>
  <c r="F3532" i="25"/>
  <c r="G3532" i="25" s="1"/>
  <c r="D3532" i="25"/>
  <c r="B3532" i="25"/>
  <c r="A3532" i="25"/>
  <c r="F3531" i="25"/>
  <c r="G3531" i="25" s="1"/>
  <c r="D3531" i="25"/>
  <c r="B3531" i="25"/>
  <c r="A3531" i="25"/>
  <c r="F3530" i="25"/>
  <c r="G3530" i="25" s="1"/>
  <c r="D3530" i="25"/>
  <c r="B3530" i="25"/>
  <c r="A3530" i="25"/>
  <c r="F3529" i="25"/>
  <c r="G3529" i="25" s="1"/>
  <c r="D3529" i="25"/>
  <c r="B3529" i="25"/>
  <c r="A3529" i="25"/>
  <c r="F3526" i="25"/>
  <c r="G3526" i="25" s="1"/>
  <c r="D3526" i="25"/>
  <c r="B3526" i="25"/>
  <c r="A3526" i="25"/>
  <c r="F3525" i="25"/>
  <c r="G3525" i="25" s="1"/>
  <c r="D3525" i="25"/>
  <c r="B3525" i="25"/>
  <c r="A3525" i="25"/>
  <c r="G3524" i="25"/>
  <c r="F3524" i="25"/>
  <c r="D3524" i="25"/>
  <c r="B3524" i="25"/>
  <c r="A3524" i="25"/>
  <c r="F3523" i="25"/>
  <c r="G3523" i="25" s="1"/>
  <c r="D3523" i="25"/>
  <c r="B3523" i="25"/>
  <c r="A3523" i="25"/>
  <c r="F3522" i="25"/>
  <c r="G3522" i="25" s="1"/>
  <c r="D3522" i="25"/>
  <c r="B3522" i="25"/>
  <c r="A3522" i="25"/>
  <c r="F3521" i="25"/>
  <c r="G3521" i="25" s="1"/>
  <c r="D3521" i="25"/>
  <c r="B3521" i="25"/>
  <c r="A3521" i="25"/>
  <c r="G3520" i="25"/>
  <c r="F3520" i="25"/>
  <c r="D3520" i="25"/>
  <c r="B3520" i="25"/>
  <c r="A3520" i="25"/>
  <c r="F3519" i="25"/>
  <c r="G3519" i="25" s="1"/>
  <c r="D3519" i="25"/>
  <c r="B3519" i="25"/>
  <c r="A3519" i="25"/>
  <c r="F3518" i="25"/>
  <c r="G3518" i="25" s="1"/>
  <c r="D3518" i="25"/>
  <c r="B3518" i="25"/>
  <c r="A3518" i="25"/>
  <c r="F3517" i="25"/>
  <c r="G3517" i="25" s="1"/>
  <c r="D3517" i="25"/>
  <c r="B3517" i="25"/>
  <c r="A3517" i="25"/>
  <c r="F3516" i="25"/>
  <c r="G3516" i="25" s="1"/>
  <c r="D3516" i="25"/>
  <c r="B3516" i="25"/>
  <c r="A3516" i="25"/>
  <c r="F3515" i="25"/>
  <c r="G3515" i="25" s="1"/>
  <c r="D3515" i="25"/>
  <c r="B3515" i="25"/>
  <c r="A3515" i="25"/>
  <c r="F3514" i="25"/>
  <c r="G3514" i="25" s="1"/>
  <c r="D3514" i="25"/>
  <c r="B3514" i="25"/>
  <c r="A3514" i="25"/>
  <c r="F3513" i="25"/>
  <c r="G3513" i="25" s="1"/>
  <c r="D3513" i="25"/>
  <c r="B3513" i="25"/>
  <c r="A3513" i="25"/>
  <c r="B3506" i="25"/>
  <c r="G3505" i="25"/>
  <c r="B3505" i="25"/>
  <c r="B3504" i="25"/>
  <c r="B3503" i="25"/>
  <c r="F3497" i="25"/>
  <c r="G3497" i="25" s="1"/>
  <c r="D3497" i="25"/>
  <c r="B3497" i="25"/>
  <c r="A3497" i="25"/>
  <c r="F3496" i="25"/>
  <c r="G3496" i="25" s="1"/>
  <c r="D3496" i="25"/>
  <c r="B3496" i="25"/>
  <c r="A3496" i="25"/>
  <c r="F3495" i="25"/>
  <c r="G3495" i="25" s="1"/>
  <c r="D3495" i="25"/>
  <c r="B3495" i="25"/>
  <c r="A3495" i="25"/>
  <c r="F3494" i="25"/>
  <c r="G3494" i="25" s="1"/>
  <c r="D3494" i="25"/>
  <c r="B3494" i="25"/>
  <c r="A3494" i="25"/>
  <c r="F3493" i="25"/>
  <c r="G3493" i="25" s="1"/>
  <c r="D3493" i="25"/>
  <c r="B3493" i="25"/>
  <c r="A3493" i="25"/>
  <c r="F3492" i="25"/>
  <c r="G3492" i="25" s="1"/>
  <c r="D3492" i="25"/>
  <c r="B3492" i="25"/>
  <c r="A3492" i="25"/>
  <c r="F3491" i="25"/>
  <c r="G3491" i="25" s="1"/>
  <c r="D3491" i="25"/>
  <c r="B3491" i="25"/>
  <c r="A3491" i="25"/>
  <c r="F3490" i="25"/>
  <c r="G3490" i="25" s="1"/>
  <c r="D3490" i="25"/>
  <c r="B3490" i="25"/>
  <c r="A3490" i="25"/>
  <c r="F3489" i="25"/>
  <c r="G3489" i="25" s="1"/>
  <c r="D3489" i="25"/>
  <c r="B3489" i="25"/>
  <c r="A3489" i="25"/>
  <c r="F3486" i="25"/>
  <c r="G3486" i="25" s="1"/>
  <c r="D3486" i="25"/>
  <c r="B3486" i="25"/>
  <c r="A3486" i="25"/>
  <c r="F3485" i="25"/>
  <c r="G3485" i="25" s="1"/>
  <c r="D3485" i="25"/>
  <c r="B3485" i="25"/>
  <c r="A3485" i="25"/>
  <c r="F3484" i="25"/>
  <c r="G3484" i="25" s="1"/>
  <c r="D3484" i="25"/>
  <c r="B3484" i="25"/>
  <c r="A3484" i="25"/>
  <c r="F3483" i="25"/>
  <c r="G3483" i="25" s="1"/>
  <c r="D3483" i="25"/>
  <c r="B3483" i="25"/>
  <c r="A3483" i="25"/>
  <c r="F3482" i="25"/>
  <c r="G3482" i="25" s="1"/>
  <c r="D3482" i="25"/>
  <c r="B3482" i="25"/>
  <c r="A3482" i="25"/>
  <c r="G3481" i="25"/>
  <c r="F3481" i="25"/>
  <c r="D3481" i="25"/>
  <c r="B3481" i="25"/>
  <c r="A3481" i="25"/>
  <c r="F3480" i="25"/>
  <c r="G3480" i="25" s="1"/>
  <c r="D3480" i="25"/>
  <c r="B3480" i="25"/>
  <c r="A3480" i="25"/>
  <c r="F3479" i="25"/>
  <c r="G3479" i="25" s="1"/>
  <c r="D3479" i="25"/>
  <c r="B3479" i="25"/>
  <c r="A3479" i="25"/>
  <c r="F3476" i="25"/>
  <c r="G3476" i="25" s="1"/>
  <c r="D3476" i="25"/>
  <c r="B3476" i="25"/>
  <c r="A3476" i="25"/>
  <c r="F3475" i="25"/>
  <c r="G3475" i="25" s="1"/>
  <c r="D3475" i="25"/>
  <c r="B3475" i="25"/>
  <c r="A3475" i="25"/>
  <c r="F3474" i="25"/>
  <c r="G3474" i="25" s="1"/>
  <c r="D3474" i="25"/>
  <c r="B3474" i="25"/>
  <c r="A3474" i="25"/>
  <c r="G3473" i="25"/>
  <c r="F3473" i="25"/>
  <c r="D3473" i="25"/>
  <c r="B3473" i="25"/>
  <c r="A3473" i="25"/>
  <c r="F3472" i="25"/>
  <c r="G3472" i="25" s="1"/>
  <c r="D3472" i="25"/>
  <c r="B3472" i="25"/>
  <c r="A3472" i="25"/>
  <c r="F3471" i="25"/>
  <c r="G3471" i="25" s="1"/>
  <c r="D3471" i="25"/>
  <c r="B3471" i="25"/>
  <c r="A3471" i="25"/>
  <c r="F3470" i="25"/>
  <c r="G3470" i="25" s="1"/>
  <c r="D3470" i="25"/>
  <c r="B3470" i="25"/>
  <c r="A3470" i="25"/>
  <c r="F3469" i="25"/>
  <c r="G3469" i="25" s="1"/>
  <c r="D3469" i="25"/>
  <c r="B3469" i="25"/>
  <c r="A3469" i="25"/>
  <c r="F3468" i="25"/>
  <c r="G3468" i="25" s="1"/>
  <c r="D3468" i="25"/>
  <c r="B3468" i="25"/>
  <c r="A3468" i="25"/>
  <c r="F3467" i="25"/>
  <c r="G3467" i="25" s="1"/>
  <c r="D3467" i="25"/>
  <c r="B3467" i="25"/>
  <c r="A3467" i="25"/>
  <c r="F3466" i="25"/>
  <c r="G3466" i="25" s="1"/>
  <c r="D3466" i="25"/>
  <c r="B3466" i="25"/>
  <c r="A3466" i="25"/>
  <c r="F3465" i="25"/>
  <c r="G3465" i="25" s="1"/>
  <c r="D3465" i="25"/>
  <c r="B3465" i="25"/>
  <c r="A3465" i="25"/>
  <c r="F3464" i="25"/>
  <c r="G3464" i="25" s="1"/>
  <c r="D3464" i="25"/>
  <c r="B3464" i="25"/>
  <c r="A3464" i="25"/>
  <c r="F3463" i="25"/>
  <c r="G3463" i="25" s="1"/>
  <c r="D3463" i="25"/>
  <c r="B3463" i="25"/>
  <c r="A3463" i="25"/>
  <c r="B3456" i="25"/>
  <c r="G3455" i="25"/>
  <c r="B3455" i="25"/>
  <c r="B3454" i="25"/>
  <c r="B3453" i="25"/>
  <c r="F3447" i="25"/>
  <c r="G3447" i="25" s="1"/>
  <c r="D3447" i="25"/>
  <c r="B3447" i="25"/>
  <c r="A3447" i="25"/>
  <c r="F3446" i="25"/>
  <c r="G3446" i="25" s="1"/>
  <c r="D3446" i="25"/>
  <c r="B3446" i="25"/>
  <c r="A3446" i="25"/>
  <c r="F3445" i="25"/>
  <c r="G3445" i="25" s="1"/>
  <c r="D3445" i="25"/>
  <c r="B3445" i="25"/>
  <c r="A3445" i="25"/>
  <c r="F3444" i="25"/>
  <c r="G3444" i="25" s="1"/>
  <c r="D3444" i="25"/>
  <c r="B3444" i="25"/>
  <c r="A3444" i="25"/>
  <c r="F3443" i="25"/>
  <c r="G3443" i="25" s="1"/>
  <c r="D3443" i="25"/>
  <c r="B3443" i="25"/>
  <c r="A3443" i="25"/>
  <c r="F3442" i="25"/>
  <c r="G3442" i="25" s="1"/>
  <c r="D3442" i="25"/>
  <c r="B3442" i="25"/>
  <c r="A3442" i="25"/>
  <c r="F3441" i="25"/>
  <c r="G3441" i="25" s="1"/>
  <c r="D3441" i="25"/>
  <c r="B3441" i="25"/>
  <c r="A3441" i="25"/>
  <c r="F3440" i="25"/>
  <c r="G3440" i="25" s="1"/>
  <c r="D3440" i="25"/>
  <c r="B3440" i="25"/>
  <c r="A3440" i="25"/>
  <c r="F3439" i="25"/>
  <c r="G3439" i="25" s="1"/>
  <c r="D3439" i="25"/>
  <c r="B3439" i="25"/>
  <c r="A3439" i="25"/>
  <c r="F3436" i="25"/>
  <c r="G3436" i="25" s="1"/>
  <c r="D3436" i="25"/>
  <c r="B3436" i="25"/>
  <c r="A3436" i="25"/>
  <c r="F3435" i="25"/>
  <c r="G3435" i="25" s="1"/>
  <c r="D3435" i="25"/>
  <c r="B3435" i="25"/>
  <c r="A3435" i="25"/>
  <c r="F3434" i="25"/>
  <c r="G3434" i="25" s="1"/>
  <c r="D3434" i="25"/>
  <c r="B3434" i="25"/>
  <c r="A3434" i="25"/>
  <c r="F3433" i="25"/>
  <c r="G3433" i="25" s="1"/>
  <c r="D3433" i="25"/>
  <c r="B3433" i="25"/>
  <c r="A3433" i="25"/>
  <c r="F3432" i="25"/>
  <c r="G3432" i="25" s="1"/>
  <c r="D3432" i="25"/>
  <c r="B3432" i="25"/>
  <c r="A3432" i="25"/>
  <c r="F3431" i="25"/>
  <c r="G3431" i="25" s="1"/>
  <c r="D3431" i="25"/>
  <c r="B3431" i="25"/>
  <c r="A3431" i="25"/>
  <c r="F3430" i="25"/>
  <c r="G3430" i="25" s="1"/>
  <c r="D3430" i="25"/>
  <c r="B3430" i="25"/>
  <c r="A3430" i="25"/>
  <c r="F3429" i="25"/>
  <c r="G3429" i="25" s="1"/>
  <c r="D3429" i="25"/>
  <c r="B3429" i="25"/>
  <c r="A3429" i="25"/>
  <c r="F3426" i="25"/>
  <c r="G3426" i="25" s="1"/>
  <c r="D3426" i="25"/>
  <c r="B3426" i="25"/>
  <c r="A3426" i="25"/>
  <c r="F3425" i="25"/>
  <c r="G3425" i="25" s="1"/>
  <c r="D3425" i="25"/>
  <c r="B3425" i="25"/>
  <c r="A3425" i="25"/>
  <c r="G3424" i="25"/>
  <c r="F3424" i="25"/>
  <c r="D3424" i="25"/>
  <c r="B3424" i="25"/>
  <c r="A3424" i="25"/>
  <c r="F3423" i="25"/>
  <c r="G3423" i="25" s="1"/>
  <c r="D3423" i="25"/>
  <c r="B3423" i="25"/>
  <c r="A3423" i="25"/>
  <c r="F3422" i="25"/>
  <c r="G3422" i="25" s="1"/>
  <c r="D3422" i="25"/>
  <c r="B3422" i="25"/>
  <c r="A3422" i="25"/>
  <c r="F3421" i="25"/>
  <c r="G3421" i="25" s="1"/>
  <c r="D3421" i="25"/>
  <c r="B3421" i="25"/>
  <c r="A3421" i="25"/>
  <c r="F3420" i="25"/>
  <c r="G3420" i="25" s="1"/>
  <c r="D3420" i="25"/>
  <c r="B3420" i="25"/>
  <c r="A3420" i="25"/>
  <c r="F3419" i="25"/>
  <c r="G3419" i="25" s="1"/>
  <c r="D3419" i="25"/>
  <c r="B3419" i="25"/>
  <c r="A3419" i="25"/>
  <c r="F3418" i="25"/>
  <c r="G3418" i="25" s="1"/>
  <c r="D3418" i="25"/>
  <c r="B3418" i="25"/>
  <c r="A3418" i="25"/>
  <c r="F3417" i="25"/>
  <c r="G3417" i="25" s="1"/>
  <c r="D3417" i="25"/>
  <c r="B3417" i="25"/>
  <c r="A3417" i="25"/>
  <c r="G3416" i="25"/>
  <c r="F3416" i="25"/>
  <c r="D3416" i="25"/>
  <c r="B3416" i="25"/>
  <c r="A3416" i="25"/>
  <c r="F3415" i="25"/>
  <c r="G3415" i="25" s="1"/>
  <c r="D3415" i="25"/>
  <c r="B3415" i="25"/>
  <c r="A3415" i="25"/>
  <c r="F3414" i="25"/>
  <c r="G3414" i="25" s="1"/>
  <c r="D3414" i="25"/>
  <c r="B3414" i="25"/>
  <c r="A3414" i="25"/>
  <c r="F3413" i="25"/>
  <c r="G3413" i="25" s="1"/>
  <c r="D3413" i="25"/>
  <c r="B3413" i="25"/>
  <c r="A3413" i="25"/>
  <c r="B3406" i="25"/>
  <c r="G3405" i="25"/>
  <c r="B3405" i="25"/>
  <c r="B3404" i="25"/>
  <c r="B3403" i="25"/>
  <c r="F3397" i="25"/>
  <c r="G3397" i="25" s="1"/>
  <c r="D3397" i="25"/>
  <c r="B3397" i="25"/>
  <c r="A3397" i="25"/>
  <c r="F3396" i="25"/>
  <c r="G3396" i="25" s="1"/>
  <c r="D3396" i="25"/>
  <c r="B3396" i="25"/>
  <c r="A3396" i="25"/>
  <c r="F3395" i="25"/>
  <c r="G3395" i="25" s="1"/>
  <c r="D3395" i="25"/>
  <c r="B3395" i="25"/>
  <c r="A3395" i="25"/>
  <c r="F3394" i="25"/>
  <c r="G3394" i="25" s="1"/>
  <c r="D3394" i="25"/>
  <c r="B3394" i="25"/>
  <c r="A3394" i="25"/>
  <c r="F3393" i="25"/>
  <c r="G3393" i="25" s="1"/>
  <c r="D3393" i="25"/>
  <c r="B3393" i="25"/>
  <c r="A3393" i="25"/>
  <c r="F3392" i="25"/>
  <c r="G3392" i="25" s="1"/>
  <c r="D3392" i="25"/>
  <c r="B3392" i="25"/>
  <c r="A3392" i="25"/>
  <c r="F3391" i="25"/>
  <c r="G3391" i="25" s="1"/>
  <c r="D3391" i="25"/>
  <c r="B3391" i="25"/>
  <c r="A3391" i="25"/>
  <c r="F3390" i="25"/>
  <c r="G3390" i="25" s="1"/>
  <c r="D3390" i="25"/>
  <c r="B3390" i="25"/>
  <c r="A3390" i="25"/>
  <c r="F3389" i="25"/>
  <c r="G3389" i="25" s="1"/>
  <c r="D3389" i="25"/>
  <c r="B3389" i="25"/>
  <c r="A3389" i="25"/>
  <c r="F3386" i="25"/>
  <c r="G3386" i="25" s="1"/>
  <c r="D3386" i="25"/>
  <c r="B3386" i="25"/>
  <c r="A3386" i="25"/>
  <c r="F3385" i="25"/>
  <c r="G3385" i="25" s="1"/>
  <c r="D3385" i="25"/>
  <c r="B3385" i="25"/>
  <c r="A3385" i="25"/>
  <c r="F3384" i="25"/>
  <c r="G3384" i="25" s="1"/>
  <c r="D3384" i="25"/>
  <c r="B3384" i="25"/>
  <c r="A3384" i="25"/>
  <c r="F3383" i="25"/>
  <c r="G3383" i="25" s="1"/>
  <c r="D3383" i="25"/>
  <c r="B3383" i="25"/>
  <c r="A3383" i="25"/>
  <c r="F3382" i="25"/>
  <c r="G3382" i="25" s="1"/>
  <c r="D3382" i="25"/>
  <c r="B3382" i="25"/>
  <c r="A3382" i="25"/>
  <c r="F3381" i="25"/>
  <c r="G3381" i="25" s="1"/>
  <c r="D3381" i="25"/>
  <c r="B3381" i="25"/>
  <c r="A3381" i="25"/>
  <c r="F3380" i="25"/>
  <c r="G3380" i="25" s="1"/>
  <c r="D3380" i="25"/>
  <c r="B3380" i="25"/>
  <c r="A3380" i="25"/>
  <c r="F3379" i="25"/>
  <c r="G3379" i="25" s="1"/>
  <c r="D3379" i="25"/>
  <c r="B3379" i="25"/>
  <c r="A3379" i="25"/>
  <c r="F3376" i="25"/>
  <c r="G3376" i="25" s="1"/>
  <c r="D3376" i="25"/>
  <c r="B3376" i="25"/>
  <c r="A3376" i="25"/>
  <c r="F3375" i="25"/>
  <c r="G3375" i="25" s="1"/>
  <c r="D3375" i="25"/>
  <c r="B3375" i="25"/>
  <c r="A3375" i="25"/>
  <c r="G3374" i="25"/>
  <c r="F3374" i="25"/>
  <c r="D3374" i="25"/>
  <c r="B3374" i="25"/>
  <c r="A3374" i="25"/>
  <c r="F3373" i="25"/>
  <c r="G3373" i="25" s="1"/>
  <c r="D3373" i="25"/>
  <c r="B3373" i="25"/>
  <c r="A3373" i="25"/>
  <c r="F3372" i="25"/>
  <c r="G3372" i="25" s="1"/>
  <c r="D3372" i="25"/>
  <c r="B3372" i="25"/>
  <c r="A3372" i="25"/>
  <c r="F3371" i="25"/>
  <c r="G3371" i="25" s="1"/>
  <c r="D3371" i="25"/>
  <c r="B3371" i="25"/>
  <c r="A3371" i="25"/>
  <c r="G3370" i="25"/>
  <c r="F3370" i="25"/>
  <c r="D3370" i="25"/>
  <c r="B3370" i="25"/>
  <c r="A3370" i="25"/>
  <c r="F3369" i="25"/>
  <c r="G3369" i="25" s="1"/>
  <c r="D3369" i="25"/>
  <c r="B3369" i="25"/>
  <c r="A3369" i="25"/>
  <c r="F3368" i="25"/>
  <c r="G3368" i="25" s="1"/>
  <c r="D3368" i="25"/>
  <c r="B3368" i="25"/>
  <c r="A3368" i="25"/>
  <c r="F3367" i="25"/>
  <c r="G3367" i="25" s="1"/>
  <c r="D3367" i="25"/>
  <c r="B3367" i="25"/>
  <c r="A3367" i="25"/>
  <c r="F3366" i="25"/>
  <c r="G3366" i="25" s="1"/>
  <c r="D3366" i="25"/>
  <c r="B3366" i="25"/>
  <c r="A3366" i="25"/>
  <c r="F3365" i="25"/>
  <c r="G3365" i="25" s="1"/>
  <c r="D3365" i="25"/>
  <c r="B3365" i="25"/>
  <c r="A3365" i="25"/>
  <c r="F3364" i="25"/>
  <c r="G3364" i="25" s="1"/>
  <c r="D3364" i="25"/>
  <c r="B3364" i="25"/>
  <c r="A3364" i="25"/>
  <c r="F3363" i="25"/>
  <c r="G3363" i="25" s="1"/>
  <c r="D3363" i="25"/>
  <c r="B3363" i="25"/>
  <c r="A3363" i="25"/>
  <c r="B3356" i="25"/>
  <c r="G3355" i="25"/>
  <c r="B3355" i="25"/>
  <c r="B3354" i="25"/>
  <c r="B3353" i="25"/>
  <c r="F3347" i="25"/>
  <c r="G3347" i="25" s="1"/>
  <c r="D3347" i="25"/>
  <c r="B3347" i="25"/>
  <c r="A3347" i="25"/>
  <c r="G3346" i="25"/>
  <c r="F3346" i="25"/>
  <c r="D3346" i="25"/>
  <c r="B3346" i="25"/>
  <c r="A3346" i="25"/>
  <c r="F3345" i="25"/>
  <c r="G3345" i="25" s="1"/>
  <c r="D3345" i="25"/>
  <c r="B3345" i="25"/>
  <c r="A3345" i="25"/>
  <c r="F3344" i="25"/>
  <c r="G3344" i="25" s="1"/>
  <c r="D3344" i="25"/>
  <c r="B3344" i="25"/>
  <c r="A3344" i="25"/>
  <c r="F3343" i="25"/>
  <c r="G3343" i="25" s="1"/>
  <c r="D3343" i="25"/>
  <c r="B3343" i="25"/>
  <c r="A3343" i="25"/>
  <c r="F3342" i="25"/>
  <c r="G3342" i="25" s="1"/>
  <c r="D3342" i="25"/>
  <c r="B3342" i="25"/>
  <c r="A3342" i="25"/>
  <c r="F3341" i="25"/>
  <c r="G3341" i="25" s="1"/>
  <c r="D3341" i="25"/>
  <c r="B3341" i="25"/>
  <c r="A3341" i="25"/>
  <c r="F3340" i="25"/>
  <c r="G3340" i="25" s="1"/>
  <c r="D3340" i="25"/>
  <c r="B3340" i="25"/>
  <c r="A3340" i="25"/>
  <c r="F3339" i="25"/>
  <c r="G3339" i="25" s="1"/>
  <c r="D3339" i="25"/>
  <c r="B3339" i="25"/>
  <c r="A3339" i="25"/>
  <c r="F3336" i="25"/>
  <c r="G3336" i="25" s="1"/>
  <c r="D3336" i="25"/>
  <c r="B3336" i="25"/>
  <c r="A3336" i="25"/>
  <c r="F3335" i="25"/>
  <c r="G3335" i="25" s="1"/>
  <c r="D3335" i="25"/>
  <c r="B3335" i="25"/>
  <c r="A3335" i="25"/>
  <c r="F3334" i="25"/>
  <c r="G3334" i="25" s="1"/>
  <c r="D3334" i="25"/>
  <c r="B3334" i="25"/>
  <c r="A3334" i="25"/>
  <c r="F3333" i="25"/>
  <c r="G3333" i="25" s="1"/>
  <c r="D3333" i="25"/>
  <c r="B3333" i="25"/>
  <c r="A3333" i="25"/>
  <c r="F3332" i="25"/>
  <c r="G3332" i="25" s="1"/>
  <c r="D3332" i="25"/>
  <c r="B3332" i="25"/>
  <c r="A3332" i="25"/>
  <c r="F3331" i="25"/>
  <c r="G3331" i="25" s="1"/>
  <c r="D3331" i="25"/>
  <c r="B3331" i="25"/>
  <c r="A3331" i="25"/>
  <c r="F3330" i="25"/>
  <c r="G3330" i="25" s="1"/>
  <c r="D3330" i="25"/>
  <c r="B3330" i="25"/>
  <c r="A3330" i="25"/>
  <c r="F3329" i="25"/>
  <c r="G3329" i="25" s="1"/>
  <c r="D3329" i="25"/>
  <c r="B3329" i="25"/>
  <c r="A3329" i="25"/>
  <c r="G3326" i="25"/>
  <c r="F3326" i="25"/>
  <c r="D3326" i="25"/>
  <c r="B3326" i="25"/>
  <c r="A3326" i="25"/>
  <c r="F3325" i="25"/>
  <c r="G3325" i="25" s="1"/>
  <c r="D3325" i="25"/>
  <c r="B3325" i="25"/>
  <c r="A3325" i="25"/>
  <c r="F3324" i="25"/>
  <c r="G3324" i="25" s="1"/>
  <c r="D3324" i="25"/>
  <c r="B3324" i="25"/>
  <c r="A3324" i="25"/>
  <c r="F3323" i="25"/>
  <c r="G3323" i="25" s="1"/>
  <c r="D3323" i="25"/>
  <c r="B3323" i="25"/>
  <c r="A3323" i="25"/>
  <c r="F3322" i="25"/>
  <c r="G3322" i="25" s="1"/>
  <c r="D3322" i="25"/>
  <c r="B3322" i="25"/>
  <c r="A3322" i="25"/>
  <c r="F3321" i="25"/>
  <c r="G3321" i="25" s="1"/>
  <c r="D3321" i="25"/>
  <c r="B3321" i="25"/>
  <c r="A3321" i="25"/>
  <c r="F3320" i="25"/>
  <c r="G3320" i="25" s="1"/>
  <c r="D3320" i="25"/>
  <c r="B3320" i="25"/>
  <c r="A3320" i="25"/>
  <c r="F3319" i="25"/>
  <c r="G3319" i="25" s="1"/>
  <c r="D3319" i="25"/>
  <c r="B3319" i="25"/>
  <c r="A3319" i="25"/>
  <c r="F3318" i="25"/>
  <c r="G3318" i="25" s="1"/>
  <c r="D3318" i="25"/>
  <c r="B3318" i="25"/>
  <c r="A3318" i="25"/>
  <c r="F3317" i="25"/>
  <c r="G3317" i="25" s="1"/>
  <c r="D3317" i="25"/>
  <c r="B3317" i="25"/>
  <c r="A3317" i="25"/>
  <c r="F3316" i="25"/>
  <c r="G3316" i="25" s="1"/>
  <c r="D3316" i="25"/>
  <c r="B3316" i="25"/>
  <c r="A3316" i="25"/>
  <c r="F3315" i="25"/>
  <c r="G3315" i="25" s="1"/>
  <c r="D3315" i="25"/>
  <c r="B3315" i="25"/>
  <c r="A3315" i="25"/>
  <c r="F3314" i="25"/>
  <c r="G3314" i="25" s="1"/>
  <c r="D3314" i="25"/>
  <c r="B3314" i="25"/>
  <c r="A3314" i="25"/>
  <c r="F3313" i="25"/>
  <c r="G3313" i="25" s="1"/>
  <c r="D3313" i="25"/>
  <c r="B3313" i="25"/>
  <c r="A3313" i="25"/>
  <c r="B3306" i="25"/>
  <c r="G3305" i="25"/>
  <c r="B3305" i="25"/>
  <c r="B3304" i="25"/>
  <c r="B3303" i="25"/>
  <c r="F3297" i="25"/>
  <c r="G3297" i="25" s="1"/>
  <c r="D3297" i="25"/>
  <c r="B3297" i="25"/>
  <c r="A3297" i="25"/>
  <c r="F3296" i="25"/>
  <c r="G3296" i="25" s="1"/>
  <c r="D3296" i="25"/>
  <c r="B3296" i="25"/>
  <c r="A3296" i="25"/>
  <c r="F3295" i="25"/>
  <c r="G3295" i="25" s="1"/>
  <c r="D3295" i="25"/>
  <c r="B3295" i="25"/>
  <c r="A3295" i="25"/>
  <c r="F3294" i="25"/>
  <c r="G3294" i="25" s="1"/>
  <c r="D3294" i="25"/>
  <c r="B3294" i="25"/>
  <c r="A3294" i="25"/>
  <c r="F3293" i="25"/>
  <c r="G3293" i="25" s="1"/>
  <c r="D3293" i="25"/>
  <c r="B3293" i="25"/>
  <c r="A3293" i="25"/>
  <c r="F3292" i="25"/>
  <c r="G3292" i="25" s="1"/>
  <c r="D3292" i="25"/>
  <c r="B3292" i="25"/>
  <c r="A3292" i="25"/>
  <c r="F3291" i="25"/>
  <c r="G3291" i="25" s="1"/>
  <c r="D3291" i="25"/>
  <c r="B3291" i="25"/>
  <c r="A3291" i="25"/>
  <c r="F3290" i="25"/>
  <c r="G3290" i="25" s="1"/>
  <c r="D3290" i="25"/>
  <c r="B3290" i="25"/>
  <c r="A3290" i="25"/>
  <c r="F3289" i="25"/>
  <c r="G3289" i="25" s="1"/>
  <c r="D3289" i="25"/>
  <c r="B3289" i="25"/>
  <c r="A3289" i="25"/>
  <c r="F3286" i="25"/>
  <c r="G3286" i="25" s="1"/>
  <c r="D3286" i="25"/>
  <c r="B3286" i="25"/>
  <c r="A3286" i="25"/>
  <c r="G3285" i="25"/>
  <c r="F3285" i="25"/>
  <c r="D3285" i="25"/>
  <c r="B3285" i="25"/>
  <c r="A3285" i="25"/>
  <c r="F3284" i="25"/>
  <c r="G3284" i="25" s="1"/>
  <c r="D3284" i="25"/>
  <c r="B3284" i="25"/>
  <c r="A3284" i="25"/>
  <c r="G3283" i="25"/>
  <c r="F3283" i="25"/>
  <c r="D3283" i="25"/>
  <c r="B3283" i="25"/>
  <c r="A3283" i="25"/>
  <c r="F3282" i="25"/>
  <c r="G3282" i="25" s="1"/>
  <c r="D3282" i="25"/>
  <c r="B3282" i="25"/>
  <c r="A3282" i="25"/>
  <c r="F3281" i="25"/>
  <c r="G3281" i="25" s="1"/>
  <c r="D3281" i="25"/>
  <c r="B3281" i="25"/>
  <c r="A3281" i="25"/>
  <c r="F3280" i="25"/>
  <c r="G3280" i="25" s="1"/>
  <c r="D3280" i="25"/>
  <c r="B3280" i="25"/>
  <c r="A3280" i="25"/>
  <c r="F3279" i="25"/>
  <c r="G3279" i="25" s="1"/>
  <c r="D3279" i="25"/>
  <c r="B3279" i="25"/>
  <c r="A3279" i="25"/>
  <c r="F3276" i="25"/>
  <c r="G3276" i="25" s="1"/>
  <c r="D3276" i="25"/>
  <c r="B3276" i="25"/>
  <c r="A3276" i="25"/>
  <c r="F3275" i="25"/>
  <c r="G3275" i="25" s="1"/>
  <c r="D3275" i="25"/>
  <c r="B3275" i="25"/>
  <c r="A3275" i="25"/>
  <c r="F3274" i="25"/>
  <c r="G3274" i="25" s="1"/>
  <c r="D3274" i="25"/>
  <c r="B3274" i="25"/>
  <c r="A3274" i="25"/>
  <c r="F3273" i="25"/>
  <c r="G3273" i="25" s="1"/>
  <c r="D3273" i="25"/>
  <c r="B3273" i="25"/>
  <c r="A3273" i="25"/>
  <c r="F3272" i="25"/>
  <c r="G3272" i="25" s="1"/>
  <c r="D3272" i="25"/>
  <c r="B3272" i="25"/>
  <c r="A3272" i="25"/>
  <c r="F3271" i="25"/>
  <c r="G3271" i="25" s="1"/>
  <c r="D3271" i="25"/>
  <c r="B3271" i="25"/>
  <c r="A3271" i="25"/>
  <c r="F3270" i="25"/>
  <c r="G3270" i="25" s="1"/>
  <c r="D3270" i="25"/>
  <c r="B3270" i="25"/>
  <c r="A3270" i="25"/>
  <c r="F3269" i="25"/>
  <c r="G3269" i="25" s="1"/>
  <c r="D3269" i="25"/>
  <c r="B3269" i="25"/>
  <c r="A3269" i="25"/>
  <c r="F3268" i="25"/>
  <c r="G3268" i="25" s="1"/>
  <c r="D3268" i="25"/>
  <c r="B3268" i="25"/>
  <c r="A3268" i="25"/>
  <c r="F3267" i="25"/>
  <c r="G3267" i="25" s="1"/>
  <c r="D3267" i="25"/>
  <c r="B3267" i="25"/>
  <c r="A3267" i="25"/>
  <c r="F3266" i="25"/>
  <c r="G3266" i="25" s="1"/>
  <c r="D3266" i="25"/>
  <c r="B3266" i="25"/>
  <c r="A3266" i="25"/>
  <c r="F3265" i="25"/>
  <c r="G3265" i="25" s="1"/>
  <c r="D3265" i="25"/>
  <c r="B3265" i="25"/>
  <c r="A3265" i="25"/>
  <c r="F3264" i="25"/>
  <c r="G3264" i="25" s="1"/>
  <c r="D3264" i="25"/>
  <c r="B3264" i="25"/>
  <c r="A3264" i="25"/>
  <c r="F3263" i="25"/>
  <c r="G3263" i="25" s="1"/>
  <c r="D3263" i="25"/>
  <c r="B3263" i="25"/>
  <c r="A3263" i="25"/>
  <c r="B3256" i="25"/>
  <c r="G3255" i="25"/>
  <c r="B3255" i="25"/>
  <c r="B3254" i="25"/>
  <c r="B3253" i="25"/>
  <c r="F3247" i="25"/>
  <c r="G3247" i="25" s="1"/>
  <c r="D3247" i="25"/>
  <c r="B3247" i="25"/>
  <c r="A3247" i="25"/>
  <c r="F3246" i="25"/>
  <c r="G3246" i="25" s="1"/>
  <c r="D3246" i="25"/>
  <c r="B3246" i="25"/>
  <c r="A3246" i="25"/>
  <c r="F3245" i="25"/>
  <c r="G3245" i="25" s="1"/>
  <c r="D3245" i="25"/>
  <c r="B3245" i="25"/>
  <c r="A3245" i="25"/>
  <c r="F3244" i="25"/>
  <c r="G3244" i="25" s="1"/>
  <c r="D3244" i="25"/>
  <c r="B3244" i="25"/>
  <c r="A3244" i="25"/>
  <c r="F3243" i="25"/>
  <c r="G3243" i="25" s="1"/>
  <c r="D3243" i="25"/>
  <c r="B3243" i="25"/>
  <c r="A3243" i="25"/>
  <c r="F3242" i="25"/>
  <c r="G3242" i="25" s="1"/>
  <c r="D3242" i="25"/>
  <c r="B3242" i="25"/>
  <c r="A3242" i="25"/>
  <c r="F3241" i="25"/>
  <c r="G3241" i="25" s="1"/>
  <c r="D3241" i="25"/>
  <c r="B3241" i="25"/>
  <c r="A3241" i="25"/>
  <c r="F3240" i="25"/>
  <c r="G3240" i="25" s="1"/>
  <c r="D3240" i="25"/>
  <c r="B3240" i="25"/>
  <c r="A3240" i="25"/>
  <c r="F3239" i="25"/>
  <c r="G3239" i="25" s="1"/>
  <c r="D3239" i="25"/>
  <c r="B3239" i="25"/>
  <c r="A3239" i="25"/>
  <c r="F3236" i="25"/>
  <c r="G3236" i="25" s="1"/>
  <c r="D3236" i="25"/>
  <c r="B3236" i="25"/>
  <c r="A3236" i="25"/>
  <c r="F3235" i="25"/>
  <c r="G3235" i="25" s="1"/>
  <c r="D3235" i="25"/>
  <c r="B3235" i="25"/>
  <c r="A3235" i="25"/>
  <c r="F3234" i="25"/>
  <c r="G3234" i="25" s="1"/>
  <c r="D3234" i="25"/>
  <c r="B3234" i="25"/>
  <c r="A3234" i="25"/>
  <c r="F3233" i="25"/>
  <c r="G3233" i="25" s="1"/>
  <c r="D3233" i="25"/>
  <c r="B3233" i="25"/>
  <c r="A3233" i="25"/>
  <c r="F3232" i="25"/>
  <c r="G3232" i="25" s="1"/>
  <c r="D3232" i="25"/>
  <c r="B3232" i="25"/>
  <c r="A3232" i="25"/>
  <c r="F3231" i="25"/>
  <c r="G3231" i="25" s="1"/>
  <c r="D3231" i="25"/>
  <c r="B3231" i="25"/>
  <c r="A3231" i="25"/>
  <c r="F3230" i="25"/>
  <c r="G3230" i="25" s="1"/>
  <c r="D3230" i="25"/>
  <c r="B3230" i="25"/>
  <c r="A3230" i="25"/>
  <c r="F3229" i="25"/>
  <c r="G3229" i="25" s="1"/>
  <c r="D3229" i="25"/>
  <c r="B3229" i="25"/>
  <c r="A3229" i="25"/>
  <c r="F3226" i="25"/>
  <c r="G3226" i="25" s="1"/>
  <c r="D3226" i="25"/>
  <c r="B3226" i="25"/>
  <c r="A3226" i="25"/>
  <c r="F3225" i="25"/>
  <c r="G3225" i="25" s="1"/>
  <c r="D3225" i="25"/>
  <c r="B3225" i="25"/>
  <c r="A3225" i="25"/>
  <c r="G3224" i="25"/>
  <c r="F3224" i="25"/>
  <c r="D3224" i="25"/>
  <c r="B3224" i="25"/>
  <c r="A3224" i="25"/>
  <c r="F3223" i="25"/>
  <c r="G3223" i="25" s="1"/>
  <c r="D3223" i="25"/>
  <c r="B3223" i="25"/>
  <c r="A3223" i="25"/>
  <c r="F3222" i="25"/>
  <c r="G3222" i="25" s="1"/>
  <c r="D3222" i="25"/>
  <c r="B3222" i="25"/>
  <c r="A3222" i="25"/>
  <c r="F3221" i="25"/>
  <c r="G3221" i="25" s="1"/>
  <c r="D3221" i="25"/>
  <c r="B3221" i="25"/>
  <c r="A3221" i="25"/>
  <c r="F3220" i="25"/>
  <c r="G3220" i="25" s="1"/>
  <c r="D3220" i="25"/>
  <c r="B3220" i="25"/>
  <c r="A3220" i="25"/>
  <c r="F3219" i="25"/>
  <c r="G3219" i="25" s="1"/>
  <c r="D3219" i="25"/>
  <c r="B3219" i="25"/>
  <c r="A3219" i="25"/>
  <c r="F3218" i="25"/>
  <c r="G3218" i="25" s="1"/>
  <c r="D3218" i="25"/>
  <c r="B3218" i="25"/>
  <c r="A3218" i="25"/>
  <c r="F3217" i="25"/>
  <c r="G3217" i="25" s="1"/>
  <c r="D3217" i="25"/>
  <c r="B3217" i="25"/>
  <c r="A3217" i="25"/>
  <c r="G3216" i="25"/>
  <c r="F3216" i="25"/>
  <c r="D3216" i="25"/>
  <c r="B3216" i="25"/>
  <c r="A3216" i="25"/>
  <c r="F3215" i="25"/>
  <c r="G3215" i="25" s="1"/>
  <c r="D3215" i="25"/>
  <c r="B3215" i="25"/>
  <c r="A3215" i="25"/>
  <c r="F3214" i="25"/>
  <c r="G3214" i="25" s="1"/>
  <c r="D3214" i="25"/>
  <c r="B3214" i="25"/>
  <c r="A3214" i="25"/>
  <c r="F3213" i="25"/>
  <c r="G3213" i="25" s="1"/>
  <c r="D3213" i="25"/>
  <c r="B3213" i="25"/>
  <c r="A3213" i="25"/>
  <c r="B3206" i="25"/>
  <c r="G3205" i="25"/>
  <c r="B3205" i="25"/>
  <c r="B3204" i="25"/>
  <c r="B3203" i="25"/>
  <c r="F3197" i="25"/>
  <c r="G3197" i="25" s="1"/>
  <c r="D3197" i="25"/>
  <c r="B3197" i="25"/>
  <c r="A3197" i="25"/>
  <c r="F3196" i="25"/>
  <c r="G3196" i="25" s="1"/>
  <c r="D3196" i="25"/>
  <c r="B3196" i="25"/>
  <c r="A3196" i="25"/>
  <c r="F3195" i="25"/>
  <c r="G3195" i="25" s="1"/>
  <c r="D3195" i="25"/>
  <c r="B3195" i="25"/>
  <c r="A3195" i="25"/>
  <c r="F3194" i="25"/>
  <c r="G3194" i="25" s="1"/>
  <c r="D3194" i="25"/>
  <c r="B3194" i="25"/>
  <c r="A3194" i="25"/>
  <c r="F3193" i="25"/>
  <c r="G3193" i="25" s="1"/>
  <c r="D3193" i="25"/>
  <c r="B3193" i="25"/>
  <c r="A3193" i="25"/>
  <c r="F3192" i="25"/>
  <c r="G3192" i="25" s="1"/>
  <c r="D3192" i="25"/>
  <c r="B3192" i="25"/>
  <c r="A3192" i="25"/>
  <c r="F3191" i="25"/>
  <c r="G3191" i="25" s="1"/>
  <c r="D3191" i="25"/>
  <c r="B3191" i="25"/>
  <c r="A3191" i="25"/>
  <c r="F3190" i="25"/>
  <c r="G3190" i="25" s="1"/>
  <c r="D3190" i="25"/>
  <c r="B3190" i="25"/>
  <c r="A3190" i="25"/>
  <c r="F3189" i="25"/>
  <c r="G3189" i="25" s="1"/>
  <c r="D3189" i="25"/>
  <c r="B3189" i="25"/>
  <c r="A3189" i="25"/>
  <c r="F3186" i="25"/>
  <c r="G3186" i="25" s="1"/>
  <c r="D3186" i="25"/>
  <c r="B3186" i="25"/>
  <c r="A3186" i="25"/>
  <c r="G3185" i="25"/>
  <c r="F3185" i="25"/>
  <c r="D3185" i="25"/>
  <c r="B3185" i="25"/>
  <c r="A3185" i="25"/>
  <c r="F3184" i="25"/>
  <c r="G3184" i="25" s="1"/>
  <c r="D3184" i="25"/>
  <c r="B3184" i="25"/>
  <c r="A3184" i="25"/>
  <c r="F3183" i="25"/>
  <c r="G3183" i="25" s="1"/>
  <c r="D3183" i="25"/>
  <c r="B3183" i="25"/>
  <c r="A3183" i="25"/>
  <c r="F3182" i="25"/>
  <c r="G3182" i="25" s="1"/>
  <c r="D3182" i="25"/>
  <c r="B3182" i="25"/>
  <c r="A3182" i="25"/>
  <c r="F3181" i="25"/>
  <c r="G3181" i="25" s="1"/>
  <c r="D3181" i="25"/>
  <c r="B3181" i="25"/>
  <c r="A3181" i="25"/>
  <c r="F3180" i="25"/>
  <c r="G3180" i="25" s="1"/>
  <c r="D3180" i="25"/>
  <c r="B3180" i="25"/>
  <c r="A3180" i="25"/>
  <c r="F3179" i="25"/>
  <c r="G3179" i="25" s="1"/>
  <c r="D3179" i="25"/>
  <c r="B3179" i="25"/>
  <c r="A3179" i="25"/>
  <c r="F3176" i="25"/>
  <c r="G3176" i="25" s="1"/>
  <c r="D3176" i="25"/>
  <c r="B3176" i="25"/>
  <c r="A3176" i="25"/>
  <c r="F3175" i="25"/>
  <c r="G3175" i="25" s="1"/>
  <c r="D3175" i="25"/>
  <c r="B3175" i="25"/>
  <c r="A3175" i="25"/>
  <c r="F3174" i="25"/>
  <c r="G3174" i="25" s="1"/>
  <c r="D3174" i="25"/>
  <c r="B3174" i="25"/>
  <c r="A3174" i="25"/>
  <c r="F3173" i="25"/>
  <c r="G3173" i="25" s="1"/>
  <c r="D3173" i="25"/>
  <c r="B3173" i="25"/>
  <c r="A3173" i="25"/>
  <c r="F3172" i="25"/>
  <c r="G3172" i="25" s="1"/>
  <c r="D3172" i="25"/>
  <c r="B3172" i="25"/>
  <c r="A3172" i="25"/>
  <c r="F3171" i="25"/>
  <c r="G3171" i="25" s="1"/>
  <c r="D3171" i="25"/>
  <c r="B3171" i="25"/>
  <c r="A3171" i="25"/>
  <c r="F3170" i="25"/>
  <c r="G3170" i="25" s="1"/>
  <c r="D3170" i="25"/>
  <c r="B3170" i="25"/>
  <c r="A3170" i="25"/>
  <c r="F3169" i="25"/>
  <c r="G3169" i="25" s="1"/>
  <c r="D3169" i="25"/>
  <c r="B3169" i="25"/>
  <c r="A3169" i="25"/>
  <c r="F3168" i="25"/>
  <c r="G3168" i="25" s="1"/>
  <c r="D3168" i="25"/>
  <c r="B3168" i="25"/>
  <c r="A3168" i="25"/>
  <c r="F3167" i="25"/>
  <c r="G3167" i="25" s="1"/>
  <c r="D3167" i="25"/>
  <c r="B3167" i="25"/>
  <c r="A3167" i="25"/>
  <c r="F3166" i="25"/>
  <c r="G3166" i="25" s="1"/>
  <c r="D3166" i="25"/>
  <c r="B3166" i="25"/>
  <c r="A3166" i="25"/>
  <c r="F3165" i="25"/>
  <c r="G3165" i="25" s="1"/>
  <c r="D3165" i="25"/>
  <c r="B3165" i="25"/>
  <c r="A3165" i="25"/>
  <c r="F3164" i="25"/>
  <c r="G3164" i="25" s="1"/>
  <c r="D3164" i="25"/>
  <c r="B3164" i="25"/>
  <c r="A3164" i="25"/>
  <c r="F3163" i="25"/>
  <c r="G3163" i="25" s="1"/>
  <c r="D3163" i="25"/>
  <c r="B3163" i="25"/>
  <c r="A3163" i="25"/>
  <c r="B3156" i="25"/>
  <c r="G3155" i="25"/>
  <c r="B3155" i="25"/>
  <c r="B3154" i="25"/>
  <c r="B3153" i="25"/>
  <c r="F3147" i="25"/>
  <c r="G3147" i="25" s="1"/>
  <c r="D3147" i="25"/>
  <c r="B3147" i="25"/>
  <c r="A3147" i="25"/>
  <c r="F3146" i="25"/>
  <c r="G3146" i="25" s="1"/>
  <c r="D3146" i="25"/>
  <c r="B3146" i="25"/>
  <c r="A3146" i="25"/>
  <c r="F3145" i="25"/>
  <c r="G3145" i="25" s="1"/>
  <c r="D3145" i="25"/>
  <c r="B3145" i="25"/>
  <c r="A3145" i="25"/>
  <c r="F3144" i="25"/>
  <c r="G3144" i="25" s="1"/>
  <c r="D3144" i="25"/>
  <c r="B3144" i="25"/>
  <c r="A3144" i="25"/>
  <c r="F3143" i="25"/>
  <c r="G3143" i="25" s="1"/>
  <c r="D3143" i="25"/>
  <c r="B3143" i="25"/>
  <c r="A3143" i="25"/>
  <c r="F3142" i="25"/>
  <c r="G3142" i="25" s="1"/>
  <c r="D3142" i="25"/>
  <c r="B3142" i="25"/>
  <c r="A3142" i="25"/>
  <c r="F3141" i="25"/>
  <c r="G3141" i="25" s="1"/>
  <c r="D3141" i="25"/>
  <c r="B3141" i="25"/>
  <c r="A3141" i="25"/>
  <c r="F3140" i="25"/>
  <c r="G3140" i="25" s="1"/>
  <c r="D3140" i="25"/>
  <c r="B3140" i="25"/>
  <c r="A3140" i="25"/>
  <c r="F3139" i="25"/>
  <c r="G3139" i="25" s="1"/>
  <c r="D3139" i="25"/>
  <c r="B3139" i="25"/>
  <c r="A3139" i="25"/>
  <c r="F3136" i="25"/>
  <c r="G3136" i="25" s="1"/>
  <c r="D3136" i="25"/>
  <c r="B3136" i="25"/>
  <c r="A3136" i="25"/>
  <c r="F3135" i="25"/>
  <c r="G3135" i="25" s="1"/>
  <c r="D3135" i="25"/>
  <c r="B3135" i="25"/>
  <c r="A3135" i="25"/>
  <c r="F3134" i="25"/>
  <c r="G3134" i="25" s="1"/>
  <c r="D3134" i="25"/>
  <c r="B3134" i="25"/>
  <c r="A3134" i="25"/>
  <c r="F3133" i="25"/>
  <c r="G3133" i="25" s="1"/>
  <c r="D3133" i="25"/>
  <c r="B3133" i="25"/>
  <c r="A3133" i="25"/>
  <c r="F3132" i="25"/>
  <c r="G3132" i="25" s="1"/>
  <c r="D3132" i="25"/>
  <c r="B3132" i="25"/>
  <c r="A3132" i="25"/>
  <c r="F3131" i="25"/>
  <c r="G3131" i="25" s="1"/>
  <c r="D3131" i="25"/>
  <c r="B3131" i="25"/>
  <c r="A3131" i="25"/>
  <c r="F3130" i="25"/>
  <c r="G3130" i="25" s="1"/>
  <c r="D3130" i="25"/>
  <c r="B3130" i="25"/>
  <c r="A3130" i="25"/>
  <c r="F3129" i="25"/>
  <c r="G3129" i="25" s="1"/>
  <c r="D3129" i="25"/>
  <c r="B3129" i="25"/>
  <c r="A3129" i="25"/>
  <c r="F3126" i="25"/>
  <c r="G3126" i="25" s="1"/>
  <c r="D3126" i="25"/>
  <c r="B3126" i="25"/>
  <c r="A3126" i="25"/>
  <c r="F3125" i="25"/>
  <c r="G3125" i="25" s="1"/>
  <c r="D3125" i="25"/>
  <c r="B3125" i="25"/>
  <c r="A3125" i="25"/>
  <c r="F3124" i="25"/>
  <c r="G3124" i="25" s="1"/>
  <c r="D3124" i="25"/>
  <c r="B3124" i="25"/>
  <c r="A3124" i="25"/>
  <c r="F3123" i="25"/>
  <c r="G3123" i="25" s="1"/>
  <c r="D3123" i="25"/>
  <c r="B3123" i="25"/>
  <c r="A3123" i="25"/>
  <c r="F3122" i="25"/>
  <c r="G3122" i="25" s="1"/>
  <c r="D3122" i="25"/>
  <c r="B3122" i="25"/>
  <c r="A3122" i="25"/>
  <c r="F3121" i="25"/>
  <c r="G3121" i="25" s="1"/>
  <c r="D3121" i="25"/>
  <c r="B3121" i="25"/>
  <c r="A3121" i="25"/>
  <c r="G3120" i="25"/>
  <c r="F3120" i="25"/>
  <c r="D3120" i="25"/>
  <c r="B3120" i="25"/>
  <c r="A3120" i="25"/>
  <c r="F3119" i="25"/>
  <c r="G3119" i="25" s="1"/>
  <c r="D3119" i="25"/>
  <c r="B3119" i="25"/>
  <c r="A3119" i="25"/>
  <c r="F3118" i="25"/>
  <c r="G3118" i="25" s="1"/>
  <c r="D3118" i="25"/>
  <c r="B3118" i="25"/>
  <c r="A3118" i="25"/>
  <c r="F3117" i="25"/>
  <c r="G3117" i="25" s="1"/>
  <c r="D3117" i="25"/>
  <c r="B3117" i="25"/>
  <c r="A3117" i="25"/>
  <c r="F3116" i="25"/>
  <c r="G3116" i="25" s="1"/>
  <c r="D3116" i="25"/>
  <c r="B3116" i="25"/>
  <c r="A3116" i="25"/>
  <c r="F3115" i="25"/>
  <c r="G3115" i="25" s="1"/>
  <c r="D3115" i="25"/>
  <c r="B3115" i="25"/>
  <c r="A3115" i="25"/>
  <c r="F3114" i="25"/>
  <c r="G3114" i="25" s="1"/>
  <c r="D3114" i="25"/>
  <c r="B3114" i="25"/>
  <c r="A3114" i="25"/>
  <c r="F3113" i="25"/>
  <c r="G3113" i="25" s="1"/>
  <c r="D3113" i="25"/>
  <c r="B3113" i="25"/>
  <c r="A3113" i="25"/>
  <c r="B3106" i="25"/>
  <c r="G3105" i="25"/>
  <c r="B3105" i="25"/>
  <c r="B3104" i="25"/>
  <c r="B3103" i="25"/>
  <c r="F3097" i="25"/>
  <c r="G3097" i="25" s="1"/>
  <c r="D3097" i="25"/>
  <c r="B3097" i="25"/>
  <c r="A3097" i="25"/>
  <c r="F3096" i="25"/>
  <c r="G3096" i="25" s="1"/>
  <c r="D3096" i="25"/>
  <c r="B3096" i="25"/>
  <c r="A3096" i="25"/>
  <c r="F3095" i="25"/>
  <c r="G3095" i="25" s="1"/>
  <c r="D3095" i="25"/>
  <c r="B3095" i="25"/>
  <c r="A3095" i="25"/>
  <c r="F3094" i="25"/>
  <c r="G3094" i="25" s="1"/>
  <c r="D3094" i="25"/>
  <c r="B3094" i="25"/>
  <c r="A3094" i="25"/>
  <c r="F3093" i="25"/>
  <c r="G3093" i="25" s="1"/>
  <c r="D3093" i="25"/>
  <c r="B3093" i="25"/>
  <c r="A3093" i="25"/>
  <c r="F3092" i="25"/>
  <c r="G3092" i="25" s="1"/>
  <c r="D3092" i="25"/>
  <c r="B3092" i="25"/>
  <c r="A3092" i="25"/>
  <c r="F3091" i="25"/>
  <c r="G3091" i="25" s="1"/>
  <c r="D3091" i="25"/>
  <c r="B3091" i="25"/>
  <c r="A3091" i="25"/>
  <c r="F3090" i="25"/>
  <c r="G3090" i="25" s="1"/>
  <c r="D3090" i="25"/>
  <c r="B3090" i="25"/>
  <c r="A3090" i="25"/>
  <c r="F3089" i="25"/>
  <c r="G3089" i="25" s="1"/>
  <c r="D3089" i="25"/>
  <c r="B3089" i="25"/>
  <c r="A3089" i="25"/>
  <c r="F3086" i="25"/>
  <c r="G3086" i="25" s="1"/>
  <c r="D3086" i="25"/>
  <c r="B3086" i="25"/>
  <c r="A3086" i="25"/>
  <c r="F3085" i="25"/>
  <c r="G3085" i="25" s="1"/>
  <c r="D3085" i="25"/>
  <c r="B3085" i="25"/>
  <c r="A3085" i="25"/>
  <c r="F3084" i="25"/>
  <c r="G3084" i="25" s="1"/>
  <c r="D3084" i="25"/>
  <c r="B3084" i="25"/>
  <c r="A3084" i="25"/>
  <c r="F3083" i="25"/>
  <c r="G3083" i="25" s="1"/>
  <c r="D3083" i="25"/>
  <c r="B3083" i="25"/>
  <c r="A3083" i="25"/>
  <c r="F3082" i="25"/>
  <c r="G3082" i="25" s="1"/>
  <c r="D3082" i="25"/>
  <c r="B3082" i="25"/>
  <c r="A3082" i="25"/>
  <c r="F3081" i="25"/>
  <c r="G3081" i="25" s="1"/>
  <c r="D3081" i="25"/>
  <c r="B3081" i="25"/>
  <c r="A3081" i="25"/>
  <c r="F3080" i="25"/>
  <c r="G3080" i="25" s="1"/>
  <c r="D3080" i="25"/>
  <c r="B3080" i="25"/>
  <c r="A3080" i="25"/>
  <c r="F3079" i="25"/>
  <c r="G3079" i="25" s="1"/>
  <c r="D3079" i="25"/>
  <c r="B3079" i="25"/>
  <c r="A3079" i="25"/>
  <c r="F3076" i="25"/>
  <c r="G3076" i="25" s="1"/>
  <c r="D3076" i="25"/>
  <c r="B3076" i="25"/>
  <c r="A3076" i="25"/>
  <c r="F3075" i="25"/>
  <c r="G3075" i="25" s="1"/>
  <c r="D3075" i="25"/>
  <c r="B3075" i="25"/>
  <c r="A3075" i="25"/>
  <c r="F3074" i="25"/>
  <c r="G3074" i="25" s="1"/>
  <c r="D3074" i="25"/>
  <c r="B3074" i="25"/>
  <c r="A3074" i="25"/>
  <c r="F3073" i="25"/>
  <c r="G3073" i="25" s="1"/>
  <c r="D3073" i="25"/>
  <c r="B3073" i="25"/>
  <c r="A3073" i="25"/>
  <c r="F3072" i="25"/>
  <c r="G3072" i="25" s="1"/>
  <c r="D3072" i="25"/>
  <c r="B3072" i="25"/>
  <c r="A3072" i="25"/>
  <c r="F3071" i="25"/>
  <c r="G3071" i="25" s="1"/>
  <c r="D3071" i="25"/>
  <c r="B3071" i="25"/>
  <c r="A3071" i="25"/>
  <c r="F3070" i="25"/>
  <c r="G3070" i="25" s="1"/>
  <c r="D3070" i="25"/>
  <c r="B3070" i="25"/>
  <c r="A3070" i="25"/>
  <c r="F3069" i="25"/>
  <c r="G3069" i="25" s="1"/>
  <c r="D3069" i="25"/>
  <c r="B3069" i="25"/>
  <c r="A3069" i="25"/>
  <c r="F3068" i="25"/>
  <c r="G3068" i="25" s="1"/>
  <c r="D3068" i="25"/>
  <c r="B3068" i="25"/>
  <c r="A3068" i="25"/>
  <c r="F3067" i="25"/>
  <c r="G3067" i="25" s="1"/>
  <c r="D3067" i="25"/>
  <c r="B3067" i="25"/>
  <c r="A3067" i="25"/>
  <c r="F3066" i="25"/>
  <c r="G3066" i="25" s="1"/>
  <c r="D3066" i="25"/>
  <c r="B3066" i="25"/>
  <c r="A3066" i="25"/>
  <c r="F3065" i="25"/>
  <c r="G3065" i="25" s="1"/>
  <c r="D3065" i="25"/>
  <c r="B3065" i="25"/>
  <c r="A3065" i="25"/>
  <c r="F3064" i="25"/>
  <c r="G3064" i="25" s="1"/>
  <c r="D3064" i="25"/>
  <c r="B3064" i="25"/>
  <c r="A3064" i="25"/>
  <c r="F3063" i="25"/>
  <c r="G3063" i="25" s="1"/>
  <c r="D3063" i="25"/>
  <c r="B3063" i="25"/>
  <c r="A3063" i="25"/>
  <c r="B3056" i="25"/>
  <c r="G3055" i="25"/>
  <c r="B3055" i="25"/>
  <c r="B3054" i="25"/>
  <c r="B3053" i="25"/>
  <c r="F3047" i="25"/>
  <c r="G3047" i="25" s="1"/>
  <c r="D3047" i="25"/>
  <c r="B3047" i="25"/>
  <c r="A3047" i="25"/>
  <c r="F3046" i="25"/>
  <c r="G3046" i="25" s="1"/>
  <c r="D3046" i="25"/>
  <c r="B3046" i="25"/>
  <c r="A3046" i="25"/>
  <c r="F3045" i="25"/>
  <c r="G3045" i="25" s="1"/>
  <c r="D3045" i="25"/>
  <c r="B3045" i="25"/>
  <c r="A3045" i="25"/>
  <c r="F3044" i="25"/>
  <c r="G3044" i="25" s="1"/>
  <c r="D3044" i="25"/>
  <c r="B3044" i="25"/>
  <c r="A3044" i="25"/>
  <c r="F3043" i="25"/>
  <c r="G3043" i="25" s="1"/>
  <c r="D3043" i="25"/>
  <c r="B3043" i="25"/>
  <c r="A3043" i="25"/>
  <c r="F3042" i="25"/>
  <c r="G3042" i="25" s="1"/>
  <c r="D3042" i="25"/>
  <c r="B3042" i="25"/>
  <c r="A3042" i="25"/>
  <c r="F3041" i="25"/>
  <c r="G3041" i="25" s="1"/>
  <c r="D3041" i="25"/>
  <c r="B3041" i="25"/>
  <c r="A3041" i="25"/>
  <c r="F3040" i="25"/>
  <c r="G3040" i="25" s="1"/>
  <c r="D3040" i="25"/>
  <c r="B3040" i="25"/>
  <c r="A3040" i="25"/>
  <c r="F3039" i="25"/>
  <c r="G3039" i="25" s="1"/>
  <c r="D3039" i="25"/>
  <c r="B3039" i="25"/>
  <c r="A3039" i="25"/>
  <c r="F3036" i="25"/>
  <c r="G3036" i="25" s="1"/>
  <c r="D3036" i="25"/>
  <c r="B3036" i="25"/>
  <c r="A3036" i="25"/>
  <c r="F3035" i="25"/>
  <c r="G3035" i="25" s="1"/>
  <c r="D3035" i="25"/>
  <c r="B3035" i="25"/>
  <c r="A3035" i="25"/>
  <c r="F3034" i="25"/>
  <c r="G3034" i="25" s="1"/>
  <c r="D3034" i="25"/>
  <c r="B3034" i="25"/>
  <c r="A3034" i="25"/>
  <c r="F3033" i="25"/>
  <c r="G3033" i="25" s="1"/>
  <c r="D3033" i="25"/>
  <c r="B3033" i="25"/>
  <c r="A3033" i="25"/>
  <c r="F3032" i="25"/>
  <c r="G3032" i="25" s="1"/>
  <c r="D3032" i="25"/>
  <c r="B3032" i="25"/>
  <c r="A3032" i="25"/>
  <c r="F3031" i="25"/>
  <c r="G3031" i="25" s="1"/>
  <c r="D3031" i="25"/>
  <c r="B3031" i="25"/>
  <c r="A3031" i="25"/>
  <c r="F3030" i="25"/>
  <c r="G3030" i="25" s="1"/>
  <c r="D3030" i="25"/>
  <c r="B3030" i="25"/>
  <c r="A3030" i="25"/>
  <c r="F3029" i="25"/>
  <c r="G3029" i="25" s="1"/>
  <c r="D3029" i="25"/>
  <c r="B3029" i="25"/>
  <c r="A3029" i="25"/>
  <c r="F3026" i="25"/>
  <c r="G3026" i="25" s="1"/>
  <c r="D3026" i="25"/>
  <c r="B3026" i="25"/>
  <c r="A3026" i="25"/>
  <c r="F3025" i="25"/>
  <c r="G3025" i="25" s="1"/>
  <c r="D3025" i="25"/>
  <c r="B3025" i="25"/>
  <c r="A3025" i="25"/>
  <c r="F3024" i="25"/>
  <c r="G3024" i="25" s="1"/>
  <c r="D3024" i="25"/>
  <c r="B3024" i="25"/>
  <c r="A3024" i="25"/>
  <c r="F3023" i="25"/>
  <c r="G3023" i="25" s="1"/>
  <c r="D3023" i="25"/>
  <c r="B3023" i="25"/>
  <c r="A3023" i="25"/>
  <c r="F3022" i="25"/>
  <c r="G3022" i="25" s="1"/>
  <c r="D3022" i="25"/>
  <c r="B3022" i="25"/>
  <c r="A3022" i="25"/>
  <c r="F3021" i="25"/>
  <c r="G3021" i="25" s="1"/>
  <c r="D3021" i="25"/>
  <c r="B3021" i="25"/>
  <c r="A3021" i="25"/>
  <c r="F3020" i="25"/>
  <c r="G3020" i="25" s="1"/>
  <c r="D3020" i="25"/>
  <c r="B3020" i="25"/>
  <c r="A3020" i="25"/>
  <c r="F3019" i="25"/>
  <c r="G3019" i="25" s="1"/>
  <c r="D3019" i="25"/>
  <c r="B3019" i="25"/>
  <c r="A3019" i="25"/>
  <c r="F3018" i="25"/>
  <c r="G3018" i="25" s="1"/>
  <c r="D3018" i="25"/>
  <c r="B3018" i="25"/>
  <c r="A3018" i="25"/>
  <c r="F3017" i="25"/>
  <c r="G3017" i="25" s="1"/>
  <c r="D3017" i="25"/>
  <c r="B3017" i="25"/>
  <c r="A3017" i="25"/>
  <c r="F3016" i="25"/>
  <c r="G3016" i="25" s="1"/>
  <c r="D3016" i="25"/>
  <c r="B3016" i="25"/>
  <c r="A3016" i="25"/>
  <c r="F3015" i="25"/>
  <c r="G3015" i="25" s="1"/>
  <c r="D3015" i="25"/>
  <c r="B3015" i="25"/>
  <c r="A3015" i="25"/>
  <c r="F3014" i="25"/>
  <c r="G3014" i="25" s="1"/>
  <c r="D3014" i="25"/>
  <c r="B3014" i="25"/>
  <c r="A3014" i="25"/>
  <c r="F3013" i="25"/>
  <c r="G3013" i="25" s="1"/>
  <c r="D3013" i="25"/>
  <c r="B3013" i="25"/>
  <c r="A3013" i="25"/>
  <c r="B3006" i="25"/>
  <c r="G3005" i="25"/>
  <c r="B3005" i="25"/>
  <c r="B3004" i="25"/>
  <c r="B3003" i="25"/>
  <c r="F2997" i="25"/>
  <c r="G2997" i="25" s="1"/>
  <c r="D2997" i="25"/>
  <c r="B2997" i="25"/>
  <c r="A2997" i="25"/>
  <c r="F2996" i="25"/>
  <c r="G2996" i="25" s="1"/>
  <c r="D2996" i="25"/>
  <c r="B2996" i="25"/>
  <c r="A2996" i="25"/>
  <c r="F2995" i="25"/>
  <c r="G2995" i="25" s="1"/>
  <c r="D2995" i="25"/>
  <c r="B2995" i="25"/>
  <c r="A2995" i="25"/>
  <c r="F2994" i="25"/>
  <c r="G2994" i="25" s="1"/>
  <c r="D2994" i="25"/>
  <c r="B2994" i="25"/>
  <c r="A2994" i="25"/>
  <c r="F2993" i="25"/>
  <c r="G2993" i="25" s="1"/>
  <c r="D2993" i="25"/>
  <c r="B2993" i="25"/>
  <c r="A2993" i="25"/>
  <c r="F2992" i="25"/>
  <c r="G2992" i="25" s="1"/>
  <c r="D2992" i="25"/>
  <c r="B2992" i="25"/>
  <c r="A2992" i="25"/>
  <c r="F2991" i="25"/>
  <c r="G2991" i="25" s="1"/>
  <c r="D2991" i="25"/>
  <c r="B2991" i="25"/>
  <c r="A2991" i="25"/>
  <c r="F2990" i="25"/>
  <c r="G2990" i="25" s="1"/>
  <c r="D2990" i="25"/>
  <c r="B2990" i="25"/>
  <c r="A2990" i="25"/>
  <c r="F2989" i="25"/>
  <c r="G2989" i="25" s="1"/>
  <c r="D2989" i="25"/>
  <c r="B2989" i="25"/>
  <c r="A2989" i="25"/>
  <c r="F2986" i="25"/>
  <c r="G2986" i="25" s="1"/>
  <c r="D2986" i="25"/>
  <c r="B2986" i="25"/>
  <c r="A2986" i="25"/>
  <c r="F2985" i="25"/>
  <c r="G2985" i="25" s="1"/>
  <c r="D2985" i="25"/>
  <c r="B2985" i="25"/>
  <c r="A2985" i="25"/>
  <c r="F2984" i="25"/>
  <c r="G2984" i="25" s="1"/>
  <c r="D2984" i="25"/>
  <c r="B2984" i="25"/>
  <c r="A2984" i="25"/>
  <c r="F2983" i="25"/>
  <c r="G2983" i="25" s="1"/>
  <c r="D2983" i="25"/>
  <c r="B2983" i="25"/>
  <c r="A2983" i="25"/>
  <c r="F2982" i="25"/>
  <c r="G2982" i="25" s="1"/>
  <c r="D2982" i="25"/>
  <c r="B2982" i="25"/>
  <c r="A2982" i="25"/>
  <c r="F2981" i="25"/>
  <c r="G2981" i="25" s="1"/>
  <c r="D2981" i="25"/>
  <c r="B2981" i="25"/>
  <c r="A2981" i="25"/>
  <c r="F2980" i="25"/>
  <c r="G2980" i="25" s="1"/>
  <c r="D2980" i="25"/>
  <c r="B2980" i="25"/>
  <c r="A2980" i="25"/>
  <c r="F2979" i="25"/>
  <c r="G2979" i="25" s="1"/>
  <c r="D2979" i="25"/>
  <c r="B2979" i="25"/>
  <c r="A2979" i="25"/>
  <c r="F2976" i="25"/>
  <c r="G2976" i="25" s="1"/>
  <c r="D2976" i="25"/>
  <c r="B2976" i="25"/>
  <c r="A2976" i="25"/>
  <c r="F2975" i="25"/>
  <c r="G2975" i="25" s="1"/>
  <c r="D2975" i="25"/>
  <c r="B2975" i="25"/>
  <c r="A2975" i="25"/>
  <c r="F2974" i="25"/>
  <c r="G2974" i="25" s="1"/>
  <c r="D2974" i="25"/>
  <c r="B2974" i="25"/>
  <c r="A2974" i="25"/>
  <c r="F2973" i="25"/>
  <c r="G2973" i="25" s="1"/>
  <c r="D2973" i="25"/>
  <c r="B2973" i="25"/>
  <c r="A2973" i="25"/>
  <c r="F2972" i="25"/>
  <c r="G2972" i="25" s="1"/>
  <c r="D2972" i="25"/>
  <c r="B2972" i="25"/>
  <c r="A2972" i="25"/>
  <c r="F2971" i="25"/>
  <c r="G2971" i="25" s="1"/>
  <c r="D2971" i="25"/>
  <c r="B2971" i="25"/>
  <c r="A2971" i="25"/>
  <c r="F2970" i="25"/>
  <c r="G2970" i="25" s="1"/>
  <c r="D2970" i="25"/>
  <c r="B2970" i="25"/>
  <c r="A2970" i="25"/>
  <c r="F2969" i="25"/>
  <c r="G2969" i="25" s="1"/>
  <c r="D2969" i="25"/>
  <c r="B2969" i="25"/>
  <c r="A2969" i="25"/>
  <c r="F2968" i="25"/>
  <c r="G2968" i="25" s="1"/>
  <c r="D2968" i="25"/>
  <c r="B2968" i="25"/>
  <c r="A2968" i="25"/>
  <c r="F2967" i="25"/>
  <c r="G2967" i="25" s="1"/>
  <c r="D2967" i="25"/>
  <c r="B2967" i="25"/>
  <c r="A2967" i="25"/>
  <c r="F2966" i="25"/>
  <c r="G2966" i="25" s="1"/>
  <c r="D2966" i="25"/>
  <c r="B2966" i="25"/>
  <c r="A2966" i="25"/>
  <c r="F2965" i="25"/>
  <c r="G2965" i="25" s="1"/>
  <c r="D2965" i="25"/>
  <c r="B2965" i="25"/>
  <c r="A2965" i="25"/>
  <c r="F2964" i="25"/>
  <c r="G2964" i="25" s="1"/>
  <c r="D2964" i="25"/>
  <c r="B2964" i="25"/>
  <c r="A2964" i="25"/>
  <c r="F2963" i="25"/>
  <c r="G2963" i="25" s="1"/>
  <c r="D2963" i="25"/>
  <c r="B2963" i="25"/>
  <c r="A2963" i="25"/>
  <c r="B2956" i="25"/>
  <c r="G2955" i="25"/>
  <c r="B2955" i="25"/>
  <c r="B2954" i="25"/>
  <c r="B2953" i="25"/>
  <c r="F2947" i="25"/>
  <c r="G2947" i="25" s="1"/>
  <c r="D2947" i="25"/>
  <c r="B2947" i="25"/>
  <c r="A2947" i="25"/>
  <c r="F2946" i="25"/>
  <c r="G2946" i="25" s="1"/>
  <c r="D2946" i="25"/>
  <c r="B2946" i="25"/>
  <c r="A2946" i="25"/>
  <c r="F2945" i="25"/>
  <c r="G2945" i="25" s="1"/>
  <c r="D2945" i="25"/>
  <c r="B2945" i="25"/>
  <c r="A2945" i="25"/>
  <c r="F2944" i="25"/>
  <c r="G2944" i="25" s="1"/>
  <c r="D2944" i="25"/>
  <c r="B2944" i="25"/>
  <c r="A2944" i="25"/>
  <c r="F2943" i="25"/>
  <c r="G2943" i="25" s="1"/>
  <c r="D2943" i="25"/>
  <c r="B2943" i="25"/>
  <c r="A2943" i="25"/>
  <c r="F2942" i="25"/>
  <c r="G2942" i="25" s="1"/>
  <c r="D2942" i="25"/>
  <c r="B2942" i="25"/>
  <c r="A2942" i="25"/>
  <c r="F2941" i="25"/>
  <c r="G2941" i="25" s="1"/>
  <c r="D2941" i="25"/>
  <c r="B2941" i="25"/>
  <c r="A2941" i="25"/>
  <c r="F2940" i="25"/>
  <c r="G2940" i="25" s="1"/>
  <c r="D2940" i="25"/>
  <c r="B2940" i="25"/>
  <c r="A2940" i="25"/>
  <c r="F2939" i="25"/>
  <c r="G2939" i="25" s="1"/>
  <c r="D2939" i="25"/>
  <c r="B2939" i="25"/>
  <c r="A2939" i="25"/>
  <c r="F2936" i="25"/>
  <c r="G2936" i="25" s="1"/>
  <c r="D2936" i="25"/>
  <c r="B2936" i="25"/>
  <c r="A2936" i="25"/>
  <c r="F2935" i="25"/>
  <c r="G2935" i="25" s="1"/>
  <c r="D2935" i="25"/>
  <c r="B2935" i="25"/>
  <c r="A2935" i="25"/>
  <c r="F2934" i="25"/>
  <c r="G2934" i="25" s="1"/>
  <c r="D2934" i="25"/>
  <c r="B2934" i="25"/>
  <c r="A2934" i="25"/>
  <c r="F2933" i="25"/>
  <c r="G2933" i="25" s="1"/>
  <c r="D2933" i="25"/>
  <c r="B2933" i="25"/>
  <c r="A2933" i="25"/>
  <c r="F2932" i="25"/>
  <c r="G2932" i="25" s="1"/>
  <c r="D2932" i="25"/>
  <c r="B2932" i="25"/>
  <c r="A2932" i="25"/>
  <c r="F2931" i="25"/>
  <c r="G2931" i="25" s="1"/>
  <c r="D2931" i="25"/>
  <c r="B2931" i="25"/>
  <c r="A2931" i="25"/>
  <c r="F2930" i="25"/>
  <c r="G2930" i="25" s="1"/>
  <c r="D2930" i="25"/>
  <c r="B2930" i="25"/>
  <c r="A2930" i="25"/>
  <c r="F2929" i="25"/>
  <c r="G2929" i="25" s="1"/>
  <c r="D2929" i="25"/>
  <c r="B2929" i="25"/>
  <c r="A2929" i="25"/>
  <c r="F2926" i="25"/>
  <c r="G2926" i="25" s="1"/>
  <c r="D2926" i="25"/>
  <c r="B2926" i="25"/>
  <c r="A2926" i="25"/>
  <c r="F2925" i="25"/>
  <c r="G2925" i="25" s="1"/>
  <c r="D2925" i="25"/>
  <c r="B2925" i="25"/>
  <c r="A2925" i="25"/>
  <c r="F2924" i="25"/>
  <c r="G2924" i="25" s="1"/>
  <c r="D2924" i="25"/>
  <c r="B2924" i="25"/>
  <c r="A2924" i="25"/>
  <c r="F2923" i="25"/>
  <c r="G2923" i="25" s="1"/>
  <c r="D2923" i="25"/>
  <c r="B2923" i="25"/>
  <c r="A2923" i="25"/>
  <c r="F2922" i="25"/>
  <c r="G2922" i="25" s="1"/>
  <c r="D2922" i="25"/>
  <c r="B2922" i="25"/>
  <c r="A2922" i="25"/>
  <c r="F2921" i="25"/>
  <c r="G2921" i="25" s="1"/>
  <c r="D2921" i="25"/>
  <c r="B2921" i="25"/>
  <c r="A2921" i="25"/>
  <c r="F2920" i="25"/>
  <c r="G2920" i="25" s="1"/>
  <c r="D2920" i="25"/>
  <c r="B2920" i="25"/>
  <c r="A2920" i="25"/>
  <c r="F2919" i="25"/>
  <c r="G2919" i="25" s="1"/>
  <c r="D2919" i="25"/>
  <c r="B2919" i="25"/>
  <c r="A2919" i="25"/>
  <c r="F2918" i="25"/>
  <c r="G2918" i="25" s="1"/>
  <c r="D2918" i="25"/>
  <c r="B2918" i="25"/>
  <c r="A2918" i="25"/>
  <c r="F2917" i="25"/>
  <c r="G2917" i="25" s="1"/>
  <c r="D2917" i="25"/>
  <c r="B2917" i="25"/>
  <c r="A2917" i="25"/>
  <c r="F2916" i="25"/>
  <c r="G2916" i="25" s="1"/>
  <c r="D2916" i="25"/>
  <c r="B2916" i="25"/>
  <c r="A2916" i="25"/>
  <c r="F2915" i="25"/>
  <c r="G2915" i="25" s="1"/>
  <c r="D2915" i="25"/>
  <c r="B2915" i="25"/>
  <c r="A2915" i="25"/>
  <c r="F2914" i="25"/>
  <c r="G2914" i="25" s="1"/>
  <c r="D2914" i="25"/>
  <c r="B2914" i="25"/>
  <c r="A2914" i="25"/>
  <c r="F2913" i="25"/>
  <c r="G2913" i="25" s="1"/>
  <c r="D2913" i="25"/>
  <c r="B2913" i="25"/>
  <c r="A2913" i="25"/>
  <c r="B2906" i="25"/>
  <c r="G2905" i="25"/>
  <c r="B2905" i="25"/>
  <c r="B2904" i="25"/>
  <c r="B2903" i="25"/>
  <c r="F2897" i="25"/>
  <c r="G2897" i="25" s="1"/>
  <c r="D2897" i="25"/>
  <c r="B2897" i="25"/>
  <c r="A2897" i="25"/>
  <c r="F2896" i="25"/>
  <c r="G2896" i="25" s="1"/>
  <c r="D2896" i="25"/>
  <c r="B2896" i="25"/>
  <c r="A2896" i="25"/>
  <c r="F2895" i="25"/>
  <c r="G2895" i="25" s="1"/>
  <c r="D2895" i="25"/>
  <c r="B2895" i="25"/>
  <c r="A2895" i="25"/>
  <c r="F2894" i="25"/>
  <c r="G2894" i="25" s="1"/>
  <c r="D2894" i="25"/>
  <c r="B2894" i="25"/>
  <c r="A2894" i="25"/>
  <c r="F2893" i="25"/>
  <c r="G2893" i="25" s="1"/>
  <c r="D2893" i="25"/>
  <c r="B2893" i="25"/>
  <c r="A2893" i="25"/>
  <c r="F2892" i="25"/>
  <c r="G2892" i="25" s="1"/>
  <c r="D2892" i="25"/>
  <c r="B2892" i="25"/>
  <c r="A2892" i="25"/>
  <c r="F2891" i="25"/>
  <c r="G2891" i="25" s="1"/>
  <c r="D2891" i="25"/>
  <c r="B2891" i="25"/>
  <c r="A2891" i="25"/>
  <c r="F2890" i="25"/>
  <c r="G2890" i="25" s="1"/>
  <c r="D2890" i="25"/>
  <c r="B2890" i="25"/>
  <c r="A2890" i="25"/>
  <c r="F2889" i="25"/>
  <c r="G2889" i="25" s="1"/>
  <c r="D2889" i="25"/>
  <c r="B2889" i="25"/>
  <c r="A2889" i="25"/>
  <c r="F2886" i="25"/>
  <c r="G2886" i="25" s="1"/>
  <c r="D2886" i="25"/>
  <c r="B2886" i="25"/>
  <c r="A2886" i="25"/>
  <c r="F2885" i="25"/>
  <c r="G2885" i="25" s="1"/>
  <c r="D2885" i="25"/>
  <c r="B2885" i="25"/>
  <c r="A2885" i="25"/>
  <c r="F2884" i="25"/>
  <c r="G2884" i="25" s="1"/>
  <c r="D2884" i="25"/>
  <c r="B2884" i="25"/>
  <c r="A2884" i="25"/>
  <c r="F2883" i="25"/>
  <c r="G2883" i="25" s="1"/>
  <c r="D2883" i="25"/>
  <c r="B2883" i="25"/>
  <c r="A2883" i="25"/>
  <c r="F2882" i="25"/>
  <c r="G2882" i="25" s="1"/>
  <c r="D2882" i="25"/>
  <c r="B2882" i="25"/>
  <c r="A2882" i="25"/>
  <c r="F2881" i="25"/>
  <c r="G2881" i="25" s="1"/>
  <c r="D2881" i="25"/>
  <c r="B2881" i="25"/>
  <c r="A2881" i="25"/>
  <c r="F2880" i="25"/>
  <c r="G2880" i="25" s="1"/>
  <c r="D2880" i="25"/>
  <c r="B2880" i="25"/>
  <c r="A2880" i="25"/>
  <c r="F2879" i="25"/>
  <c r="G2879" i="25" s="1"/>
  <c r="D2879" i="25"/>
  <c r="B2879" i="25"/>
  <c r="A2879" i="25"/>
  <c r="F2876" i="25"/>
  <c r="G2876" i="25" s="1"/>
  <c r="D2876" i="25"/>
  <c r="B2876" i="25"/>
  <c r="A2876" i="25"/>
  <c r="F2875" i="25"/>
  <c r="G2875" i="25" s="1"/>
  <c r="D2875" i="25"/>
  <c r="B2875" i="25"/>
  <c r="A2875" i="25"/>
  <c r="F2874" i="25"/>
  <c r="G2874" i="25" s="1"/>
  <c r="D2874" i="25"/>
  <c r="B2874" i="25"/>
  <c r="A2874" i="25"/>
  <c r="F2873" i="25"/>
  <c r="G2873" i="25" s="1"/>
  <c r="D2873" i="25"/>
  <c r="B2873" i="25"/>
  <c r="A2873" i="25"/>
  <c r="G2872" i="25"/>
  <c r="F2872" i="25"/>
  <c r="D2872" i="25"/>
  <c r="B2872" i="25"/>
  <c r="A2872" i="25"/>
  <c r="F2871" i="25"/>
  <c r="G2871" i="25" s="1"/>
  <c r="D2871" i="25"/>
  <c r="B2871" i="25"/>
  <c r="A2871" i="25"/>
  <c r="F2870" i="25"/>
  <c r="G2870" i="25" s="1"/>
  <c r="D2870" i="25"/>
  <c r="B2870" i="25"/>
  <c r="A2870" i="25"/>
  <c r="F2869" i="25"/>
  <c r="G2869" i="25" s="1"/>
  <c r="D2869" i="25"/>
  <c r="B2869" i="25"/>
  <c r="A2869" i="25"/>
  <c r="F2868" i="25"/>
  <c r="G2868" i="25" s="1"/>
  <c r="D2868" i="25"/>
  <c r="B2868" i="25"/>
  <c r="A2868" i="25"/>
  <c r="F2867" i="25"/>
  <c r="G2867" i="25" s="1"/>
  <c r="D2867" i="25"/>
  <c r="B2867" i="25"/>
  <c r="A2867" i="25"/>
  <c r="F2866" i="25"/>
  <c r="G2866" i="25" s="1"/>
  <c r="D2866" i="25"/>
  <c r="B2866" i="25"/>
  <c r="A2866" i="25"/>
  <c r="F2865" i="25"/>
  <c r="G2865" i="25" s="1"/>
  <c r="D2865" i="25"/>
  <c r="B2865" i="25"/>
  <c r="A2865" i="25"/>
  <c r="F2864" i="25"/>
  <c r="G2864" i="25" s="1"/>
  <c r="D2864" i="25"/>
  <c r="B2864" i="25"/>
  <c r="A2864" i="25"/>
  <c r="F2863" i="25"/>
  <c r="G2863" i="25" s="1"/>
  <c r="D2863" i="25"/>
  <c r="B2863" i="25"/>
  <c r="A2863" i="25"/>
  <c r="B2856" i="25"/>
  <c r="G2855" i="25"/>
  <c r="B2855" i="25"/>
  <c r="B2854" i="25"/>
  <c r="B2853" i="25"/>
  <c r="F2847" i="25"/>
  <c r="G2847" i="25" s="1"/>
  <c r="D2847" i="25"/>
  <c r="B2847" i="25"/>
  <c r="A2847" i="25"/>
  <c r="F2846" i="25"/>
  <c r="G2846" i="25" s="1"/>
  <c r="D2846" i="25"/>
  <c r="B2846" i="25"/>
  <c r="A2846" i="25"/>
  <c r="F2845" i="25"/>
  <c r="G2845" i="25" s="1"/>
  <c r="D2845" i="25"/>
  <c r="B2845" i="25"/>
  <c r="A2845" i="25"/>
  <c r="F2844" i="25"/>
  <c r="G2844" i="25" s="1"/>
  <c r="D2844" i="25"/>
  <c r="B2844" i="25"/>
  <c r="A2844" i="25"/>
  <c r="F2843" i="25"/>
  <c r="G2843" i="25" s="1"/>
  <c r="D2843" i="25"/>
  <c r="B2843" i="25"/>
  <c r="A2843" i="25"/>
  <c r="F2842" i="25"/>
  <c r="G2842" i="25" s="1"/>
  <c r="D2842" i="25"/>
  <c r="B2842" i="25"/>
  <c r="A2842" i="25"/>
  <c r="F2841" i="25"/>
  <c r="G2841" i="25" s="1"/>
  <c r="D2841" i="25"/>
  <c r="B2841" i="25"/>
  <c r="A2841" i="25"/>
  <c r="F2840" i="25"/>
  <c r="G2840" i="25" s="1"/>
  <c r="D2840" i="25"/>
  <c r="B2840" i="25"/>
  <c r="A2840" i="25"/>
  <c r="F2839" i="25"/>
  <c r="G2839" i="25" s="1"/>
  <c r="D2839" i="25"/>
  <c r="B2839" i="25"/>
  <c r="A2839" i="25"/>
  <c r="F2836" i="25"/>
  <c r="G2836" i="25" s="1"/>
  <c r="D2836" i="25"/>
  <c r="B2836" i="25"/>
  <c r="A2836" i="25"/>
  <c r="F2835" i="25"/>
  <c r="G2835" i="25" s="1"/>
  <c r="D2835" i="25"/>
  <c r="B2835" i="25"/>
  <c r="A2835" i="25"/>
  <c r="F2834" i="25"/>
  <c r="G2834" i="25" s="1"/>
  <c r="D2834" i="25"/>
  <c r="B2834" i="25"/>
  <c r="A2834" i="25"/>
  <c r="G2833" i="25"/>
  <c r="F2833" i="25"/>
  <c r="D2833" i="25"/>
  <c r="B2833" i="25"/>
  <c r="A2833" i="25"/>
  <c r="F2832" i="25"/>
  <c r="G2832" i="25" s="1"/>
  <c r="D2832" i="25"/>
  <c r="B2832" i="25"/>
  <c r="A2832" i="25"/>
  <c r="F2831" i="25"/>
  <c r="G2831" i="25" s="1"/>
  <c r="D2831" i="25"/>
  <c r="B2831" i="25"/>
  <c r="A2831" i="25"/>
  <c r="F2830" i="25"/>
  <c r="G2830" i="25" s="1"/>
  <c r="D2830" i="25"/>
  <c r="B2830" i="25"/>
  <c r="A2830" i="25"/>
  <c r="F2829" i="25"/>
  <c r="G2829" i="25" s="1"/>
  <c r="D2829" i="25"/>
  <c r="B2829" i="25"/>
  <c r="A2829" i="25"/>
  <c r="F2826" i="25"/>
  <c r="G2826" i="25" s="1"/>
  <c r="D2826" i="25"/>
  <c r="B2826" i="25"/>
  <c r="A2826" i="25"/>
  <c r="F2825" i="25"/>
  <c r="G2825" i="25" s="1"/>
  <c r="D2825" i="25"/>
  <c r="B2825" i="25"/>
  <c r="A2825" i="25"/>
  <c r="F2824" i="25"/>
  <c r="G2824" i="25" s="1"/>
  <c r="D2824" i="25"/>
  <c r="B2824" i="25"/>
  <c r="A2824" i="25"/>
  <c r="F2823" i="25"/>
  <c r="G2823" i="25" s="1"/>
  <c r="D2823" i="25"/>
  <c r="B2823" i="25"/>
  <c r="A2823" i="25"/>
  <c r="F2822" i="25"/>
  <c r="G2822" i="25" s="1"/>
  <c r="D2822" i="25"/>
  <c r="B2822" i="25"/>
  <c r="A2822" i="25"/>
  <c r="F2821" i="25"/>
  <c r="G2821" i="25" s="1"/>
  <c r="D2821" i="25"/>
  <c r="B2821" i="25"/>
  <c r="A2821" i="25"/>
  <c r="F2820" i="25"/>
  <c r="G2820" i="25" s="1"/>
  <c r="D2820" i="25"/>
  <c r="B2820" i="25"/>
  <c r="A2820" i="25"/>
  <c r="F2819" i="25"/>
  <c r="G2819" i="25" s="1"/>
  <c r="D2819" i="25"/>
  <c r="B2819" i="25"/>
  <c r="A2819" i="25"/>
  <c r="F2818" i="25"/>
  <c r="G2818" i="25" s="1"/>
  <c r="D2818" i="25"/>
  <c r="B2818" i="25"/>
  <c r="A2818" i="25"/>
  <c r="F2817" i="25"/>
  <c r="G2817" i="25" s="1"/>
  <c r="D2817" i="25"/>
  <c r="B2817" i="25"/>
  <c r="A2817" i="25"/>
  <c r="F2816" i="25"/>
  <c r="G2816" i="25" s="1"/>
  <c r="D2816" i="25"/>
  <c r="B2816" i="25"/>
  <c r="A2816" i="25"/>
  <c r="F2815" i="25"/>
  <c r="G2815" i="25" s="1"/>
  <c r="D2815" i="25"/>
  <c r="B2815" i="25"/>
  <c r="A2815" i="25"/>
  <c r="F2814" i="25"/>
  <c r="G2814" i="25" s="1"/>
  <c r="D2814" i="25"/>
  <c r="B2814" i="25"/>
  <c r="A2814" i="25"/>
  <c r="F2813" i="25"/>
  <c r="G2813" i="25" s="1"/>
  <c r="D2813" i="25"/>
  <c r="B2813" i="25"/>
  <c r="A2813" i="25"/>
  <c r="B2806" i="25"/>
  <c r="G2805" i="25"/>
  <c r="B2805" i="25"/>
  <c r="B2804" i="25"/>
  <c r="B2803" i="25"/>
  <c r="F2797" i="25"/>
  <c r="G2797" i="25" s="1"/>
  <c r="D2797" i="25"/>
  <c r="B2797" i="25"/>
  <c r="A2797" i="25"/>
  <c r="F2796" i="25"/>
  <c r="G2796" i="25" s="1"/>
  <c r="D2796" i="25"/>
  <c r="B2796" i="25"/>
  <c r="A2796" i="25"/>
  <c r="F2795" i="25"/>
  <c r="G2795" i="25" s="1"/>
  <c r="D2795" i="25"/>
  <c r="B2795" i="25"/>
  <c r="A2795" i="25"/>
  <c r="F2794" i="25"/>
  <c r="G2794" i="25" s="1"/>
  <c r="D2794" i="25"/>
  <c r="B2794" i="25"/>
  <c r="A2794" i="25"/>
  <c r="F2793" i="25"/>
  <c r="G2793" i="25" s="1"/>
  <c r="D2793" i="25"/>
  <c r="B2793" i="25"/>
  <c r="A2793" i="25"/>
  <c r="F2792" i="25"/>
  <c r="G2792" i="25" s="1"/>
  <c r="D2792" i="25"/>
  <c r="B2792" i="25"/>
  <c r="A2792" i="25"/>
  <c r="F2791" i="25"/>
  <c r="G2791" i="25" s="1"/>
  <c r="D2791" i="25"/>
  <c r="B2791" i="25"/>
  <c r="A2791" i="25"/>
  <c r="F2790" i="25"/>
  <c r="G2790" i="25" s="1"/>
  <c r="D2790" i="25"/>
  <c r="B2790" i="25"/>
  <c r="A2790" i="25"/>
  <c r="F2789" i="25"/>
  <c r="G2789" i="25" s="1"/>
  <c r="D2789" i="25"/>
  <c r="B2789" i="25"/>
  <c r="A2789" i="25"/>
  <c r="F2786" i="25"/>
  <c r="G2786" i="25" s="1"/>
  <c r="D2786" i="25"/>
  <c r="B2786" i="25"/>
  <c r="A2786" i="25"/>
  <c r="F2785" i="25"/>
  <c r="G2785" i="25" s="1"/>
  <c r="D2785" i="25"/>
  <c r="B2785" i="25"/>
  <c r="A2785" i="25"/>
  <c r="F2784" i="25"/>
  <c r="G2784" i="25" s="1"/>
  <c r="D2784" i="25"/>
  <c r="B2784" i="25"/>
  <c r="A2784" i="25"/>
  <c r="F2783" i="25"/>
  <c r="G2783" i="25" s="1"/>
  <c r="D2783" i="25"/>
  <c r="B2783" i="25"/>
  <c r="A2783" i="25"/>
  <c r="F2782" i="25"/>
  <c r="G2782" i="25" s="1"/>
  <c r="D2782" i="25"/>
  <c r="B2782" i="25"/>
  <c r="A2782" i="25"/>
  <c r="F2781" i="25"/>
  <c r="G2781" i="25" s="1"/>
  <c r="D2781" i="25"/>
  <c r="B2781" i="25"/>
  <c r="A2781" i="25"/>
  <c r="F2780" i="25"/>
  <c r="G2780" i="25" s="1"/>
  <c r="D2780" i="25"/>
  <c r="B2780" i="25"/>
  <c r="A2780" i="25"/>
  <c r="F2779" i="25"/>
  <c r="G2779" i="25" s="1"/>
  <c r="D2779" i="25"/>
  <c r="B2779" i="25"/>
  <c r="A2779" i="25"/>
  <c r="G2776" i="25"/>
  <c r="F2776" i="25"/>
  <c r="D2776" i="25"/>
  <c r="B2776" i="25"/>
  <c r="A2776" i="25"/>
  <c r="F2775" i="25"/>
  <c r="G2775" i="25" s="1"/>
  <c r="D2775" i="25"/>
  <c r="B2775" i="25"/>
  <c r="A2775" i="25"/>
  <c r="F2774" i="25"/>
  <c r="G2774" i="25" s="1"/>
  <c r="D2774" i="25"/>
  <c r="B2774" i="25"/>
  <c r="A2774" i="25"/>
  <c r="F2773" i="25"/>
  <c r="G2773" i="25" s="1"/>
  <c r="D2773" i="25"/>
  <c r="B2773" i="25"/>
  <c r="A2773" i="25"/>
  <c r="F2772" i="25"/>
  <c r="G2772" i="25" s="1"/>
  <c r="D2772" i="25"/>
  <c r="B2772" i="25"/>
  <c r="A2772" i="25"/>
  <c r="F2771" i="25"/>
  <c r="G2771" i="25" s="1"/>
  <c r="D2771" i="25"/>
  <c r="B2771" i="25"/>
  <c r="A2771" i="25"/>
  <c r="F2770" i="25"/>
  <c r="G2770" i="25" s="1"/>
  <c r="D2770" i="25"/>
  <c r="B2770" i="25"/>
  <c r="A2770" i="25"/>
  <c r="F2769" i="25"/>
  <c r="G2769" i="25" s="1"/>
  <c r="D2769" i="25"/>
  <c r="B2769" i="25"/>
  <c r="A2769" i="25"/>
  <c r="F2768" i="25"/>
  <c r="G2768" i="25" s="1"/>
  <c r="D2768" i="25"/>
  <c r="B2768" i="25"/>
  <c r="A2768" i="25"/>
  <c r="F2767" i="25"/>
  <c r="G2767" i="25" s="1"/>
  <c r="D2767" i="25"/>
  <c r="B2767" i="25"/>
  <c r="A2767" i="25"/>
  <c r="F2766" i="25"/>
  <c r="G2766" i="25" s="1"/>
  <c r="D2766" i="25"/>
  <c r="B2766" i="25"/>
  <c r="A2766" i="25"/>
  <c r="F2765" i="25"/>
  <c r="G2765" i="25" s="1"/>
  <c r="D2765" i="25"/>
  <c r="B2765" i="25"/>
  <c r="A2765" i="25"/>
  <c r="F2764" i="25"/>
  <c r="G2764" i="25" s="1"/>
  <c r="D2764" i="25"/>
  <c r="B2764" i="25"/>
  <c r="A2764" i="25"/>
  <c r="F2763" i="25"/>
  <c r="G2763" i="25" s="1"/>
  <c r="D2763" i="25"/>
  <c r="B2763" i="25"/>
  <c r="A2763" i="25"/>
  <c r="B2756" i="25"/>
  <c r="G2755" i="25"/>
  <c r="B2755" i="25"/>
  <c r="B2754" i="25"/>
  <c r="B2753" i="25"/>
  <c r="F2747" i="25"/>
  <c r="G2747" i="25" s="1"/>
  <c r="D2747" i="25"/>
  <c r="B2747" i="25"/>
  <c r="A2747" i="25"/>
  <c r="F2746" i="25"/>
  <c r="G2746" i="25" s="1"/>
  <c r="D2746" i="25"/>
  <c r="B2746" i="25"/>
  <c r="A2746" i="25"/>
  <c r="F2745" i="25"/>
  <c r="G2745" i="25" s="1"/>
  <c r="D2745" i="25"/>
  <c r="B2745" i="25"/>
  <c r="A2745" i="25"/>
  <c r="F2744" i="25"/>
  <c r="G2744" i="25" s="1"/>
  <c r="D2744" i="25"/>
  <c r="B2744" i="25"/>
  <c r="A2744" i="25"/>
  <c r="F2743" i="25"/>
  <c r="G2743" i="25" s="1"/>
  <c r="D2743" i="25"/>
  <c r="B2743" i="25"/>
  <c r="A2743" i="25"/>
  <c r="F2742" i="25"/>
  <c r="G2742" i="25" s="1"/>
  <c r="D2742" i="25"/>
  <c r="B2742" i="25"/>
  <c r="A2742" i="25"/>
  <c r="F2741" i="25"/>
  <c r="G2741" i="25" s="1"/>
  <c r="D2741" i="25"/>
  <c r="B2741" i="25"/>
  <c r="A2741" i="25"/>
  <c r="F2740" i="25"/>
  <c r="G2740" i="25" s="1"/>
  <c r="D2740" i="25"/>
  <c r="B2740" i="25"/>
  <c r="A2740" i="25"/>
  <c r="F2739" i="25"/>
  <c r="G2739" i="25" s="1"/>
  <c r="D2739" i="25"/>
  <c r="B2739" i="25"/>
  <c r="A2739" i="25"/>
  <c r="F2736" i="25"/>
  <c r="G2736" i="25" s="1"/>
  <c r="D2736" i="25"/>
  <c r="B2736" i="25"/>
  <c r="A2736" i="25"/>
  <c r="F2735" i="25"/>
  <c r="G2735" i="25" s="1"/>
  <c r="D2735" i="25"/>
  <c r="B2735" i="25"/>
  <c r="A2735" i="25"/>
  <c r="F2734" i="25"/>
  <c r="G2734" i="25" s="1"/>
  <c r="D2734" i="25"/>
  <c r="B2734" i="25"/>
  <c r="A2734" i="25"/>
  <c r="F2733" i="25"/>
  <c r="G2733" i="25" s="1"/>
  <c r="D2733" i="25"/>
  <c r="B2733" i="25"/>
  <c r="A2733" i="25"/>
  <c r="F2732" i="25"/>
  <c r="G2732" i="25" s="1"/>
  <c r="D2732" i="25"/>
  <c r="B2732" i="25"/>
  <c r="A2732" i="25"/>
  <c r="F2731" i="25"/>
  <c r="G2731" i="25" s="1"/>
  <c r="D2731" i="25"/>
  <c r="B2731" i="25"/>
  <c r="A2731" i="25"/>
  <c r="F2730" i="25"/>
  <c r="G2730" i="25" s="1"/>
  <c r="D2730" i="25"/>
  <c r="B2730" i="25"/>
  <c r="A2730" i="25"/>
  <c r="G2729" i="25"/>
  <c r="F2729" i="25"/>
  <c r="D2729" i="25"/>
  <c r="B2729" i="25"/>
  <c r="A2729" i="25"/>
  <c r="F2726" i="25"/>
  <c r="G2726" i="25" s="1"/>
  <c r="D2726" i="25"/>
  <c r="B2726" i="25"/>
  <c r="A2726" i="25"/>
  <c r="F2725" i="25"/>
  <c r="G2725" i="25" s="1"/>
  <c r="D2725" i="25"/>
  <c r="B2725" i="25"/>
  <c r="A2725" i="25"/>
  <c r="F2724" i="25"/>
  <c r="G2724" i="25" s="1"/>
  <c r="D2724" i="25"/>
  <c r="B2724" i="25"/>
  <c r="A2724" i="25"/>
  <c r="F2723" i="25"/>
  <c r="G2723" i="25" s="1"/>
  <c r="D2723" i="25"/>
  <c r="B2723" i="25"/>
  <c r="A2723" i="25"/>
  <c r="F2722" i="25"/>
  <c r="G2722" i="25" s="1"/>
  <c r="D2722" i="25"/>
  <c r="B2722" i="25"/>
  <c r="A2722" i="25"/>
  <c r="F2721" i="25"/>
  <c r="G2721" i="25" s="1"/>
  <c r="D2721" i="25"/>
  <c r="B2721" i="25"/>
  <c r="A2721" i="25"/>
  <c r="F2720" i="25"/>
  <c r="G2720" i="25" s="1"/>
  <c r="D2720" i="25"/>
  <c r="B2720" i="25"/>
  <c r="A2720" i="25"/>
  <c r="F2719" i="25"/>
  <c r="G2719" i="25" s="1"/>
  <c r="D2719" i="25"/>
  <c r="B2719" i="25"/>
  <c r="A2719" i="25"/>
  <c r="F2718" i="25"/>
  <c r="G2718" i="25" s="1"/>
  <c r="D2718" i="25"/>
  <c r="B2718" i="25"/>
  <c r="A2718" i="25"/>
  <c r="F2717" i="25"/>
  <c r="G2717" i="25" s="1"/>
  <c r="D2717" i="25"/>
  <c r="B2717" i="25"/>
  <c r="A2717" i="25"/>
  <c r="F2716" i="25"/>
  <c r="G2716" i="25" s="1"/>
  <c r="D2716" i="25"/>
  <c r="B2716" i="25"/>
  <c r="A2716" i="25"/>
  <c r="F2715" i="25"/>
  <c r="G2715" i="25" s="1"/>
  <c r="D2715" i="25"/>
  <c r="B2715" i="25"/>
  <c r="A2715" i="25"/>
  <c r="F2714" i="25"/>
  <c r="G2714" i="25" s="1"/>
  <c r="D2714" i="25"/>
  <c r="B2714" i="25"/>
  <c r="A2714" i="25"/>
  <c r="F2713" i="25"/>
  <c r="G2713" i="25" s="1"/>
  <c r="D2713" i="25"/>
  <c r="B2713" i="25"/>
  <c r="A2713" i="25"/>
  <c r="B2706" i="25"/>
  <c r="G2705" i="25"/>
  <c r="B2705" i="25"/>
  <c r="B2704" i="25"/>
  <c r="B2703" i="25"/>
  <c r="F2697" i="25"/>
  <c r="G2697" i="25" s="1"/>
  <c r="D2697" i="25"/>
  <c r="B2697" i="25"/>
  <c r="A2697" i="25"/>
  <c r="F2696" i="25"/>
  <c r="G2696" i="25" s="1"/>
  <c r="D2696" i="25"/>
  <c r="B2696" i="25"/>
  <c r="A2696" i="25"/>
  <c r="F2695" i="25"/>
  <c r="G2695" i="25" s="1"/>
  <c r="D2695" i="25"/>
  <c r="B2695" i="25"/>
  <c r="A2695" i="25"/>
  <c r="F2694" i="25"/>
  <c r="G2694" i="25" s="1"/>
  <c r="D2694" i="25"/>
  <c r="B2694" i="25"/>
  <c r="A2694" i="25"/>
  <c r="F2693" i="25"/>
  <c r="G2693" i="25" s="1"/>
  <c r="D2693" i="25"/>
  <c r="B2693" i="25"/>
  <c r="A2693" i="25"/>
  <c r="F2692" i="25"/>
  <c r="G2692" i="25" s="1"/>
  <c r="D2692" i="25"/>
  <c r="B2692" i="25"/>
  <c r="A2692" i="25"/>
  <c r="F2691" i="25"/>
  <c r="G2691" i="25" s="1"/>
  <c r="D2691" i="25"/>
  <c r="B2691" i="25"/>
  <c r="A2691" i="25"/>
  <c r="F2690" i="25"/>
  <c r="G2690" i="25" s="1"/>
  <c r="D2690" i="25"/>
  <c r="B2690" i="25"/>
  <c r="A2690" i="25"/>
  <c r="F2689" i="25"/>
  <c r="G2689" i="25" s="1"/>
  <c r="D2689" i="25"/>
  <c r="B2689" i="25"/>
  <c r="A2689" i="25"/>
  <c r="F2686" i="25"/>
  <c r="G2686" i="25" s="1"/>
  <c r="D2686" i="25"/>
  <c r="B2686" i="25"/>
  <c r="A2686" i="25"/>
  <c r="F2685" i="25"/>
  <c r="G2685" i="25" s="1"/>
  <c r="D2685" i="25"/>
  <c r="B2685" i="25"/>
  <c r="A2685" i="25"/>
  <c r="F2684" i="25"/>
  <c r="G2684" i="25" s="1"/>
  <c r="D2684" i="25"/>
  <c r="B2684" i="25"/>
  <c r="A2684" i="25"/>
  <c r="F2683" i="25"/>
  <c r="G2683" i="25" s="1"/>
  <c r="D2683" i="25"/>
  <c r="B2683" i="25"/>
  <c r="A2683" i="25"/>
  <c r="F2682" i="25"/>
  <c r="G2682" i="25" s="1"/>
  <c r="D2682" i="25"/>
  <c r="B2682" i="25"/>
  <c r="A2682" i="25"/>
  <c r="G2681" i="25"/>
  <c r="F2681" i="25"/>
  <c r="D2681" i="25"/>
  <c r="B2681" i="25"/>
  <c r="A2681" i="25"/>
  <c r="F2680" i="25"/>
  <c r="G2680" i="25" s="1"/>
  <c r="D2680" i="25"/>
  <c r="B2680" i="25"/>
  <c r="A2680" i="25"/>
  <c r="F2679" i="25"/>
  <c r="G2679" i="25" s="1"/>
  <c r="D2679" i="25"/>
  <c r="B2679" i="25"/>
  <c r="A2679" i="25"/>
  <c r="F2676" i="25"/>
  <c r="G2676" i="25" s="1"/>
  <c r="D2676" i="25"/>
  <c r="B2676" i="25"/>
  <c r="A2676" i="25"/>
  <c r="F2675" i="25"/>
  <c r="G2675" i="25" s="1"/>
  <c r="D2675" i="25"/>
  <c r="B2675" i="25"/>
  <c r="A2675" i="25"/>
  <c r="F2674" i="25"/>
  <c r="G2674" i="25" s="1"/>
  <c r="D2674" i="25"/>
  <c r="B2674" i="25"/>
  <c r="A2674" i="25"/>
  <c r="F2673" i="25"/>
  <c r="G2673" i="25" s="1"/>
  <c r="D2673" i="25"/>
  <c r="B2673" i="25"/>
  <c r="A2673" i="25"/>
  <c r="F2672" i="25"/>
  <c r="G2672" i="25" s="1"/>
  <c r="D2672" i="25"/>
  <c r="B2672" i="25"/>
  <c r="A2672" i="25"/>
  <c r="F2671" i="25"/>
  <c r="G2671" i="25" s="1"/>
  <c r="D2671" i="25"/>
  <c r="B2671" i="25"/>
  <c r="A2671" i="25"/>
  <c r="F2670" i="25"/>
  <c r="G2670" i="25" s="1"/>
  <c r="D2670" i="25"/>
  <c r="B2670" i="25"/>
  <c r="A2670" i="25"/>
  <c r="F2669" i="25"/>
  <c r="G2669" i="25" s="1"/>
  <c r="D2669" i="25"/>
  <c r="B2669" i="25"/>
  <c r="A2669" i="25"/>
  <c r="F2668" i="25"/>
  <c r="G2668" i="25" s="1"/>
  <c r="D2668" i="25"/>
  <c r="B2668" i="25"/>
  <c r="A2668" i="25"/>
  <c r="F2667" i="25"/>
  <c r="G2667" i="25" s="1"/>
  <c r="D2667" i="25"/>
  <c r="B2667" i="25"/>
  <c r="A2667" i="25"/>
  <c r="F2666" i="25"/>
  <c r="G2666" i="25" s="1"/>
  <c r="D2666" i="25"/>
  <c r="B2666" i="25"/>
  <c r="A2666" i="25"/>
  <c r="F2665" i="25"/>
  <c r="G2665" i="25" s="1"/>
  <c r="D2665" i="25"/>
  <c r="B2665" i="25"/>
  <c r="A2665" i="25"/>
  <c r="G2664" i="25"/>
  <c r="F2664" i="25"/>
  <c r="D2664" i="25"/>
  <c r="B2664" i="25"/>
  <c r="A2664" i="25"/>
  <c r="F2663" i="25"/>
  <c r="G2663" i="25" s="1"/>
  <c r="D2663" i="25"/>
  <c r="B2663" i="25"/>
  <c r="A2663" i="25"/>
  <c r="B2656" i="25"/>
  <c r="G2655" i="25"/>
  <c r="B2655" i="25"/>
  <c r="B2654" i="25"/>
  <c r="B2653" i="25"/>
  <c r="F2647" i="25"/>
  <c r="G2647" i="25" s="1"/>
  <c r="D2647" i="25"/>
  <c r="B2647" i="25"/>
  <c r="A2647" i="25"/>
  <c r="F2646" i="25"/>
  <c r="G2646" i="25" s="1"/>
  <c r="D2646" i="25"/>
  <c r="B2646" i="25"/>
  <c r="A2646" i="25"/>
  <c r="F2645" i="25"/>
  <c r="G2645" i="25" s="1"/>
  <c r="D2645" i="25"/>
  <c r="B2645" i="25"/>
  <c r="A2645" i="25"/>
  <c r="F2644" i="25"/>
  <c r="G2644" i="25" s="1"/>
  <c r="D2644" i="25"/>
  <c r="B2644" i="25"/>
  <c r="A2644" i="25"/>
  <c r="F2643" i="25"/>
  <c r="G2643" i="25" s="1"/>
  <c r="D2643" i="25"/>
  <c r="B2643" i="25"/>
  <c r="A2643" i="25"/>
  <c r="G2642" i="25"/>
  <c r="F2642" i="25"/>
  <c r="D2642" i="25"/>
  <c r="B2642" i="25"/>
  <c r="A2642" i="25"/>
  <c r="F2641" i="25"/>
  <c r="G2641" i="25" s="1"/>
  <c r="D2641" i="25"/>
  <c r="B2641" i="25"/>
  <c r="A2641" i="25"/>
  <c r="F2640" i="25"/>
  <c r="G2640" i="25" s="1"/>
  <c r="D2640" i="25"/>
  <c r="B2640" i="25"/>
  <c r="A2640" i="25"/>
  <c r="F2639" i="25"/>
  <c r="G2639" i="25" s="1"/>
  <c r="D2639" i="25"/>
  <c r="B2639" i="25"/>
  <c r="A2639" i="25"/>
  <c r="F2636" i="25"/>
  <c r="G2636" i="25" s="1"/>
  <c r="D2636" i="25"/>
  <c r="B2636" i="25"/>
  <c r="A2636" i="25"/>
  <c r="F2635" i="25"/>
  <c r="G2635" i="25" s="1"/>
  <c r="D2635" i="25"/>
  <c r="B2635" i="25"/>
  <c r="A2635" i="25"/>
  <c r="F2634" i="25"/>
  <c r="G2634" i="25" s="1"/>
  <c r="D2634" i="25"/>
  <c r="B2634" i="25"/>
  <c r="A2634" i="25"/>
  <c r="F2633" i="25"/>
  <c r="G2633" i="25" s="1"/>
  <c r="D2633" i="25"/>
  <c r="B2633" i="25"/>
  <c r="A2633" i="25"/>
  <c r="F2632" i="25"/>
  <c r="G2632" i="25" s="1"/>
  <c r="D2632" i="25"/>
  <c r="B2632" i="25"/>
  <c r="A2632" i="25"/>
  <c r="F2631" i="25"/>
  <c r="G2631" i="25" s="1"/>
  <c r="D2631" i="25"/>
  <c r="B2631" i="25"/>
  <c r="A2631" i="25"/>
  <c r="F2630" i="25"/>
  <c r="G2630" i="25" s="1"/>
  <c r="D2630" i="25"/>
  <c r="B2630" i="25"/>
  <c r="A2630" i="25"/>
  <c r="F2629" i="25"/>
  <c r="G2629" i="25" s="1"/>
  <c r="D2629" i="25"/>
  <c r="B2629" i="25"/>
  <c r="A2629" i="25"/>
  <c r="F2626" i="25"/>
  <c r="G2626" i="25" s="1"/>
  <c r="D2626" i="25"/>
  <c r="B2626" i="25"/>
  <c r="A2626" i="25"/>
  <c r="F2625" i="25"/>
  <c r="G2625" i="25" s="1"/>
  <c r="D2625" i="25"/>
  <c r="B2625" i="25"/>
  <c r="A2625" i="25"/>
  <c r="F2624" i="25"/>
  <c r="G2624" i="25" s="1"/>
  <c r="D2624" i="25"/>
  <c r="B2624" i="25"/>
  <c r="A2624" i="25"/>
  <c r="F2623" i="25"/>
  <c r="G2623" i="25" s="1"/>
  <c r="D2623" i="25"/>
  <c r="B2623" i="25"/>
  <c r="A2623" i="25"/>
  <c r="G2622" i="25"/>
  <c r="F2622" i="25"/>
  <c r="D2622" i="25"/>
  <c r="B2622" i="25"/>
  <c r="A2622" i="25"/>
  <c r="F2621" i="25"/>
  <c r="G2621" i="25" s="1"/>
  <c r="D2621" i="25"/>
  <c r="B2621" i="25"/>
  <c r="A2621" i="25"/>
  <c r="F2620" i="25"/>
  <c r="G2620" i="25" s="1"/>
  <c r="D2620" i="25"/>
  <c r="B2620" i="25"/>
  <c r="A2620" i="25"/>
  <c r="F2619" i="25"/>
  <c r="G2619" i="25" s="1"/>
  <c r="D2619" i="25"/>
  <c r="B2619" i="25"/>
  <c r="A2619" i="25"/>
  <c r="F2618" i="25"/>
  <c r="G2618" i="25" s="1"/>
  <c r="D2618" i="25"/>
  <c r="B2618" i="25"/>
  <c r="A2618" i="25"/>
  <c r="F2617" i="25"/>
  <c r="G2617" i="25" s="1"/>
  <c r="D2617" i="25"/>
  <c r="B2617" i="25"/>
  <c r="A2617" i="25"/>
  <c r="F2616" i="25"/>
  <c r="G2616" i="25" s="1"/>
  <c r="D2616" i="25"/>
  <c r="B2616" i="25"/>
  <c r="A2616" i="25"/>
  <c r="F2615" i="25"/>
  <c r="G2615" i="25" s="1"/>
  <c r="D2615" i="25"/>
  <c r="B2615" i="25"/>
  <c r="A2615" i="25"/>
  <c r="F2614" i="25"/>
  <c r="G2614" i="25" s="1"/>
  <c r="D2614" i="25"/>
  <c r="B2614" i="25"/>
  <c r="A2614" i="25"/>
  <c r="F2613" i="25"/>
  <c r="G2613" i="25" s="1"/>
  <c r="D2613" i="25"/>
  <c r="B2613" i="25"/>
  <c r="A2613" i="25"/>
  <c r="B2606" i="25"/>
  <c r="G2605" i="25"/>
  <c r="B2605" i="25"/>
  <c r="B2604" i="25"/>
  <c r="B2603" i="25"/>
  <c r="F2597" i="25"/>
  <c r="G2597" i="25" s="1"/>
  <c r="D2597" i="25"/>
  <c r="B2597" i="25"/>
  <c r="A2597" i="25"/>
  <c r="F2596" i="25"/>
  <c r="G2596" i="25" s="1"/>
  <c r="D2596" i="25"/>
  <c r="B2596" i="25"/>
  <c r="A2596" i="25"/>
  <c r="F2595" i="25"/>
  <c r="G2595" i="25" s="1"/>
  <c r="D2595" i="25"/>
  <c r="B2595" i="25"/>
  <c r="A2595" i="25"/>
  <c r="F2594" i="25"/>
  <c r="G2594" i="25" s="1"/>
  <c r="D2594" i="25"/>
  <c r="B2594" i="25"/>
  <c r="A2594" i="25"/>
  <c r="F2593" i="25"/>
  <c r="G2593" i="25" s="1"/>
  <c r="D2593" i="25"/>
  <c r="B2593" i="25"/>
  <c r="A2593" i="25"/>
  <c r="F2592" i="25"/>
  <c r="G2592" i="25" s="1"/>
  <c r="D2592" i="25"/>
  <c r="B2592" i="25"/>
  <c r="A2592" i="25"/>
  <c r="F2591" i="25"/>
  <c r="G2591" i="25" s="1"/>
  <c r="D2591" i="25"/>
  <c r="B2591" i="25"/>
  <c r="A2591" i="25"/>
  <c r="F2590" i="25"/>
  <c r="G2590" i="25" s="1"/>
  <c r="D2590" i="25"/>
  <c r="B2590" i="25"/>
  <c r="A2590" i="25"/>
  <c r="F2589" i="25"/>
  <c r="G2589" i="25" s="1"/>
  <c r="D2589" i="25"/>
  <c r="B2589" i="25"/>
  <c r="A2589" i="25"/>
  <c r="F2586" i="25"/>
  <c r="G2586" i="25" s="1"/>
  <c r="D2586" i="25"/>
  <c r="B2586" i="25"/>
  <c r="A2586" i="25"/>
  <c r="F2585" i="25"/>
  <c r="G2585" i="25" s="1"/>
  <c r="D2585" i="25"/>
  <c r="B2585" i="25"/>
  <c r="A2585" i="25"/>
  <c r="F2584" i="25"/>
  <c r="G2584" i="25" s="1"/>
  <c r="D2584" i="25"/>
  <c r="B2584" i="25"/>
  <c r="A2584" i="25"/>
  <c r="F2583" i="25"/>
  <c r="G2583" i="25" s="1"/>
  <c r="D2583" i="25"/>
  <c r="B2583" i="25"/>
  <c r="A2583" i="25"/>
  <c r="G2582" i="25"/>
  <c r="F2582" i="25"/>
  <c r="D2582" i="25"/>
  <c r="B2582" i="25"/>
  <c r="A2582" i="25"/>
  <c r="F2581" i="25"/>
  <c r="G2581" i="25" s="1"/>
  <c r="D2581" i="25"/>
  <c r="B2581" i="25"/>
  <c r="A2581" i="25"/>
  <c r="F2580" i="25"/>
  <c r="G2580" i="25" s="1"/>
  <c r="D2580" i="25"/>
  <c r="B2580" i="25"/>
  <c r="A2580" i="25"/>
  <c r="F2579" i="25"/>
  <c r="G2579" i="25" s="1"/>
  <c r="D2579" i="25"/>
  <c r="B2579" i="25"/>
  <c r="A2579" i="25"/>
  <c r="F2576" i="25"/>
  <c r="G2576" i="25" s="1"/>
  <c r="D2576" i="25"/>
  <c r="B2576" i="25"/>
  <c r="A2576" i="25"/>
  <c r="F2575" i="25"/>
  <c r="G2575" i="25" s="1"/>
  <c r="D2575" i="25"/>
  <c r="B2575" i="25"/>
  <c r="A2575" i="25"/>
  <c r="F2574" i="25"/>
  <c r="G2574" i="25" s="1"/>
  <c r="D2574" i="25"/>
  <c r="B2574" i="25"/>
  <c r="A2574" i="25"/>
  <c r="F2573" i="25"/>
  <c r="G2573" i="25" s="1"/>
  <c r="D2573" i="25"/>
  <c r="B2573" i="25"/>
  <c r="A2573" i="25"/>
  <c r="F2572" i="25"/>
  <c r="G2572" i="25" s="1"/>
  <c r="D2572" i="25"/>
  <c r="B2572" i="25"/>
  <c r="A2572" i="25"/>
  <c r="F2571" i="25"/>
  <c r="G2571" i="25" s="1"/>
  <c r="D2571" i="25"/>
  <c r="B2571" i="25"/>
  <c r="A2571" i="25"/>
  <c r="F2570" i="25"/>
  <c r="G2570" i="25" s="1"/>
  <c r="D2570" i="25"/>
  <c r="B2570" i="25"/>
  <c r="A2570" i="25"/>
  <c r="F2569" i="25"/>
  <c r="G2569" i="25" s="1"/>
  <c r="D2569" i="25"/>
  <c r="B2569" i="25"/>
  <c r="A2569" i="25"/>
  <c r="F2568" i="25"/>
  <c r="G2568" i="25" s="1"/>
  <c r="D2568" i="25"/>
  <c r="B2568" i="25"/>
  <c r="A2568" i="25"/>
  <c r="F2567" i="25"/>
  <c r="G2567" i="25" s="1"/>
  <c r="D2567" i="25"/>
  <c r="B2567" i="25"/>
  <c r="A2567" i="25"/>
  <c r="F2566" i="25"/>
  <c r="G2566" i="25" s="1"/>
  <c r="D2566" i="25"/>
  <c r="B2566" i="25"/>
  <c r="A2566" i="25"/>
  <c r="F2565" i="25"/>
  <c r="G2565" i="25" s="1"/>
  <c r="D2565" i="25"/>
  <c r="B2565" i="25"/>
  <c r="A2565" i="25"/>
  <c r="F2564" i="25"/>
  <c r="G2564" i="25" s="1"/>
  <c r="D2564" i="25"/>
  <c r="B2564" i="25"/>
  <c r="A2564" i="25"/>
  <c r="F2563" i="25"/>
  <c r="G2563" i="25" s="1"/>
  <c r="D2563" i="25"/>
  <c r="B2563" i="25"/>
  <c r="A2563" i="25"/>
  <c r="B2556" i="25"/>
  <c r="G2555" i="25"/>
  <c r="B2555" i="25"/>
  <c r="B2554" i="25"/>
  <c r="B2553" i="25"/>
  <c r="F2547" i="25"/>
  <c r="G2547" i="25" s="1"/>
  <c r="D2547" i="25"/>
  <c r="B2547" i="25"/>
  <c r="A2547" i="25"/>
  <c r="F2546" i="25"/>
  <c r="G2546" i="25" s="1"/>
  <c r="D2546" i="25"/>
  <c r="B2546" i="25"/>
  <c r="A2546" i="25"/>
  <c r="F2545" i="25"/>
  <c r="G2545" i="25" s="1"/>
  <c r="D2545" i="25"/>
  <c r="B2545" i="25"/>
  <c r="A2545" i="25"/>
  <c r="F2544" i="25"/>
  <c r="G2544" i="25" s="1"/>
  <c r="D2544" i="25"/>
  <c r="B2544" i="25"/>
  <c r="A2544" i="25"/>
  <c r="F2543" i="25"/>
  <c r="G2543" i="25" s="1"/>
  <c r="D2543" i="25"/>
  <c r="B2543" i="25"/>
  <c r="A2543" i="25"/>
  <c r="F2542" i="25"/>
  <c r="G2542" i="25" s="1"/>
  <c r="D2542" i="25"/>
  <c r="B2542" i="25"/>
  <c r="A2542" i="25"/>
  <c r="G2541" i="25"/>
  <c r="F2541" i="25"/>
  <c r="D2541" i="25"/>
  <c r="B2541" i="25"/>
  <c r="A2541" i="25"/>
  <c r="F2540" i="25"/>
  <c r="G2540" i="25" s="1"/>
  <c r="D2540" i="25"/>
  <c r="B2540" i="25"/>
  <c r="A2540" i="25"/>
  <c r="F2539" i="25"/>
  <c r="G2539" i="25" s="1"/>
  <c r="D2539" i="25"/>
  <c r="B2539" i="25"/>
  <c r="A2539" i="25"/>
  <c r="F2536" i="25"/>
  <c r="G2536" i="25" s="1"/>
  <c r="D2536" i="25"/>
  <c r="B2536" i="25"/>
  <c r="A2536" i="25"/>
  <c r="F2535" i="25"/>
  <c r="G2535" i="25" s="1"/>
  <c r="D2535" i="25"/>
  <c r="B2535" i="25"/>
  <c r="A2535" i="25"/>
  <c r="F2534" i="25"/>
  <c r="G2534" i="25" s="1"/>
  <c r="D2534" i="25"/>
  <c r="B2534" i="25"/>
  <c r="A2534" i="25"/>
  <c r="F2533" i="25"/>
  <c r="G2533" i="25" s="1"/>
  <c r="D2533" i="25"/>
  <c r="B2533" i="25"/>
  <c r="A2533" i="25"/>
  <c r="F2532" i="25"/>
  <c r="G2532" i="25" s="1"/>
  <c r="D2532" i="25"/>
  <c r="B2532" i="25"/>
  <c r="A2532" i="25"/>
  <c r="F2531" i="25"/>
  <c r="G2531" i="25" s="1"/>
  <c r="D2531" i="25"/>
  <c r="B2531" i="25"/>
  <c r="A2531" i="25"/>
  <c r="F2530" i="25"/>
  <c r="G2530" i="25" s="1"/>
  <c r="D2530" i="25"/>
  <c r="B2530" i="25"/>
  <c r="A2530" i="25"/>
  <c r="F2529" i="25"/>
  <c r="G2529" i="25" s="1"/>
  <c r="D2529" i="25"/>
  <c r="B2529" i="25"/>
  <c r="A2529" i="25"/>
  <c r="F2526" i="25"/>
  <c r="G2526" i="25" s="1"/>
  <c r="D2526" i="25"/>
  <c r="B2526" i="25"/>
  <c r="A2526" i="25"/>
  <c r="F2525" i="25"/>
  <c r="G2525" i="25" s="1"/>
  <c r="D2525" i="25"/>
  <c r="B2525" i="25"/>
  <c r="A2525" i="25"/>
  <c r="F2524" i="25"/>
  <c r="G2524" i="25" s="1"/>
  <c r="D2524" i="25"/>
  <c r="B2524" i="25"/>
  <c r="A2524" i="25"/>
  <c r="F2523" i="25"/>
  <c r="G2523" i="25" s="1"/>
  <c r="D2523" i="25"/>
  <c r="B2523" i="25"/>
  <c r="A2523" i="25"/>
  <c r="F2522" i="25"/>
  <c r="G2522" i="25" s="1"/>
  <c r="D2522" i="25"/>
  <c r="B2522" i="25"/>
  <c r="A2522" i="25"/>
  <c r="F2521" i="25"/>
  <c r="G2521" i="25" s="1"/>
  <c r="D2521" i="25"/>
  <c r="B2521" i="25"/>
  <c r="A2521" i="25"/>
  <c r="F2520" i="25"/>
  <c r="G2520" i="25" s="1"/>
  <c r="D2520" i="25"/>
  <c r="B2520" i="25"/>
  <c r="A2520" i="25"/>
  <c r="F2519" i="25"/>
  <c r="G2519" i="25" s="1"/>
  <c r="D2519" i="25"/>
  <c r="B2519" i="25"/>
  <c r="A2519" i="25"/>
  <c r="F2518" i="25"/>
  <c r="G2518" i="25" s="1"/>
  <c r="D2518" i="25"/>
  <c r="B2518" i="25"/>
  <c r="A2518" i="25"/>
  <c r="F2517" i="25"/>
  <c r="G2517" i="25" s="1"/>
  <c r="D2517" i="25"/>
  <c r="B2517" i="25"/>
  <c r="A2517" i="25"/>
  <c r="F2516" i="25"/>
  <c r="G2516" i="25" s="1"/>
  <c r="D2516" i="25"/>
  <c r="B2516" i="25"/>
  <c r="A2516" i="25"/>
  <c r="F2515" i="25"/>
  <c r="G2515" i="25" s="1"/>
  <c r="D2515" i="25"/>
  <c r="B2515" i="25"/>
  <c r="A2515" i="25"/>
  <c r="F2514" i="25"/>
  <c r="G2514" i="25" s="1"/>
  <c r="D2514" i="25"/>
  <c r="B2514" i="25"/>
  <c r="A2514" i="25"/>
  <c r="F2513" i="25"/>
  <c r="G2513" i="25" s="1"/>
  <c r="D2513" i="25"/>
  <c r="B2513" i="25"/>
  <c r="A2513" i="25"/>
  <c r="B2506" i="25"/>
  <c r="G2505" i="25"/>
  <c r="B2505" i="25"/>
  <c r="B2504" i="25"/>
  <c r="B2503" i="25"/>
  <c r="F2497" i="25"/>
  <c r="G2497" i="25" s="1"/>
  <c r="D2497" i="25"/>
  <c r="B2497" i="25"/>
  <c r="A2497" i="25"/>
  <c r="F2496" i="25"/>
  <c r="G2496" i="25" s="1"/>
  <c r="D2496" i="25"/>
  <c r="B2496" i="25"/>
  <c r="A2496" i="25"/>
  <c r="F2495" i="25"/>
  <c r="G2495" i="25" s="1"/>
  <c r="D2495" i="25"/>
  <c r="B2495" i="25"/>
  <c r="A2495" i="25"/>
  <c r="F2494" i="25"/>
  <c r="G2494" i="25" s="1"/>
  <c r="D2494" i="25"/>
  <c r="B2494" i="25"/>
  <c r="A2494" i="25"/>
  <c r="F2493" i="25"/>
  <c r="G2493" i="25" s="1"/>
  <c r="D2493" i="25"/>
  <c r="B2493" i="25"/>
  <c r="A2493" i="25"/>
  <c r="F2492" i="25"/>
  <c r="G2492" i="25" s="1"/>
  <c r="D2492" i="25"/>
  <c r="B2492" i="25"/>
  <c r="A2492" i="25"/>
  <c r="F2491" i="25"/>
  <c r="G2491" i="25" s="1"/>
  <c r="D2491" i="25"/>
  <c r="B2491" i="25"/>
  <c r="A2491" i="25"/>
  <c r="F2490" i="25"/>
  <c r="G2490" i="25" s="1"/>
  <c r="D2490" i="25"/>
  <c r="B2490" i="25"/>
  <c r="A2490" i="25"/>
  <c r="F2489" i="25"/>
  <c r="G2489" i="25" s="1"/>
  <c r="D2489" i="25"/>
  <c r="B2489" i="25"/>
  <c r="A2489" i="25"/>
  <c r="F2486" i="25"/>
  <c r="G2486" i="25" s="1"/>
  <c r="D2486" i="25"/>
  <c r="B2486" i="25"/>
  <c r="A2486" i="25"/>
  <c r="F2485" i="25"/>
  <c r="G2485" i="25" s="1"/>
  <c r="D2485" i="25"/>
  <c r="B2485" i="25"/>
  <c r="A2485" i="25"/>
  <c r="F2484" i="25"/>
  <c r="G2484" i="25" s="1"/>
  <c r="D2484" i="25"/>
  <c r="B2484" i="25"/>
  <c r="A2484" i="25"/>
  <c r="F2483" i="25"/>
  <c r="G2483" i="25" s="1"/>
  <c r="D2483" i="25"/>
  <c r="B2483" i="25"/>
  <c r="A2483" i="25"/>
  <c r="G2482" i="25"/>
  <c r="F2482" i="25"/>
  <c r="D2482" i="25"/>
  <c r="B2482" i="25"/>
  <c r="A2482" i="25"/>
  <c r="F2481" i="25"/>
  <c r="G2481" i="25" s="1"/>
  <c r="D2481" i="25"/>
  <c r="B2481" i="25"/>
  <c r="A2481" i="25"/>
  <c r="F2480" i="25"/>
  <c r="G2480" i="25" s="1"/>
  <c r="D2480" i="25"/>
  <c r="B2480" i="25"/>
  <c r="A2480" i="25"/>
  <c r="F2479" i="25"/>
  <c r="G2479" i="25" s="1"/>
  <c r="D2479" i="25"/>
  <c r="B2479" i="25"/>
  <c r="A2479" i="25"/>
  <c r="F2476" i="25"/>
  <c r="G2476" i="25" s="1"/>
  <c r="D2476" i="25"/>
  <c r="B2476" i="25"/>
  <c r="A2476" i="25"/>
  <c r="F2475" i="25"/>
  <c r="G2475" i="25" s="1"/>
  <c r="D2475" i="25"/>
  <c r="B2475" i="25"/>
  <c r="A2475" i="25"/>
  <c r="F2474" i="25"/>
  <c r="G2474" i="25" s="1"/>
  <c r="D2474" i="25"/>
  <c r="B2474" i="25"/>
  <c r="A2474" i="25"/>
  <c r="F2473" i="25"/>
  <c r="G2473" i="25" s="1"/>
  <c r="D2473" i="25"/>
  <c r="B2473" i="25"/>
  <c r="A2473" i="25"/>
  <c r="F2472" i="25"/>
  <c r="G2472" i="25" s="1"/>
  <c r="D2472" i="25"/>
  <c r="B2472" i="25"/>
  <c r="A2472" i="25"/>
  <c r="F2471" i="25"/>
  <c r="G2471" i="25" s="1"/>
  <c r="D2471" i="25"/>
  <c r="B2471" i="25"/>
  <c r="A2471" i="25"/>
  <c r="F2470" i="25"/>
  <c r="G2470" i="25" s="1"/>
  <c r="D2470" i="25"/>
  <c r="B2470" i="25"/>
  <c r="A2470" i="25"/>
  <c r="F2469" i="25"/>
  <c r="G2469" i="25" s="1"/>
  <c r="D2469" i="25"/>
  <c r="B2469" i="25"/>
  <c r="A2469" i="25"/>
  <c r="F2468" i="25"/>
  <c r="G2468" i="25" s="1"/>
  <c r="D2468" i="25"/>
  <c r="B2468" i="25"/>
  <c r="A2468" i="25"/>
  <c r="F2467" i="25"/>
  <c r="G2467" i="25" s="1"/>
  <c r="D2467" i="25"/>
  <c r="B2467" i="25"/>
  <c r="A2467" i="25"/>
  <c r="F2466" i="25"/>
  <c r="G2466" i="25" s="1"/>
  <c r="D2466" i="25"/>
  <c r="B2466" i="25"/>
  <c r="A2466" i="25"/>
  <c r="F2465" i="25"/>
  <c r="G2465" i="25" s="1"/>
  <c r="D2465" i="25"/>
  <c r="B2465" i="25"/>
  <c r="A2465" i="25"/>
  <c r="G2464" i="25"/>
  <c r="F2464" i="25"/>
  <c r="D2464" i="25"/>
  <c r="B2464" i="25"/>
  <c r="A2464" i="25"/>
  <c r="F2463" i="25"/>
  <c r="G2463" i="25" s="1"/>
  <c r="D2463" i="25"/>
  <c r="B2463" i="25"/>
  <c r="A2463" i="25"/>
  <c r="B2456" i="25"/>
  <c r="G2455" i="25"/>
  <c r="B2455" i="25"/>
  <c r="B2454" i="25"/>
  <c r="B2453" i="25"/>
  <c r="F2447" i="25"/>
  <c r="G2447" i="25" s="1"/>
  <c r="D2447" i="25"/>
  <c r="B2447" i="25"/>
  <c r="A2447" i="25"/>
  <c r="F2446" i="25"/>
  <c r="G2446" i="25" s="1"/>
  <c r="D2446" i="25"/>
  <c r="B2446" i="25"/>
  <c r="A2446" i="25"/>
  <c r="F2445" i="25"/>
  <c r="G2445" i="25" s="1"/>
  <c r="D2445" i="25"/>
  <c r="B2445" i="25"/>
  <c r="A2445" i="25"/>
  <c r="F2444" i="25"/>
  <c r="G2444" i="25" s="1"/>
  <c r="D2444" i="25"/>
  <c r="B2444" i="25"/>
  <c r="A2444" i="25"/>
  <c r="F2443" i="25"/>
  <c r="G2443" i="25" s="1"/>
  <c r="D2443" i="25"/>
  <c r="B2443" i="25"/>
  <c r="A2443" i="25"/>
  <c r="G2442" i="25"/>
  <c r="F2442" i="25"/>
  <c r="D2442" i="25"/>
  <c r="B2442" i="25"/>
  <c r="A2442" i="25"/>
  <c r="F2441" i="25"/>
  <c r="G2441" i="25" s="1"/>
  <c r="D2441" i="25"/>
  <c r="B2441" i="25"/>
  <c r="A2441" i="25"/>
  <c r="F2440" i="25"/>
  <c r="G2440" i="25" s="1"/>
  <c r="D2440" i="25"/>
  <c r="B2440" i="25"/>
  <c r="A2440" i="25"/>
  <c r="F2439" i="25"/>
  <c r="G2439" i="25" s="1"/>
  <c r="D2439" i="25"/>
  <c r="B2439" i="25"/>
  <c r="A2439" i="25"/>
  <c r="F2436" i="25"/>
  <c r="G2436" i="25" s="1"/>
  <c r="D2436" i="25"/>
  <c r="B2436" i="25"/>
  <c r="A2436" i="25"/>
  <c r="F2435" i="25"/>
  <c r="G2435" i="25" s="1"/>
  <c r="D2435" i="25"/>
  <c r="B2435" i="25"/>
  <c r="A2435" i="25"/>
  <c r="F2434" i="25"/>
  <c r="G2434" i="25" s="1"/>
  <c r="D2434" i="25"/>
  <c r="B2434" i="25"/>
  <c r="A2434" i="25"/>
  <c r="F2433" i="25"/>
  <c r="G2433" i="25" s="1"/>
  <c r="D2433" i="25"/>
  <c r="B2433" i="25"/>
  <c r="A2433" i="25"/>
  <c r="F2432" i="25"/>
  <c r="G2432" i="25" s="1"/>
  <c r="D2432" i="25"/>
  <c r="B2432" i="25"/>
  <c r="A2432" i="25"/>
  <c r="F2431" i="25"/>
  <c r="G2431" i="25" s="1"/>
  <c r="D2431" i="25"/>
  <c r="B2431" i="25"/>
  <c r="A2431" i="25"/>
  <c r="F2430" i="25"/>
  <c r="G2430" i="25" s="1"/>
  <c r="D2430" i="25"/>
  <c r="B2430" i="25"/>
  <c r="A2430" i="25"/>
  <c r="F2429" i="25"/>
  <c r="G2429" i="25" s="1"/>
  <c r="D2429" i="25"/>
  <c r="B2429" i="25"/>
  <c r="A2429" i="25"/>
  <c r="F2426" i="25"/>
  <c r="G2426" i="25" s="1"/>
  <c r="D2426" i="25"/>
  <c r="B2426" i="25"/>
  <c r="A2426" i="25"/>
  <c r="F2425" i="25"/>
  <c r="G2425" i="25" s="1"/>
  <c r="D2425" i="25"/>
  <c r="B2425" i="25"/>
  <c r="A2425" i="25"/>
  <c r="F2424" i="25"/>
  <c r="G2424" i="25" s="1"/>
  <c r="D2424" i="25"/>
  <c r="B2424" i="25"/>
  <c r="A2424" i="25"/>
  <c r="F2423" i="25"/>
  <c r="G2423" i="25" s="1"/>
  <c r="D2423" i="25"/>
  <c r="B2423" i="25"/>
  <c r="A2423" i="25"/>
  <c r="F2422" i="25"/>
  <c r="G2422" i="25" s="1"/>
  <c r="D2422" i="25"/>
  <c r="B2422" i="25"/>
  <c r="A2422" i="25"/>
  <c r="F2421" i="25"/>
  <c r="G2421" i="25" s="1"/>
  <c r="D2421" i="25"/>
  <c r="B2421" i="25"/>
  <c r="A2421" i="25"/>
  <c r="F2420" i="25"/>
  <c r="G2420" i="25" s="1"/>
  <c r="D2420" i="25"/>
  <c r="B2420" i="25"/>
  <c r="A2420" i="25"/>
  <c r="F2419" i="25"/>
  <c r="G2419" i="25" s="1"/>
  <c r="D2419" i="25"/>
  <c r="B2419" i="25"/>
  <c r="A2419" i="25"/>
  <c r="F2418" i="25"/>
  <c r="G2418" i="25" s="1"/>
  <c r="D2418" i="25"/>
  <c r="B2418" i="25"/>
  <c r="A2418" i="25"/>
  <c r="F2417" i="25"/>
  <c r="G2417" i="25" s="1"/>
  <c r="D2417" i="25"/>
  <c r="B2417" i="25"/>
  <c r="A2417" i="25"/>
  <c r="F2416" i="25"/>
  <c r="G2416" i="25" s="1"/>
  <c r="D2416" i="25"/>
  <c r="B2416" i="25"/>
  <c r="A2416" i="25"/>
  <c r="F2415" i="25"/>
  <c r="G2415" i="25" s="1"/>
  <c r="D2415" i="25"/>
  <c r="B2415" i="25"/>
  <c r="A2415" i="25"/>
  <c r="F2414" i="25"/>
  <c r="G2414" i="25" s="1"/>
  <c r="D2414" i="25"/>
  <c r="B2414" i="25"/>
  <c r="A2414" i="25"/>
  <c r="F2413" i="25"/>
  <c r="G2413" i="25" s="1"/>
  <c r="D2413" i="25"/>
  <c r="B2413" i="25"/>
  <c r="A2413" i="25"/>
  <c r="B2406" i="25"/>
  <c r="G2405" i="25"/>
  <c r="B2405" i="25"/>
  <c r="B2404" i="25"/>
  <c r="B2403" i="25"/>
  <c r="F2397" i="25"/>
  <c r="G2397" i="25" s="1"/>
  <c r="D2397" i="25"/>
  <c r="B2397" i="25"/>
  <c r="A2397" i="25"/>
  <c r="F2396" i="25"/>
  <c r="G2396" i="25" s="1"/>
  <c r="D2396" i="25"/>
  <c r="B2396" i="25"/>
  <c r="A2396" i="25"/>
  <c r="F2395" i="25"/>
  <c r="G2395" i="25" s="1"/>
  <c r="D2395" i="25"/>
  <c r="B2395" i="25"/>
  <c r="A2395" i="25"/>
  <c r="F2394" i="25"/>
  <c r="G2394" i="25" s="1"/>
  <c r="D2394" i="25"/>
  <c r="B2394" i="25"/>
  <c r="A2394" i="25"/>
  <c r="F2393" i="25"/>
  <c r="G2393" i="25" s="1"/>
  <c r="D2393" i="25"/>
  <c r="B2393" i="25"/>
  <c r="A2393" i="25"/>
  <c r="F2392" i="25"/>
  <c r="G2392" i="25" s="1"/>
  <c r="D2392" i="25"/>
  <c r="B2392" i="25"/>
  <c r="A2392" i="25"/>
  <c r="F2391" i="25"/>
  <c r="G2391" i="25" s="1"/>
  <c r="D2391" i="25"/>
  <c r="B2391" i="25"/>
  <c r="A2391" i="25"/>
  <c r="F2390" i="25"/>
  <c r="G2390" i="25" s="1"/>
  <c r="D2390" i="25"/>
  <c r="B2390" i="25"/>
  <c r="A2390" i="25"/>
  <c r="F2389" i="25"/>
  <c r="G2389" i="25" s="1"/>
  <c r="D2389" i="25"/>
  <c r="B2389" i="25"/>
  <c r="A2389" i="25"/>
  <c r="F2386" i="25"/>
  <c r="G2386" i="25" s="1"/>
  <c r="D2386" i="25"/>
  <c r="B2386" i="25"/>
  <c r="A2386" i="25"/>
  <c r="F2385" i="25"/>
  <c r="G2385" i="25" s="1"/>
  <c r="D2385" i="25"/>
  <c r="B2385" i="25"/>
  <c r="A2385" i="25"/>
  <c r="F2384" i="25"/>
  <c r="G2384" i="25" s="1"/>
  <c r="D2384" i="25"/>
  <c r="B2384" i="25"/>
  <c r="A2384" i="25"/>
  <c r="F2383" i="25"/>
  <c r="G2383" i="25" s="1"/>
  <c r="D2383" i="25"/>
  <c r="B2383" i="25"/>
  <c r="A2383" i="25"/>
  <c r="F2382" i="25"/>
  <c r="G2382" i="25" s="1"/>
  <c r="D2382" i="25"/>
  <c r="B2382" i="25"/>
  <c r="A2382" i="25"/>
  <c r="F2381" i="25"/>
  <c r="G2381" i="25" s="1"/>
  <c r="D2381" i="25"/>
  <c r="B2381" i="25"/>
  <c r="A2381" i="25"/>
  <c r="F2380" i="25"/>
  <c r="G2380" i="25" s="1"/>
  <c r="D2380" i="25"/>
  <c r="B2380" i="25"/>
  <c r="A2380" i="25"/>
  <c r="G2379" i="25"/>
  <c r="F2379" i="25"/>
  <c r="D2379" i="25"/>
  <c r="B2379" i="25"/>
  <c r="A2379" i="25"/>
  <c r="F2376" i="25"/>
  <c r="G2376" i="25" s="1"/>
  <c r="D2376" i="25"/>
  <c r="B2376" i="25"/>
  <c r="A2376" i="25"/>
  <c r="F2375" i="25"/>
  <c r="G2375" i="25" s="1"/>
  <c r="D2375" i="25"/>
  <c r="B2375" i="25"/>
  <c r="A2375" i="25"/>
  <c r="F2374" i="25"/>
  <c r="G2374" i="25" s="1"/>
  <c r="D2374" i="25"/>
  <c r="B2374" i="25"/>
  <c r="A2374" i="25"/>
  <c r="F2373" i="25"/>
  <c r="G2373" i="25" s="1"/>
  <c r="D2373" i="25"/>
  <c r="B2373" i="25"/>
  <c r="A2373" i="25"/>
  <c r="F2372" i="25"/>
  <c r="G2372" i="25" s="1"/>
  <c r="D2372" i="25"/>
  <c r="B2372" i="25"/>
  <c r="A2372" i="25"/>
  <c r="F2371" i="25"/>
  <c r="G2371" i="25" s="1"/>
  <c r="D2371" i="25"/>
  <c r="B2371" i="25"/>
  <c r="A2371" i="25"/>
  <c r="F2370" i="25"/>
  <c r="G2370" i="25" s="1"/>
  <c r="D2370" i="25"/>
  <c r="B2370" i="25"/>
  <c r="A2370" i="25"/>
  <c r="F2369" i="25"/>
  <c r="G2369" i="25" s="1"/>
  <c r="D2369" i="25"/>
  <c r="B2369" i="25"/>
  <c r="A2369" i="25"/>
  <c r="F2368" i="25"/>
  <c r="G2368" i="25" s="1"/>
  <c r="D2368" i="25"/>
  <c r="B2368" i="25"/>
  <c r="A2368" i="25"/>
  <c r="F2367" i="25"/>
  <c r="G2367" i="25" s="1"/>
  <c r="D2367" i="25"/>
  <c r="B2367" i="25"/>
  <c r="A2367" i="25"/>
  <c r="F2366" i="25"/>
  <c r="G2366" i="25" s="1"/>
  <c r="D2366" i="25"/>
  <c r="B2366" i="25"/>
  <c r="A2366" i="25"/>
  <c r="F2365" i="25"/>
  <c r="G2365" i="25" s="1"/>
  <c r="D2365" i="25"/>
  <c r="B2365" i="25"/>
  <c r="A2365" i="25"/>
  <c r="F2364" i="25"/>
  <c r="G2364" i="25" s="1"/>
  <c r="D2364" i="25"/>
  <c r="B2364" i="25"/>
  <c r="A2364" i="25"/>
  <c r="F2363" i="25"/>
  <c r="G2363" i="25" s="1"/>
  <c r="D2363" i="25"/>
  <c r="B2363" i="25"/>
  <c r="A2363" i="25"/>
  <c r="B2356" i="25"/>
  <c r="G2355" i="25"/>
  <c r="B2355" i="25"/>
  <c r="B2354" i="25"/>
  <c r="B2353" i="25"/>
  <c r="F2347" i="25"/>
  <c r="G2347" i="25" s="1"/>
  <c r="D2347" i="25"/>
  <c r="B2347" i="25"/>
  <c r="A2347" i="25"/>
  <c r="F2346" i="25"/>
  <c r="G2346" i="25" s="1"/>
  <c r="D2346" i="25"/>
  <c r="B2346" i="25"/>
  <c r="A2346" i="25"/>
  <c r="F2345" i="25"/>
  <c r="G2345" i="25" s="1"/>
  <c r="D2345" i="25"/>
  <c r="B2345" i="25"/>
  <c r="A2345" i="25"/>
  <c r="F2344" i="25"/>
  <c r="G2344" i="25" s="1"/>
  <c r="D2344" i="25"/>
  <c r="B2344" i="25"/>
  <c r="A2344" i="25"/>
  <c r="F2343" i="25"/>
  <c r="G2343" i="25" s="1"/>
  <c r="D2343" i="25"/>
  <c r="B2343" i="25"/>
  <c r="A2343" i="25"/>
  <c r="F2342" i="25"/>
  <c r="G2342" i="25" s="1"/>
  <c r="D2342" i="25"/>
  <c r="B2342" i="25"/>
  <c r="A2342" i="25"/>
  <c r="F2341" i="25"/>
  <c r="G2341" i="25" s="1"/>
  <c r="D2341" i="25"/>
  <c r="B2341" i="25"/>
  <c r="A2341" i="25"/>
  <c r="F2340" i="25"/>
  <c r="G2340" i="25" s="1"/>
  <c r="D2340" i="25"/>
  <c r="B2340" i="25"/>
  <c r="A2340" i="25"/>
  <c r="F2339" i="25"/>
  <c r="G2339" i="25" s="1"/>
  <c r="D2339" i="25"/>
  <c r="B2339" i="25"/>
  <c r="A2339" i="25"/>
  <c r="F2336" i="25"/>
  <c r="G2336" i="25" s="1"/>
  <c r="D2336" i="25"/>
  <c r="B2336" i="25"/>
  <c r="A2336" i="25"/>
  <c r="F2335" i="25"/>
  <c r="G2335" i="25" s="1"/>
  <c r="D2335" i="25"/>
  <c r="B2335" i="25"/>
  <c r="A2335" i="25"/>
  <c r="F2334" i="25"/>
  <c r="G2334" i="25" s="1"/>
  <c r="D2334" i="25"/>
  <c r="B2334" i="25"/>
  <c r="A2334" i="25"/>
  <c r="F2333" i="25"/>
  <c r="G2333" i="25" s="1"/>
  <c r="D2333" i="25"/>
  <c r="B2333" i="25"/>
  <c r="A2333" i="25"/>
  <c r="F2332" i="25"/>
  <c r="G2332" i="25" s="1"/>
  <c r="D2332" i="25"/>
  <c r="B2332" i="25"/>
  <c r="A2332" i="25"/>
  <c r="F2331" i="25"/>
  <c r="G2331" i="25" s="1"/>
  <c r="D2331" i="25"/>
  <c r="B2331" i="25"/>
  <c r="A2331" i="25"/>
  <c r="F2330" i="25"/>
  <c r="G2330" i="25" s="1"/>
  <c r="D2330" i="25"/>
  <c r="B2330" i="25"/>
  <c r="A2330" i="25"/>
  <c r="G2329" i="25"/>
  <c r="F2329" i="25"/>
  <c r="D2329" i="25"/>
  <c r="B2329" i="25"/>
  <c r="A2329" i="25"/>
  <c r="F2326" i="25"/>
  <c r="G2326" i="25" s="1"/>
  <c r="D2326" i="25"/>
  <c r="B2326" i="25"/>
  <c r="A2326" i="25"/>
  <c r="F2325" i="25"/>
  <c r="G2325" i="25" s="1"/>
  <c r="D2325" i="25"/>
  <c r="B2325" i="25"/>
  <c r="A2325" i="25"/>
  <c r="F2324" i="25"/>
  <c r="G2324" i="25" s="1"/>
  <c r="D2324" i="25"/>
  <c r="B2324" i="25"/>
  <c r="A2324" i="25"/>
  <c r="F2323" i="25"/>
  <c r="G2323" i="25" s="1"/>
  <c r="D2323" i="25"/>
  <c r="B2323" i="25"/>
  <c r="A2323" i="25"/>
  <c r="F2322" i="25"/>
  <c r="G2322" i="25" s="1"/>
  <c r="D2322" i="25"/>
  <c r="B2322" i="25"/>
  <c r="A2322" i="25"/>
  <c r="F2321" i="25"/>
  <c r="G2321" i="25" s="1"/>
  <c r="D2321" i="25"/>
  <c r="B2321" i="25"/>
  <c r="A2321" i="25"/>
  <c r="F2320" i="25"/>
  <c r="G2320" i="25" s="1"/>
  <c r="D2320" i="25"/>
  <c r="B2320" i="25"/>
  <c r="A2320" i="25"/>
  <c r="F2319" i="25"/>
  <c r="G2319" i="25" s="1"/>
  <c r="D2319" i="25"/>
  <c r="B2319" i="25"/>
  <c r="A2319" i="25"/>
  <c r="F2318" i="25"/>
  <c r="G2318" i="25" s="1"/>
  <c r="D2318" i="25"/>
  <c r="B2318" i="25"/>
  <c r="A2318" i="25"/>
  <c r="F2317" i="25"/>
  <c r="G2317" i="25" s="1"/>
  <c r="D2317" i="25"/>
  <c r="B2317" i="25"/>
  <c r="A2317" i="25"/>
  <c r="F2316" i="25"/>
  <c r="G2316" i="25" s="1"/>
  <c r="D2316" i="25"/>
  <c r="B2316" i="25"/>
  <c r="A2316" i="25"/>
  <c r="F2315" i="25"/>
  <c r="G2315" i="25" s="1"/>
  <c r="D2315" i="25"/>
  <c r="B2315" i="25"/>
  <c r="A2315" i="25"/>
  <c r="F2314" i="25"/>
  <c r="G2314" i="25" s="1"/>
  <c r="D2314" i="25"/>
  <c r="B2314" i="25"/>
  <c r="A2314" i="25"/>
  <c r="F2313" i="25"/>
  <c r="G2313" i="25" s="1"/>
  <c r="D2313" i="25"/>
  <c r="B2313" i="25"/>
  <c r="A2313" i="25"/>
  <c r="B2306" i="25"/>
  <c r="G2305" i="25"/>
  <c r="B2305" i="25"/>
  <c r="B2304" i="25"/>
  <c r="B2303" i="25"/>
  <c r="F2297" i="25"/>
  <c r="G2297" i="25" s="1"/>
  <c r="D2297" i="25"/>
  <c r="B2297" i="25"/>
  <c r="A2297" i="25"/>
  <c r="F2296" i="25"/>
  <c r="G2296" i="25" s="1"/>
  <c r="D2296" i="25"/>
  <c r="B2296" i="25"/>
  <c r="A2296" i="25"/>
  <c r="F2295" i="25"/>
  <c r="G2295" i="25" s="1"/>
  <c r="D2295" i="25"/>
  <c r="B2295" i="25"/>
  <c r="A2295" i="25"/>
  <c r="F2294" i="25"/>
  <c r="G2294" i="25" s="1"/>
  <c r="D2294" i="25"/>
  <c r="B2294" i="25"/>
  <c r="A2294" i="25"/>
  <c r="F2293" i="25"/>
  <c r="G2293" i="25" s="1"/>
  <c r="D2293" i="25"/>
  <c r="B2293" i="25"/>
  <c r="A2293" i="25"/>
  <c r="F2292" i="25"/>
  <c r="G2292" i="25" s="1"/>
  <c r="D2292" i="25"/>
  <c r="B2292" i="25"/>
  <c r="A2292" i="25"/>
  <c r="F2291" i="25"/>
  <c r="G2291" i="25" s="1"/>
  <c r="D2291" i="25"/>
  <c r="B2291" i="25"/>
  <c r="A2291" i="25"/>
  <c r="F2290" i="25"/>
  <c r="G2290" i="25" s="1"/>
  <c r="D2290" i="25"/>
  <c r="B2290" i="25"/>
  <c r="A2290" i="25"/>
  <c r="F2289" i="25"/>
  <c r="G2289" i="25" s="1"/>
  <c r="D2289" i="25"/>
  <c r="B2289" i="25"/>
  <c r="A2289" i="25"/>
  <c r="F2286" i="25"/>
  <c r="G2286" i="25" s="1"/>
  <c r="D2286" i="25"/>
  <c r="B2286" i="25"/>
  <c r="A2286" i="25"/>
  <c r="F2285" i="25"/>
  <c r="G2285" i="25" s="1"/>
  <c r="D2285" i="25"/>
  <c r="B2285" i="25"/>
  <c r="A2285" i="25"/>
  <c r="F2284" i="25"/>
  <c r="G2284" i="25" s="1"/>
  <c r="D2284" i="25"/>
  <c r="B2284" i="25"/>
  <c r="A2284" i="25"/>
  <c r="G2283" i="25"/>
  <c r="F2283" i="25"/>
  <c r="D2283" i="25"/>
  <c r="B2283" i="25"/>
  <c r="A2283" i="25"/>
  <c r="F2282" i="25"/>
  <c r="G2282" i="25" s="1"/>
  <c r="D2282" i="25"/>
  <c r="B2282" i="25"/>
  <c r="A2282" i="25"/>
  <c r="F2281" i="25"/>
  <c r="G2281" i="25" s="1"/>
  <c r="D2281" i="25"/>
  <c r="B2281" i="25"/>
  <c r="A2281" i="25"/>
  <c r="F2280" i="25"/>
  <c r="G2280" i="25" s="1"/>
  <c r="D2280" i="25"/>
  <c r="B2280" i="25"/>
  <c r="A2280" i="25"/>
  <c r="F2279" i="25"/>
  <c r="G2279" i="25" s="1"/>
  <c r="D2279" i="25"/>
  <c r="B2279" i="25"/>
  <c r="A2279" i="25"/>
  <c r="F2276" i="25"/>
  <c r="G2276" i="25" s="1"/>
  <c r="D2276" i="25"/>
  <c r="B2276" i="25"/>
  <c r="A2276" i="25"/>
  <c r="F2275" i="25"/>
  <c r="G2275" i="25" s="1"/>
  <c r="D2275" i="25"/>
  <c r="B2275" i="25"/>
  <c r="A2275" i="25"/>
  <c r="F2274" i="25"/>
  <c r="G2274" i="25" s="1"/>
  <c r="D2274" i="25"/>
  <c r="B2274" i="25"/>
  <c r="A2274" i="25"/>
  <c r="F2273" i="25"/>
  <c r="G2273" i="25" s="1"/>
  <c r="D2273" i="25"/>
  <c r="B2273" i="25"/>
  <c r="A2273" i="25"/>
  <c r="F2272" i="25"/>
  <c r="G2272" i="25" s="1"/>
  <c r="D2272" i="25"/>
  <c r="B2272" i="25"/>
  <c r="A2272" i="25"/>
  <c r="F2271" i="25"/>
  <c r="G2271" i="25" s="1"/>
  <c r="D2271" i="25"/>
  <c r="B2271" i="25"/>
  <c r="A2271" i="25"/>
  <c r="F2270" i="25"/>
  <c r="G2270" i="25" s="1"/>
  <c r="D2270" i="25"/>
  <c r="B2270" i="25"/>
  <c r="A2270" i="25"/>
  <c r="F2269" i="25"/>
  <c r="G2269" i="25" s="1"/>
  <c r="D2269" i="25"/>
  <c r="B2269" i="25"/>
  <c r="A2269" i="25"/>
  <c r="F2268" i="25"/>
  <c r="G2268" i="25" s="1"/>
  <c r="D2268" i="25"/>
  <c r="B2268" i="25"/>
  <c r="A2268" i="25"/>
  <c r="F2267" i="25"/>
  <c r="G2267" i="25" s="1"/>
  <c r="D2267" i="25"/>
  <c r="B2267" i="25"/>
  <c r="A2267" i="25"/>
  <c r="G2266" i="25"/>
  <c r="F2266" i="25"/>
  <c r="D2266" i="25"/>
  <c r="B2266" i="25"/>
  <c r="A2266" i="25"/>
  <c r="F2265" i="25"/>
  <c r="G2265" i="25" s="1"/>
  <c r="D2265" i="25"/>
  <c r="B2265" i="25"/>
  <c r="A2265" i="25"/>
  <c r="F2264" i="25"/>
  <c r="G2264" i="25" s="1"/>
  <c r="D2264" i="25"/>
  <c r="B2264" i="25"/>
  <c r="A2264" i="25"/>
  <c r="F2263" i="25"/>
  <c r="G2263" i="25" s="1"/>
  <c r="D2263" i="25"/>
  <c r="B2263" i="25"/>
  <c r="A2263" i="25"/>
  <c r="B2256" i="25"/>
  <c r="G2255" i="25"/>
  <c r="B2255" i="25"/>
  <c r="B2254" i="25"/>
  <c r="B2253" i="25"/>
  <c r="F2247" i="25"/>
  <c r="G2247" i="25" s="1"/>
  <c r="D2247" i="25"/>
  <c r="B2247" i="25"/>
  <c r="A2247" i="25"/>
  <c r="G2246" i="25"/>
  <c r="F2246" i="25"/>
  <c r="D2246" i="25"/>
  <c r="B2246" i="25"/>
  <c r="A2246" i="25"/>
  <c r="F2245" i="25"/>
  <c r="G2245" i="25" s="1"/>
  <c r="D2245" i="25"/>
  <c r="B2245" i="25"/>
  <c r="A2245" i="25"/>
  <c r="F2244" i="25"/>
  <c r="G2244" i="25" s="1"/>
  <c r="D2244" i="25"/>
  <c r="B2244" i="25"/>
  <c r="A2244" i="25"/>
  <c r="F2243" i="25"/>
  <c r="G2243" i="25" s="1"/>
  <c r="D2243" i="25"/>
  <c r="B2243" i="25"/>
  <c r="A2243" i="25"/>
  <c r="F2242" i="25"/>
  <c r="G2242" i="25" s="1"/>
  <c r="D2242" i="25"/>
  <c r="B2242" i="25"/>
  <c r="A2242" i="25"/>
  <c r="F2241" i="25"/>
  <c r="G2241" i="25" s="1"/>
  <c r="D2241" i="25"/>
  <c r="B2241" i="25"/>
  <c r="A2241" i="25"/>
  <c r="F2240" i="25"/>
  <c r="G2240" i="25" s="1"/>
  <c r="D2240" i="25"/>
  <c r="B2240" i="25"/>
  <c r="A2240" i="25"/>
  <c r="F2239" i="25"/>
  <c r="G2239" i="25" s="1"/>
  <c r="D2239" i="25"/>
  <c r="B2239" i="25"/>
  <c r="A2239" i="25"/>
  <c r="F2236" i="25"/>
  <c r="G2236" i="25" s="1"/>
  <c r="D2236" i="25"/>
  <c r="B2236" i="25"/>
  <c r="A2236" i="25"/>
  <c r="F2235" i="25"/>
  <c r="G2235" i="25" s="1"/>
  <c r="D2235" i="25"/>
  <c r="B2235" i="25"/>
  <c r="A2235" i="25"/>
  <c r="F2234" i="25"/>
  <c r="G2234" i="25" s="1"/>
  <c r="D2234" i="25"/>
  <c r="B2234" i="25"/>
  <c r="A2234" i="25"/>
  <c r="F2233" i="25"/>
  <c r="G2233" i="25" s="1"/>
  <c r="D2233" i="25"/>
  <c r="B2233" i="25"/>
  <c r="A2233" i="25"/>
  <c r="F2232" i="25"/>
  <c r="G2232" i="25" s="1"/>
  <c r="D2232" i="25"/>
  <c r="B2232" i="25"/>
  <c r="A2232" i="25"/>
  <c r="F2231" i="25"/>
  <c r="G2231" i="25" s="1"/>
  <c r="D2231" i="25"/>
  <c r="B2231" i="25"/>
  <c r="A2231" i="25"/>
  <c r="F2230" i="25"/>
  <c r="G2230" i="25" s="1"/>
  <c r="D2230" i="25"/>
  <c r="B2230" i="25"/>
  <c r="A2230" i="25"/>
  <c r="F2229" i="25"/>
  <c r="G2229" i="25" s="1"/>
  <c r="D2229" i="25"/>
  <c r="B2229" i="25"/>
  <c r="A2229" i="25"/>
  <c r="F2226" i="25"/>
  <c r="G2226" i="25" s="1"/>
  <c r="D2226" i="25"/>
  <c r="B2226" i="25"/>
  <c r="A2226" i="25"/>
  <c r="F2225" i="25"/>
  <c r="G2225" i="25" s="1"/>
  <c r="D2225" i="25"/>
  <c r="B2225" i="25"/>
  <c r="A2225" i="25"/>
  <c r="F2224" i="25"/>
  <c r="G2224" i="25" s="1"/>
  <c r="D2224" i="25"/>
  <c r="B2224" i="25"/>
  <c r="A2224" i="25"/>
  <c r="F2223" i="25"/>
  <c r="G2223" i="25" s="1"/>
  <c r="D2223" i="25"/>
  <c r="B2223" i="25"/>
  <c r="A2223" i="25"/>
  <c r="F2222" i="25"/>
  <c r="G2222" i="25" s="1"/>
  <c r="D2222" i="25"/>
  <c r="B2222" i="25"/>
  <c r="A2222" i="25"/>
  <c r="F2221" i="25"/>
  <c r="G2221" i="25" s="1"/>
  <c r="D2221" i="25"/>
  <c r="B2221" i="25"/>
  <c r="A2221" i="25"/>
  <c r="F2220" i="25"/>
  <c r="G2220" i="25" s="1"/>
  <c r="D2220" i="25"/>
  <c r="B2220" i="25"/>
  <c r="A2220" i="25"/>
  <c r="F2219" i="25"/>
  <c r="G2219" i="25" s="1"/>
  <c r="D2219" i="25"/>
  <c r="B2219" i="25"/>
  <c r="A2219" i="25"/>
  <c r="F2218" i="25"/>
  <c r="G2218" i="25" s="1"/>
  <c r="D2218" i="25"/>
  <c r="B2218" i="25"/>
  <c r="A2218" i="25"/>
  <c r="F2217" i="25"/>
  <c r="G2217" i="25" s="1"/>
  <c r="D2217" i="25"/>
  <c r="B2217" i="25"/>
  <c r="A2217" i="25"/>
  <c r="F2216" i="25"/>
  <c r="G2216" i="25" s="1"/>
  <c r="D2216" i="25"/>
  <c r="B2216" i="25"/>
  <c r="A2216" i="25"/>
  <c r="F2215" i="25"/>
  <c r="G2215" i="25" s="1"/>
  <c r="D2215" i="25"/>
  <c r="B2215" i="25"/>
  <c r="A2215" i="25"/>
  <c r="F2214" i="25"/>
  <c r="G2214" i="25" s="1"/>
  <c r="D2214" i="25"/>
  <c r="B2214" i="25"/>
  <c r="A2214" i="25"/>
  <c r="F2213" i="25"/>
  <c r="G2213" i="25" s="1"/>
  <c r="D2213" i="25"/>
  <c r="B2213" i="25"/>
  <c r="A2213" i="25"/>
  <c r="B2206" i="25"/>
  <c r="G2205" i="25"/>
  <c r="B2205" i="25"/>
  <c r="B2204" i="25"/>
  <c r="B2203" i="25"/>
  <c r="F2197" i="25"/>
  <c r="G2197" i="25" s="1"/>
  <c r="D2197" i="25"/>
  <c r="B2197" i="25"/>
  <c r="A2197" i="25"/>
  <c r="G2196" i="25"/>
  <c r="F2196" i="25"/>
  <c r="D2196" i="25"/>
  <c r="B2196" i="25"/>
  <c r="A2196" i="25"/>
  <c r="F2195" i="25"/>
  <c r="G2195" i="25" s="1"/>
  <c r="D2195" i="25"/>
  <c r="B2195" i="25"/>
  <c r="A2195" i="25"/>
  <c r="F2194" i="25"/>
  <c r="G2194" i="25" s="1"/>
  <c r="D2194" i="25"/>
  <c r="B2194" i="25"/>
  <c r="A2194" i="25"/>
  <c r="F2193" i="25"/>
  <c r="G2193" i="25" s="1"/>
  <c r="D2193" i="25"/>
  <c r="B2193" i="25"/>
  <c r="A2193" i="25"/>
  <c r="F2192" i="25"/>
  <c r="G2192" i="25" s="1"/>
  <c r="D2192" i="25"/>
  <c r="B2192" i="25"/>
  <c r="A2192" i="25"/>
  <c r="F2191" i="25"/>
  <c r="G2191" i="25" s="1"/>
  <c r="D2191" i="25"/>
  <c r="B2191" i="25"/>
  <c r="A2191" i="25"/>
  <c r="F2190" i="25"/>
  <c r="G2190" i="25" s="1"/>
  <c r="D2190" i="25"/>
  <c r="B2190" i="25"/>
  <c r="A2190" i="25"/>
  <c r="F2189" i="25"/>
  <c r="G2189" i="25" s="1"/>
  <c r="D2189" i="25"/>
  <c r="B2189" i="25"/>
  <c r="A2189" i="25"/>
  <c r="F2186" i="25"/>
  <c r="G2186" i="25" s="1"/>
  <c r="D2186" i="25"/>
  <c r="B2186" i="25"/>
  <c r="A2186" i="25"/>
  <c r="F2185" i="25"/>
  <c r="G2185" i="25" s="1"/>
  <c r="D2185" i="25"/>
  <c r="B2185" i="25"/>
  <c r="A2185" i="25"/>
  <c r="F2184" i="25"/>
  <c r="G2184" i="25" s="1"/>
  <c r="D2184" i="25"/>
  <c r="B2184" i="25"/>
  <c r="A2184" i="25"/>
  <c r="F2183" i="25"/>
  <c r="G2183" i="25" s="1"/>
  <c r="D2183" i="25"/>
  <c r="B2183" i="25"/>
  <c r="A2183" i="25"/>
  <c r="F2182" i="25"/>
  <c r="G2182" i="25" s="1"/>
  <c r="D2182" i="25"/>
  <c r="B2182" i="25"/>
  <c r="A2182" i="25"/>
  <c r="F2181" i="25"/>
  <c r="G2181" i="25" s="1"/>
  <c r="D2181" i="25"/>
  <c r="B2181" i="25"/>
  <c r="A2181" i="25"/>
  <c r="F2180" i="25"/>
  <c r="G2180" i="25" s="1"/>
  <c r="D2180" i="25"/>
  <c r="B2180" i="25"/>
  <c r="A2180" i="25"/>
  <c r="F2179" i="25"/>
  <c r="G2179" i="25" s="1"/>
  <c r="D2179" i="25"/>
  <c r="B2179" i="25"/>
  <c r="A2179" i="25"/>
  <c r="F2176" i="25"/>
  <c r="G2176" i="25" s="1"/>
  <c r="D2176" i="25"/>
  <c r="B2176" i="25"/>
  <c r="A2176" i="25"/>
  <c r="F2175" i="25"/>
  <c r="G2175" i="25" s="1"/>
  <c r="D2175" i="25"/>
  <c r="B2175" i="25"/>
  <c r="A2175" i="25"/>
  <c r="F2174" i="25"/>
  <c r="G2174" i="25" s="1"/>
  <c r="D2174" i="25"/>
  <c r="B2174" i="25"/>
  <c r="A2174" i="25"/>
  <c r="F2173" i="25"/>
  <c r="G2173" i="25" s="1"/>
  <c r="D2173" i="25"/>
  <c r="B2173" i="25"/>
  <c r="A2173" i="25"/>
  <c r="F2172" i="25"/>
  <c r="G2172" i="25" s="1"/>
  <c r="D2172" i="25"/>
  <c r="B2172" i="25"/>
  <c r="A2172" i="25"/>
  <c r="F2171" i="25"/>
  <c r="G2171" i="25" s="1"/>
  <c r="D2171" i="25"/>
  <c r="B2171" i="25"/>
  <c r="A2171" i="25"/>
  <c r="G2170" i="25"/>
  <c r="F2170" i="25"/>
  <c r="D2170" i="25"/>
  <c r="B2170" i="25"/>
  <c r="A2170" i="25"/>
  <c r="F2169" i="25"/>
  <c r="G2169" i="25" s="1"/>
  <c r="D2169" i="25"/>
  <c r="B2169" i="25"/>
  <c r="A2169" i="25"/>
  <c r="F2168" i="25"/>
  <c r="G2168" i="25" s="1"/>
  <c r="D2168" i="25"/>
  <c r="B2168" i="25"/>
  <c r="A2168" i="25"/>
  <c r="F2167" i="25"/>
  <c r="G2167" i="25" s="1"/>
  <c r="D2167" i="25"/>
  <c r="B2167" i="25"/>
  <c r="A2167" i="25"/>
  <c r="F2166" i="25"/>
  <c r="G2166" i="25" s="1"/>
  <c r="D2166" i="25"/>
  <c r="B2166" i="25"/>
  <c r="A2166" i="25"/>
  <c r="F2165" i="25"/>
  <c r="G2165" i="25" s="1"/>
  <c r="D2165" i="25"/>
  <c r="B2165" i="25"/>
  <c r="A2165" i="25"/>
  <c r="F2164" i="25"/>
  <c r="G2164" i="25" s="1"/>
  <c r="D2164" i="25"/>
  <c r="B2164" i="25"/>
  <c r="A2164" i="25"/>
  <c r="F2163" i="25"/>
  <c r="G2163" i="25" s="1"/>
  <c r="D2163" i="25"/>
  <c r="B2163" i="25"/>
  <c r="A2163" i="25"/>
  <c r="B2156" i="25"/>
  <c r="G2155" i="25"/>
  <c r="B2155" i="25"/>
  <c r="B2154" i="25"/>
  <c r="B2153" i="25"/>
  <c r="F2147" i="25"/>
  <c r="G2147" i="25" s="1"/>
  <c r="D2147" i="25"/>
  <c r="B2147" i="25"/>
  <c r="A2147" i="25"/>
  <c r="F2146" i="25"/>
  <c r="G2146" i="25" s="1"/>
  <c r="D2146" i="25"/>
  <c r="B2146" i="25"/>
  <c r="A2146" i="25"/>
  <c r="F2145" i="25"/>
  <c r="G2145" i="25" s="1"/>
  <c r="D2145" i="25"/>
  <c r="B2145" i="25"/>
  <c r="A2145" i="25"/>
  <c r="F2144" i="25"/>
  <c r="G2144" i="25" s="1"/>
  <c r="D2144" i="25"/>
  <c r="B2144" i="25"/>
  <c r="A2144" i="25"/>
  <c r="F2143" i="25"/>
  <c r="G2143" i="25" s="1"/>
  <c r="D2143" i="25"/>
  <c r="B2143" i="25"/>
  <c r="A2143" i="25"/>
  <c r="G2142" i="25"/>
  <c r="F2142" i="25"/>
  <c r="D2142" i="25"/>
  <c r="B2142" i="25"/>
  <c r="A2142" i="25"/>
  <c r="F2141" i="25"/>
  <c r="G2141" i="25" s="1"/>
  <c r="D2141" i="25"/>
  <c r="B2141" i="25"/>
  <c r="A2141" i="25"/>
  <c r="F2140" i="25"/>
  <c r="G2140" i="25" s="1"/>
  <c r="D2140" i="25"/>
  <c r="B2140" i="25"/>
  <c r="A2140" i="25"/>
  <c r="F2139" i="25"/>
  <c r="G2139" i="25" s="1"/>
  <c r="D2139" i="25"/>
  <c r="B2139" i="25"/>
  <c r="A2139" i="25"/>
  <c r="F2136" i="25"/>
  <c r="G2136" i="25" s="1"/>
  <c r="D2136" i="25"/>
  <c r="B2136" i="25"/>
  <c r="A2136" i="25"/>
  <c r="F2135" i="25"/>
  <c r="G2135" i="25" s="1"/>
  <c r="D2135" i="25"/>
  <c r="B2135" i="25"/>
  <c r="A2135" i="25"/>
  <c r="F2134" i="25"/>
  <c r="G2134" i="25" s="1"/>
  <c r="D2134" i="25"/>
  <c r="B2134" i="25"/>
  <c r="A2134" i="25"/>
  <c r="F2133" i="25"/>
  <c r="G2133" i="25" s="1"/>
  <c r="D2133" i="25"/>
  <c r="B2133" i="25"/>
  <c r="A2133" i="25"/>
  <c r="F2132" i="25"/>
  <c r="G2132" i="25" s="1"/>
  <c r="D2132" i="25"/>
  <c r="B2132" i="25"/>
  <c r="A2132" i="25"/>
  <c r="F2131" i="25"/>
  <c r="G2131" i="25" s="1"/>
  <c r="D2131" i="25"/>
  <c r="B2131" i="25"/>
  <c r="A2131" i="25"/>
  <c r="F2130" i="25"/>
  <c r="G2130" i="25" s="1"/>
  <c r="D2130" i="25"/>
  <c r="B2130" i="25"/>
  <c r="A2130" i="25"/>
  <c r="F2129" i="25"/>
  <c r="G2129" i="25" s="1"/>
  <c r="D2129" i="25"/>
  <c r="B2129" i="25"/>
  <c r="A2129" i="25"/>
  <c r="F2126" i="25"/>
  <c r="G2126" i="25" s="1"/>
  <c r="D2126" i="25"/>
  <c r="B2126" i="25"/>
  <c r="A2126" i="25"/>
  <c r="F2125" i="25"/>
  <c r="G2125" i="25" s="1"/>
  <c r="D2125" i="25"/>
  <c r="B2125" i="25"/>
  <c r="A2125" i="25"/>
  <c r="F2124" i="25"/>
  <c r="G2124" i="25" s="1"/>
  <c r="D2124" i="25"/>
  <c r="B2124" i="25"/>
  <c r="A2124" i="25"/>
  <c r="F2123" i="25"/>
  <c r="G2123" i="25" s="1"/>
  <c r="D2123" i="25"/>
  <c r="B2123" i="25"/>
  <c r="A2123" i="25"/>
  <c r="F2122" i="25"/>
  <c r="G2122" i="25" s="1"/>
  <c r="D2122" i="25"/>
  <c r="B2122" i="25"/>
  <c r="A2122" i="25"/>
  <c r="F2121" i="25"/>
  <c r="G2121" i="25" s="1"/>
  <c r="D2121" i="25"/>
  <c r="B2121" i="25"/>
  <c r="A2121" i="25"/>
  <c r="F2120" i="25"/>
  <c r="G2120" i="25" s="1"/>
  <c r="D2120" i="25"/>
  <c r="B2120" i="25"/>
  <c r="A2120" i="25"/>
  <c r="F2119" i="25"/>
  <c r="G2119" i="25" s="1"/>
  <c r="D2119" i="25"/>
  <c r="B2119" i="25"/>
  <c r="A2119" i="25"/>
  <c r="F2118" i="25"/>
  <c r="G2118" i="25" s="1"/>
  <c r="D2118" i="25"/>
  <c r="B2118" i="25"/>
  <c r="A2118" i="25"/>
  <c r="F2117" i="25"/>
  <c r="G2117" i="25" s="1"/>
  <c r="D2117" i="25"/>
  <c r="B2117" i="25"/>
  <c r="A2117" i="25"/>
  <c r="F2116" i="25"/>
  <c r="G2116" i="25" s="1"/>
  <c r="D2116" i="25"/>
  <c r="B2116" i="25"/>
  <c r="A2116" i="25"/>
  <c r="F2115" i="25"/>
  <c r="G2115" i="25" s="1"/>
  <c r="D2115" i="25"/>
  <c r="B2115" i="25"/>
  <c r="A2115" i="25"/>
  <c r="F2114" i="25"/>
  <c r="G2114" i="25" s="1"/>
  <c r="D2114" i="25"/>
  <c r="B2114" i="25"/>
  <c r="A2114" i="25"/>
  <c r="F2113" i="25"/>
  <c r="G2113" i="25" s="1"/>
  <c r="D2113" i="25"/>
  <c r="B2113" i="25"/>
  <c r="A2113" i="25"/>
  <c r="B2106" i="25"/>
  <c r="G2105" i="25"/>
  <c r="B2105" i="25"/>
  <c r="B2104" i="25"/>
  <c r="B2103" i="25"/>
  <c r="F2097" i="25"/>
  <c r="G2097" i="25" s="1"/>
  <c r="D2097" i="25"/>
  <c r="B2097" i="25"/>
  <c r="A2097" i="25"/>
  <c r="F2096" i="25"/>
  <c r="G2096" i="25" s="1"/>
  <c r="D2096" i="25"/>
  <c r="B2096" i="25"/>
  <c r="A2096" i="25"/>
  <c r="F2095" i="25"/>
  <c r="G2095" i="25" s="1"/>
  <c r="D2095" i="25"/>
  <c r="B2095" i="25"/>
  <c r="A2095" i="25"/>
  <c r="F2094" i="25"/>
  <c r="G2094" i="25" s="1"/>
  <c r="D2094" i="25"/>
  <c r="B2094" i="25"/>
  <c r="A2094" i="25"/>
  <c r="F2093" i="25"/>
  <c r="G2093" i="25" s="1"/>
  <c r="D2093" i="25"/>
  <c r="B2093" i="25"/>
  <c r="A2093" i="25"/>
  <c r="F2092" i="25"/>
  <c r="G2092" i="25" s="1"/>
  <c r="D2092" i="25"/>
  <c r="B2092" i="25"/>
  <c r="A2092" i="25"/>
  <c r="F2091" i="25"/>
  <c r="G2091" i="25" s="1"/>
  <c r="D2091" i="25"/>
  <c r="B2091" i="25"/>
  <c r="A2091" i="25"/>
  <c r="F2090" i="25"/>
  <c r="G2090" i="25" s="1"/>
  <c r="D2090" i="25"/>
  <c r="B2090" i="25"/>
  <c r="A2090" i="25"/>
  <c r="F2089" i="25"/>
  <c r="G2089" i="25" s="1"/>
  <c r="D2089" i="25"/>
  <c r="B2089" i="25"/>
  <c r="A2089" i="25"/>
  <c r="F2086" i="25"/>
  <c r="G2086" i="25" s="1"/>
  <c r="D2086" i="25"/>
  <c r="B2086" i="25"/>
  <c r="A2086" i="25"/>
  <c r="F2085" i="25"/>
  <c r="G2085" i="25" s="1"/>
  <c r="D2085" i="25"/>
  <c r="B2085" i="25"/>
  <c r="A2085" i="25"/>
  <c r="F2084" i="25"/>
  <c r="G2084" i="25" s="1"/>
  <c r="D2084" i="25"/>
  <c r="B2084" i="25"/>
  <c r="A2084" i="25"/>
  <c r="F2083" i="25"/>
  <c r="G2083" i="25" s="1"/>
  <c r="D2083" i="25"/>
  <c r="B2083" i="25"/>
  <c r="A2083" i="25"/>
  <c r="F2082" i="25"/>
  <c r="G2082" i="25" s="1"/>
  <c r="D2082" i="25"/>
  <c r="B2082" i="25"/>
  <c r="A2082" i="25"/>
  <c r="F2081" i="25"/>
  <c r="G2081" i="25" s="1"/>
  <c r="D2081" i="25"/>
  <c r="B2081" i="25"/>
  <c r="A2081" i="25"/>
  <c r="F2080" i="25"/>
  <c r="G2080" i="25" s="1"/>
  <c r="D2080" i="25"/>
  <c r="B2080" i="25"/>
  <c r="A2080" i="25"/>
  <c r="F2079" i="25"/>
  <c r="G2079" i="25" s="1"/>
  <c r="D2079" i="25"/>
  <c r="B2079" i="25"/>
  <c r="A2079" i="25"/>
  <c r="G2076" i="25"/>
  <c r="F2076" i="25"/>
  <c r="D2076" i="25"/>
  <c r="B2076" i="25"/>
  <c r="A2076" i="25"/>
  <c r="F2075" i="25"/>
  <c r="G2075" i="25" s="1"/>
  <c r="D2075" i="25"/>
  <c r="B2075" i="25"/>
  <c r="A2075" i="25"/>
  <c r="F2074" i="25"/>
  <c r="G2074" i="25" s="1"/>
  <c r="D2074" i="25"/>
  <c r="B2074" i="25"/>
  <c r="A2074" i="25"/>
  <c r="F2073" i="25"/>
  <c r="G2073" i="25" s="1"/>
  <c r="D2073" i="25"/>
  <c r="B2073" i="25"/>
  <c r="A2073" i="25"/>
  <c r="F2072" i="25"/>
  <c r="G2072" i="25" s="1"/>
  <c r="D2072" i="25"/>
  <c r="B2072" i="25"/>
  <c r="A2072" i="25"/>
  <c r="F2071" i="25"/>
  <c r="G2071" i="25" s="1"/>
  <c r="D2071" i="25"/>
  <c r="B2071" i="25"/>
  <c r="A2071" i="25"/>
  <c r="F2070" i="25"/>
  <c r="G2070" i="25" s="1"/>
  <c r="D2070" i="25"/>
  <c r="B2070" i="25"/>
  <c r="A2070" i="25"/>
  <c r="F2069" i="25"/>
  <c r="G2069" i="25" s="1"/>
  <c r="D2069" i="25"/>
  <c r="B2069" i="25"/>
  <c r="A2069" i="25"/>
  <c r="F2068" i="25"/>
  <c r="G2068" i="25" s="1"/>
  <c r="D2068" i="25"/>
  <c r="B2068" i="25"/>
  <c r="A2068" i="25"/>
  <c r="F2067" i="25"/>
  <c r="G2067" i="25" s="1"/>
  <c r="D2067" i="25"/>
  <c r="B2067" i="25"/>
  <c r="A2067" i="25"/>
  <c r="F2066" i="25"/>
  <c r="G2066" i="25" s="1"/>
  <c r="D2066" i="25"/>
  <c r="B2066" i="25"/>
  <c r="A2066" i="25"/>
  <c r="F2065" i="25"/>
  <c r="G2065" i="25" s="1"/>
  <c r="D2065" i="25"/>
  <c r="B2065" i="25"/>
  <c r="A2065" i="25"/>
  <c r="F2064" i="25"/>
  <c r="G2064" i="25" s="1"/>
  <c r="D2064" i="25"/>
  <c r="B2064" i="25"/>
  <c r="A2064" i="25"/>
  <c r="F2063" i="25"/>
  <c r="G2063" i="25" s="1"/>
  <c r="D2063" i="25"/>
  <c r="B2063" i="25"/>
  <c r="A2063" i="25"/>
  <c r="B2056" i="25"/>
  <c r="G2055" i="25"/>
  <c r="B2055" i="25"/>
  <c r="B2054" i="25"/>
  <c r="B2053" i="25"/>
  <c r="F2047" i="25"/>
  <c r="G2047" i="25" s="1"/>
  <c r="D2047" i="25"/>
  <c r="B2047" i="25"/>
  <c r="A2047" i="25"/>
  <c r="F2046" i="25"/>
  <c r="G2046" i="25" s="1"/>
  <c r="D2046" i="25"/>
  <c r="B2046" i="25"/>
  <c r="A2046" i="25"/>
  <c r="F2045" i="25"/>
  <c r="G2045" i="25" s="1"/>
  <c r="D2045" i="25"/>
  <c r="B2045" i="25"/>
  <c r="A2045" i="25"/>
  <c r="F2044" i="25"/>
  <c r="G2044" i="25" s="1"/>
  <c r="D2044" i="25"/>
  <c r="B2044" i="25"/>
  <c r="A2044" i="25"/>
  <c r="F2043" i="25"/>
  <c r="G2043" i="25" s="1"/>
  <c r="D2043" i="25"/>
  <c r="B2043" i="25"/>
  <c r="A2043" i="25"/>
  <c r="F2042" i="25"/>
  <c r="G2042" i="25" s="1"/>
  <c r="D2042" i="25"/>
  <c r="B2042" i="25"/>
  <c r="A2042" i="25"/>
  <c r="F2041" i="25"/>
  <c r="G2041" i="25" s="1"/>
  <c r="D2041" i="25"/>
  <c r="B2041" i="25"/>
  <c r="A2041" i="25"/>
  <c r="F2040" i="25"/>
  <c r="G2040" i="25" s="1"/>
  <c r="D2040" i="25"/>
  <c r="B2040" i="25"/>
  <c r="A2040" i="25"/>
  <c r="F2039" i="25"/>
  <c r="G2039" i="25" s="1"/>
  <c r="D2039" i="25"/>
  <c r="B2039" i="25"/>
  <c r="A2039" i="25"/>
  <c r="F2036" i="25"/>
  <c r="G2036" i="25" s="1"/>
  <c r="D2036" i="25"/>
  <c r="B2036" i="25"/>
  <c r="A2036" i="25"/>
  <c r="F2035" i="25"/>
  <c r="G2035" i="25" s="1"/>
  <c r="D2035" i="25"/>
  <c r="B2035" i="25"/>
  <c r="A2035" i="25"/>
  <c r="F2034" i="25"/>
  <c r="G2034" i="25" s="1"/>
  <c r="D2034" i="25"/>
  <c r="B2034" i="25"/>
  <c r="A2034" i="25"/>
  <c r="F2033" i="25"/>
  <c r="G2033" i="25" s="1"/>
  <c r="D2033" i="25"/>
  <c r="B2033" i="25"/>
  <c r="A2033" i="25"/>
  <c r="F2032" i="25"/>
  <c r="G2032" i="25" s="1"/>
  <c r="D2032" i="25"/>
  <c r="B2032" i="25"/>
  <c r="A2032" i="25"/>
  <c r="G2031" i="25"/>
  <c r="F2031" i="25"/>
  <c r="D2031" i="25"/>
  <c r="B2031" i="25"/>
  <c r="A2031" i="25"/>
  <c r="F2030" i="25"/>
  <c r="G2030" i="25" s="1"/>
  <c r="D2030" i="25"/>
  <c r="B2030" i="25"/>
  <c r="A2030" i="25"/>
  <c r="F2029" i="25"/>
  <c r="G2029" i="25" s="1"/>
  <c r="D2029" i="25"/>
  <c r="B2029" i="25"/>
  <c r="A2029" i="25"/>
  <c r="F2026" i="25"/>
  <c r="G2026" i="25" s="1"/>
  <c r="D2026" i="25"/>
  <c r="B2026" i="25"/>
  <c r="A2026" i="25"/>
  <c r="F2025" i="25"/>
  <c r="G2025" i="25" s="1"/>
  <c r="D2025" i="25"/>
  <c r="B2025" i="25"/>
  <c r="A2025" i="25"/>
  <c r="F2024" i="25"/>
  <c r="G2024" i="25" s="1"/>
  <c r="D2024" i="25"/>
  <c r="B2024" i="25"/>
  <c r="A2024" i="25"/>
  <c r="F2023" i="25"/>
  <c r="G2023" i="25" s="1"/>
  <c r="D2023" i="25"/>
  <c r="B2023" i="25"/>
  <c r="A2023" i="25"/>
  <c r="F2022" i="25"/>
  <c r="G2022" i="25" s="1"/>
  <c r="D2022" i="25"/>
  <c r="B2022" i="25"/>
  <c r="A2022" i="25"/>
  <c r="F2021" i="25"/>
  <c r="G2021" i="25" s="1"/>
  <c r="D2021" i="25"/>
  <c r="B2021" i="25"/>
  <c r="A2021" i="25"/>
  <c r="F2020" i="25"/>
  <c r="G2020" i="25" s="1"/>
  <c r="D2020" i="25"/>
  <c r="B2020" i="25"/>
  <c r="A2020" i="25"/>
  <c r="F2019" i="25"/>
  <c r="G2019" i="25" s="1"/>
  <c r="D2019" i="25"/>
  <c r="B2019" i="25"/>
  <c r="A2019" i="25"/>
  <c r="F2018" i="25"/>
  <c r="G2018" i="25" s="1"/>
  <c r="D2018" i="25"/>
  <c r="B2018" i="25"/>
  <c r="A2018" i="25"/>
  <c r="F2017" i="25"/>
  <c r="G2017" i="25" s="1"/>
  <c r="D2017" i="25"/>
  <c r="B2017" i="25"/>
  <c r="A2017" i="25"/>
  <c r="F2016" i="25"/>
  <c r="G2016" i="25" s="1"/>
  <c r="D2016" i="25"/>
  <c r="B2016" i="25"/>
  <c r="A2016" i="25"/>
  <c r="F2015" i="25"/>
  <c r="G2015" i="25" s="1"/>
  <c r="D2015" i="25"/>
  <c r="B2015" i="25"/>
  <c r="A2015" i="25"/>
  <c r="F2014" i="25"/>
  <c r="G2014" i="25" s="1"/>
  <c r="D2014" i="25"/>
  <c r="B2014" i="25"/>
  <c r="A2014" i="25"/>
  <c r="F2013" i="25"/>
  <c r="G2013" i="25" s="1"/>
  <c r="D2013" i="25"/>
  <c r="B2013" i="25"/>
  <c r="A2013" i="25"/>
  <c r="B2006" i="25"/>
  <c r="G2005" i="25"/>
  <c r="B2005" i="25"/>
  <c r="B2004" i="25"/>
  <c r="B2003" i="25"/>
  <c r="F1997" i="25"/>
  <c r="G1997" i="25" s="1"/>
  <c r="D1997" i="25"/>
  <c r="B1997" i="25"/>
  <c r="A1997" i="25"/>
  <c r="F1996" i="25"/>
  <c r="G1996" i="25" s="1"/>
  <c r="D1996" i="25"/>
  <c r="B1996" i="25"/>
  <c r="A1996" i="25"/>
  <c r="F1995" i="25"/>
  <c r="G1995" i="25" s="1"/>
  <c r="D1995" i="25"/>
  <c r="B1995" i="25"/>
  <c r="A1995" i="25"/>
  <c r="F1994" i="25"/>
  <c r="G1994" i="25" s="1"/>
  <c r="D1994" i="25"/>
  <c r="B1994" i="25"/>
  <c r="A1994" i="25"/>
  <c r="F1993" i="25"/>
  <c r="G1993" i="25" s="1"/>
  <c r="D1993" i="25"/>
  <c r="B1993" i="25"/>
  <c r="A1993" i="25"/>
  <c r="F1992" i="25"/>
  <c r="G1992" i="25" s="1"/>
  <c r="D1992" i="25"/>
  <c r="B1992" i="25"/>
  <c r="A1992" i="25"/>
  <c r="F1991" i="25"/>
  <c r="G1991" i="25" s="1"/>
  <c r="D1991" i="25"/>
  <c r="B1991" i="25"/>
  <c r="A1991" i="25"/>
  <c r="F1990" i="25"/>
  <c r="G1990" i="25" s="1"/>
  <c r="D1990" i="25"/>
  <c r="B1990" i="25"/>
  <c r="A1990" i="25"/>
  <c r="F1989" i="25"/>
  <c r="G1989" i="25" s="1"/>
  <c r="D1989" i="25"/>
  <c r="B1989" i="25"/>
  <c r="A1989" i="25"/>
  <c r="F1986" i="25"/>
  <c r="G1986" i="25" s="1"/>
  <c r="D1986" i="25"/>
  <c r="B1986" i="25"/>
  <c r="A1986" i="25"/>
  <c r="F1985" i="25"/>
  <c r="G1985" i="25" s="1"/>
  <c r="D1985" i="25"/>
  <c r="B1985" i="25"/>
  <c r="A1985" i="25"/>
  <c r="F1984" i="25"/>
  <c r="G1984" i="25" s="1"/>
  <c r="D1984" i="25"/>
  <c r="B1984" i="25"/>
  <c r="A1984" i="25"/>
  <c r="F1983" i="25"/>
  <c r="G1983" i="25" s="1"/>
  <c r="D1983" i="25"/>
  <c r="B1983" i="25"/>
  <c r="A1983" i="25"/>
  <c r="G1982" i="25"/>
  <c r="F1982" i="25"/>
  <c r="D1982" i="25"/>
  <c r="B1982" i="25"/>
  <c r="A1982" i="25"/>
  <c r="F1981" i="25"/>
  <c r="G1981" i="25" s="1"/>
  <c r="D1981" i="25"/>
  <c r="B1981" i="25"/>
  <c r="A1981" i="25"/>
  <c r="F1980" i="25"/>
  <c r="G1980" i="25" s="1"/>
  <c r="D1980" i="25"/>
  <c r="B1980" i="25"/>
  <c r="A1980" i="25"/>
  <c r="F1979" i="25"/>
  <c r="G1979" i="25" s="1"/>
  <c r="D1979" i="25"/>
  <c r="B1979" i="25"/>
  <c r="A1979" i="25"/>
  <c r="F1976" i="25"/>
  <c r="G1976" i="25" s="1"/>
  <c r="D1976" i="25"/>
  <c r="B1976" i="25"/>
  <c r="A1976" i="25"/>
  <c r="F1975" i="25"/>
  <c r="G1975" i="25" s="1"/>
  <c r="D1975" i="25"/>
  <c r="B1975" i="25"/>
  <c r="A1975" i="25"/>
  <c r="F1974" i="25"/>
  <c r="G1974" i="25" s="1"/>
  <c r="D1974" i="25"/>
  <c r="B1974" i="25"/>
  <c r="A1974" i="25"/>
  <c r="F1973" i="25"/>
  <c r="G1973" i="25" s="1"/>
  <c r="D1973" i="25"/>
  <c r="B1973" i="25"/>
  <c r="A1973" i="25"/>
  <c r="F1972" i="25"/>
  <c r="G1972" i="25" s="1"/>
  <c r="D1972" i="25"/>
  <c r="B1972" i="25"/>
  <c r="A1972" i="25"/>
  <c r="F1971" i="25"/>
  <c r="G1971" i="25" s="1"/>
  <c r="D1971" i="25"/>
  <c r="B1971" i="25"/>
  <c r="A1971" i="25"/>
  <c r="F1970" i="25"/>
  <c r="G1970" i="25" s="1"/>
  <c r="D1970" i="25"/>
  <c r="B1970" i="25"/>
  <c r="A1970" i="25"/>
  <c r="F1969" i="25"/>
  <c r="G1969" i="25" s="1"/>
  <c r="D1969" i="25"/>
  <c r="B1969" i="25"/>
  <c r="A1969" i="25"/>
  <c r="G1968" i="25"/>
  <c r="F1968" i="25"/>
  <c r="D1968" i="25"/>
  <c r="B1968" i="25"/>
  <c r="A1968" i="25"/>
  <c r="F1967" i="25"/>
  <c r="G1967" i="25" s="1"/>
  <c r="D1967" i="25"/>
  <c r="B1967" i="25"/>
  <c r="A1967" i="25"/>
  <c r="F1966" i="25"/>
  <c r="G1966" i="25" s="1"/>
  <c r="D1966" i="25"/>
  <c r="B1966" i="25"/>
  <c r="A1966" i="25"/>
  <c r="F1965" i="25"/>
  <c r="G1965" i="25" s="1"/>
  <c r="D1965" i="25"/>
  <c r="B1965" i="25"/>
  <c r="A1965" i="25"/>
  <c r="F1964" i="25"/>
  <c r="G1964" i="25" s="1"/>
  <c r="D1964" i="25"/>
  <c r="B1964" i="25"/>
  <c r="A1964" i="25"/>
  <c r="F1963" i="25"/>
  <c r="G1963" i="25" s="1"/>
  <c r="D1963" i="25"/>
  <c r="B1963" i="25"/>
  <c r="A1963" i="25"/>
  <c r="B1956" i="25"/>
  <c r="G1955" i="25"/>
  <c r="B1955" i="25"/>
  <c r="B1954" i="25"/>
  <c r="B1953" i="25"/>
  <c r="F1947" i="25"/>
  <c r="G1947" i="25" s="1"/>
  <c r="D1947" i="25"/>
  <c r="B1947" i="25"/>
  <c r="A1947" i="25"/>
  <c r="F1946" i="25"/>
  <c r="G1946" i="25" s="1"/>
  <c r="D1946" i="25"/>
  <c r="B1946" i="25"/>
  <c r="A1946" i="25"/>
  <c r="F1945" i="25"/>
  <c r="G1945" i="25" s="1"/>
  <c r="D1945" i="25"/>
  <c r="B1945" i="25"/>
  <c r="A1945" i="25"/>
  <c r="F1944" i="25"/>
  <c r="G1944" i="25" s="1"/>
  <c r="D1944" i="25"/>
  <c r="B1944" i="25"/>
  <c r="A1944" i="25"/>
  <c r="F1943" i="25"/>
  <c r="G1943" i="25" s="1"/>
  <c r="D1943" i="25"/>
  <c r="B1943" i="25"/>
  <c r="A1943" i="25"/>
  <c r="F1942" i="25"/>
  <c r="G1942" i="25" s="1"/>
  <c r="D1942" i="25"/>
  <c r="B1942" i="25"/>
  <c r="A1942" i="25"/>
  <c r="F1941" i="25"/>
  <c r="G1941" i="25" s="1"/>
  <c r="D1941" i="25"/>
  <c r="B1941" i="25"/>
  <c r="A1941" i="25"/>
  <c r="F1940" i="25"/>
  <c r="G1940" i="25" s="1"/>
  <c r="D1940" i="25"/>
  <c r="B1940" i="25"/>
  <c r="A1940" i="25"/>
  <c r="F1939" i="25"/>
  <c r="G1939" i="25" s="1"/>
  <c r="D1939" i="25"/>
  <c r="B1939" i="25"/>
  <c r="A1939" i="25"/>
  <c r="F1936" i="25"/>
  <c r="G1936" i="25" s="1"/>
  <c r="D1936" i="25"/>
  <c r="B1936" i="25"/>
  <c r="A1936" i="25"/>
  <c r="F1935" i="25"/>
  <c r="G1935" i="25" s="1"/>
  <c r="D1935" i="25"/>
  <c r="B1935" i="25"/>
  <c r="A1935" i="25"/>
  <c r="F1934" i="25"/>
  <c r="G1934" i="25" s="1"/>
  <c r="D1934" i="25"/>
  <c r="B1934" i="25"/>
  <c r="A1934" i="25"/>
  <c r="F1933" i="25"/>
  <c r="G1933" i="25" s="1"/>
  <c r="D1933" i="25"/>
  <c r="B1933" i="25"/>
  <c r="A1933" i="25"/>
  <c r="F1932" i="25"/>
  <c r="G1932" i="25" s="1"/>
  <c r="D1932" i="25"/>
  <c r="B1932" i="25"/>
  <c r="A1932" i="25"/>
  <c r="F1931" i="25"/>
  <c r="G1931" i="25" s="1"/>
  <c r="D1931" i="25"/>
  <c r="B1931" i="25"/>
  <c r="A1931" i="25"/>
  <c r="F1930" i="25"/>
  <c r="G1930" i="25" s="1"/>
  <c r="D1930" i="25"/>
  <c r="B1930" i="25"/>
  <c r="A1930" i="25"/>
  <c r="F1929" i="25"/>
  <c r="G1929" i="25" s="1"/>
  <c r="D1929" i="25"/>
  <c r="B1929" i="25"/>
  <c r="A1929" i="25"/>
  <c r="F1926" i="25"/>
  <c r="G1926" i="25" s="1"/>
  <c r="D1926" i="25"/>
  <c r="B1926" i="25"/>
  <c r="A1926" i="25"/>
  <c r="F1925" i="25"/>
  <c r="G1925" i="25" s="1"/>
  <c r="D1925" i="25"/>
  <c r="B1925" i="25"/>
  <c r="A1925" i="25"/>
  <c r="F1924" i="25"/>
  <c r="G1924" i="25" s="1"/>
  <c r="D1924" i="25"/>
  <c r="B1924" i="25"/>
  <c r="A1924" i="25"/>
  <c r="F1923" i="25"/>
  <c r="G1923" i="25" s="1"/>
  <c r="D1923" i="25"/>
  <c r="B1923" i="25"/>
  <c r="A1923" i="25"/>
  <c r="F1922" i="25"/>
  <c r="G1922" i="25" s="1"/>
  <c r="D1922" i="25"/>
  <c r="B1922" i="25"/>
  <c r="A1922" i="25"/>
  <c r="F1921" i="25"/>
  <c r="G1921" i="25" s="1"/>
  <c r="D1921" i="25"/>
  <c r="B1921" i="25"/>
  <c r="A1921" i="25"/>
  <c r="F1920" i="25"/>
  <c r="G1920" i="25" s="1"/>
  <c r="D1920" i="25"/>
  <c r="B1920" i="25"/>
  <c r="A1920" i="25"/>
  <c r="F1919" i="25"/>
  <c r="G1919" i="25" s="1"/>
  <c r="D1919" i="25"/>
  <c r="B1919" i="25"/>
  <c r="A1919" i="25"/>
  <c r="F1918" i="25"/>
  <c r="G1918" i="25" s="1"/>
  <c r="D1918" i="25"/>
  <c r="B1918" i="25"/>
  <c r="A1918" i="25"/>
  <c r="F1917" i="25"/>
  <c r="G1917" i="25" s="1"/>
  <c r="D1917" i="25"/>
  <c r="B1917" i="25"/>
  <c r="A1917" i="25"/>
  <c r="F1916" i="25"/>
  <c r="G1916" i="25" s="1"/>
  <c r="D1916" i="25"/>
  <c r="B1916" i="25"/>
  <c r="A1916" i="25"/>
  <c r="F1915" i="25"/>
  <c r="G1915" i="25" s="1"/>
  <c r="D1915" i="25"/>
  <c r="B1915" i="25"/>
  <c r="A1915" i="25"/>
  <c r="F1914" i="25"/>
  <c r="G1914" i="25" s="1"/>
  <c r="D1914" i="25"/>
  <c r="B1914" i="25"/>
  <c r="A1914" i="25"/>
  <c r="F1913" i="25"/>
  <c r="G1913" i="25" s="1"/>
  <c r="D1913" i="25"/>
  <c r="B1913" i="25"/>
  <c r="A1913" i="25"/>
  <c r="B1906" i="25"/>
  <c r="G1905" i="25"/>
  <c r="B1905" i="25"/>
  <c r="B1904" i="25"/>
  <c r="B1903" i="25"/>
  <c r="F1897" i="25"/>
  <c r="G1897" i="25" s="1"/>
  <c r="D1897" i="25"/>
  <c r="B1897" i="25"/>
  <c r="A1897" i="25"/>
  <c r="F1896" i="25"/>
  <c r="G1896" i="25" s="1"/>
  <c r="D1896" i="25"/>
  <c r="B1896" i="25"/>
  <c r="A1896" i="25"/>
  <c r="F1895" i="25"/>
  <c r="G1895" i="25" s="1"/>
  <c r="D1895" i="25"/>
  <c r="B1895" i="25"/>
  <c r="A1895" i="25"/>
  <c r="F1894" i="25"/>
  <c r="G1894" i="25" s="1"/>
  <c r="D1894" i="25"/>
  <c r="B1894" i="25"/>
  <c r="A1894" i="25"/>
  <c r="F1893" i="25"/>
  <c r="G1893" i="25" s="1"/>
  <c r="D1893" i="25"/>
  <c r="B1893" i="25"/>
  <c r="A1893" i="25"/>
  <c r="G1892" i="25"/>
  <c r="F1892" i="25"/>
  <c r="D1892" i="25"/>
  <c r="B1892" i="25"/>
  <c r="A1892" i="25"/>
  <c r="F1891" i="25"/>
  <c r="G1891" i="25" s="1"/>
  <c r="D1891" i="25"/>
  <c r="B1891" i="25"/>
  <c r="A1891" i="25"/>
  <c r="F1890" i="25"/>
  <c r="G1890" i="25" s="1"/>
  <c r="D1890" i="25"/>
  <c r="B1890" i="25"/>
  <c r="A1890" i="25"/>
  <c r="F1889" i="25"/>
  <c r="G1889" i="25" s="1"/>
  <c r="D1889" i="25"/>
  <c r="B1889" i="25"/>
  <c r="A1889" i="25"/>
  <c r="F1886" i="25"/>
  <c r="G1886" i="25" s="1"/>
  <c r="D1886" i="25"/>
  <c r="B1886" i="25"/>
  <c r="A1886" i="25"/>
  <c r="F1885" i="25"/>
  <c r="G1885" i="25" s="1"/>
  <c r="D1885" i="25"/>
  <c r="B1885" i="25"/>
  <c r="A1885" i="25"/>
  <c r="F1884" i="25"/>
  <c r="G1884" i="25" s="1"/>
  <c r="D1884" i="25"/>
  <c r="B1884" i="25"/>
  <c r="A1884" i="25"/>
  <c r="F1883" i="25"/>
  <c r="G1883" i="25" s="1"/>
  <c r="D1883" i="25"/>
  <c r="B1883" i="25"/>
  <c r="A1883" i="25"/>
  <c r="F1882" i="25"/>
  <c r="G1882" i="25" s="1"/>
  <c r="D1882" i="25"/>
  <c r="B1882" i="25"/>
  <c r="A1882" i="25"/>
  <c r="F1881" i="25"/>
  <c r="G1881" i="25" s="1"/>
  <c r="D1881" i="25"/>
  <c r="B1881" i="25"/>
  <c r="A1881" i="25"/>
  <c r="F1880" i="25"/>
  <c r="G1880" i="25" s="1"/>
  <c r="D1880" i="25"/>
  <c r="B1880" i="25"/>
  <c r="A1880" i="25"/>
  <c r="F1879" i="25"/>
  <c r="G1879" i="25" s="1"/>
  <c r="D1879" i="25"/>
  <c r="B1879" i="25"/>
  <c r="A1879" i="25"/>
  <c r="F1876" i="25"/>
  <c r="G1876" i="25" s="1"/>
  <c r="D1876" i="25"/>
  <c r="B1876" i="25"/>
  <c r="A1876" i="25"/>
  <c r="F1875" i="25"/>
  <c r="G1875" i="25" s="1"/>
  <c r="D1875" i="25"/>
  <c r="B1875" i="25"/>
  <c r="A1875" i="25"/>
  <c r="F1874" i="25"/>
  <c r="G1874" i="25" s="1"/>
  <c r="D1874" i="25"/>
  <c r="B1874" i="25"/>
  <c r="A1874" i="25"/>
  <c r="F1873" i="25"/>
  <c r="G1873" i="25" s="1"/>
  <c r="D1873" i="25"/>
  <c r="B1873" i="25"/>
  <c r="A1873" i="25"/>
  <c r="F1872" i="25"/>
  <c r="G1872" i="25" s="1"/>
  <c r="D1872" i="25"/>
  <c r="B1872" i="25"/>
  <c r="A1872" i="25"/>
  <c r="F1871" i="25"/>
  <c r="G1871" i="25" s="1"/>
  <c r="D1871" i="25"/>
  <c r="B1871" i="25"/>
  <c r="A1871" i="25"/>
  <c r="F1870" i="25"/>
  <c r="G1870" i="25" s="1"/>
  <c r="D1870" i="25"/>
  <c r="B1870" i="25"/>
  <c r="A1870" i="25"/>
  <c r="F1869" i="25"/>
  <c r="G1869" i="25" s="1"/>
  <c r="D1869" i="25"/>
  <c r="B1869" i="25"/>
  <c r="A1869" i="25"/>
  <c r="G1868" i="25"/>
  <c r="F1868" i="25"/>
  <c r="D1868" i="25"/>
  <c r="B1868" i="25"/>
  <c r="A1868" i="25"/>
  <c r="F1867" i="25"/>
  <c r="G1867" i="25" s="1"/>
  <c r="D1867" i="25"/>
  <c r="B1867" i="25"/>
  <c r="A1867" i="25"/>
  <c r="F1866" i="25"/>
  <c r="G1866" i="25" s="1"/>
  <c r="D1866" i="25"/>
  <c r="B1866" i="25"/>
  <c r="A1866" i="25"/>
  <c r="F1865" i="25"/>
  <c r="G1865" i="25" s="1"/>
  <c r="D1865" i="25"/>
  <c r="B1865" i="25"/>
  <c r="A1865" i="25"/>
  <c r="F1864" i="25"/>
  <c r="G1864" i="25" s="1"/>
  <c r="D1864" i="25"/>
  <c r="B1864" i="25"/>
  <c r="A1864" i="25"/>
  <c r="F1863" i="25"/>
  <c r="G1863" i="25" s="1"/>
  <c r="D1863" i="25"/>
  <c r="B1863" i="25"/>
  <c r="A1863" i="25"/>
  <c r="B1856" i="25"/>
  <c r="G1855" i="25"/>
  <c r="B1855" i="25"/>
  <c r="B1854" i="25"/>
  <c r="B1853" i="25"/>
  <c r="F1847" i="25"/>
  <c r="G1847" i="25" s="1"/>
  <c r="D1847" i="25"/>
  <c r="B1847" i="25"/>
  <c r="A1847" i="25"/>
  <c r="F1846" i="25"/>
  <c r="G1846" i="25" s="1"/>
  <c r="D1846" i="25"/>
  <c r="B1846" i="25"/>
  <c r="A1846" i="25"/>
  <c r="F1845" i="25"/>
  <c r="G1845" i="25" s="1"/>
  <c r="D1845" i="25"/>
  <c r="B1845" i="25"/>
  <c r="A1845" i="25"/>
  <c r="G1844" i="25"/>
  <c r="F1844" i="25"/>
  <c r="D1844" i="25"/>
  <c r="B1844" i="25"/>
  <c r="A1844" i="25"/>
  <c r="F1843" i="25"/>
  <c r="G1843" i="25" s="1"/>
  <c r="D1843" i="25"/>
  <c r="B1843" i="25"/>
  <c r="A1843" i="25"/>
  <c r="F1842" i="25"/>
  <c r="G1842" i="25" s="1"/>
  <c r="D1842" i="25"/>
  <c r="B1842" i="25"/>
  <c r="A1842" i="25"/>
  <c r="F1841" i="25"/>
  <c r="G1841" i="25" s="1"/>
  <c r="D1841" i="25"/>
  <c r="B1841" i="25"/>
  <c r="A1841" i="25"/>
  <c r="F1840" i="25"/>
  <c r="G1840" i="25" s="1"/>
  <c r="D1840" i="25"/>
  <c r="B1840" i="25"/>
  <c r="A1840" i="25"/>
  <c r="F1839" i="25"/>
  <c r="G1839" i="25" s="1"/>
  <c r="D1839" i="25"/>
  <c r="B1839" i="25"/>
  <c r="A1839" i="25"/>
  <c r="F1836" i="25"/>
  <c r="G1836" i="25" s="1"/>
  <c r="D1836" i="25"/>
  <c r="B1836" i="25"/>
  <c r="A1836" i="25"/>
  <c r="F1835" i="25"/>
  <c r="G1835" i="25" s="1"/>
  <c r="D1835" i="25"/>
  <c r="B1835" i="25"/>
  <c r="A1835" i="25"/>
  <c r="F1834" i="25"/>
  <c r="G1834" i="25" s="1"/>
  <c r="D1834" i="25"/>
  <c r="B1834" i="25"/>
  <c r="A1834" i="25"/>
  <c r="F1833" i="25"/>
  <c r="G1833" i="25" s="1"/>
  <c r="D1833" i="25"/>
  <c r="B1833" i="25"/>
  <c r="A1833" i="25"/>
  <c r="F1832" i="25"/>
  <c r="G1832" i="25" s="1"/>
  <c r="D1832" i="25"/>
  <c r="B1832" i="25"/>
  <c r="A1832" i="25"/>
  <c r="F1831" i="25"/>
  <c r="G1831" i="25" s="1"/>
  <c r="D1831" i="25"/>
  <c r="B1831" i="25"/>
  <c r="A1831" i="25"/>
  <c r="F1830" i="25"/>
  <c r="G1830" i="25" s="1"/>
  <c r="D1830" i="25"/>
  <c r="B1830" i="25"/>
  <c r="A1830" i="25"/>
  <c r="F1829" i="25"/>
  <c r="G1829" i="25" s="1"/>
  <c r="D1829" i="25"/>
  <c r="B1829" i="25"/>
  <c r="A1829" i="25"/>
  <c r="F1826" i="25"/>
  <c r="G1826" i="25" s="1"/>
  <c r="D1826" i="25"/>
  <c r="B1826" i="25"/>
  <c r="A1826" i="25"/>
  <c r="F1825" i="25"/>
  <c r="G1825" i="25" s="1"/>
  <c r="D1825" i="25"/>
  <c r="B1825" i="25"/>
  <c r="A1825" i="25"/>
  <c r="F1824" i="25"/>
  <c r="G1824" i="25" s="1"/>
  <c r="D1824" i="25"/>
  <c r="B1824" i="25"/>
  <c r="A1824" i="25"/>
  <c r="F1823" i="25"/>
  <c r="G1823" i="25" s="1"/>
  <c r="D1823" i="25"/>
  <c r="B1823" i="25"/>
  <c r="A1823" i="25"/>
  <c r="F1822" i="25"/>
  <c r="G1822" i="25" s="1"/>
  <c r="D1822" i="25"/>
  <c r="B1822" i="25"/>
  <c r="A1822" i="25"/>
  <c r="F1821" i="25"/>
  <c r="G1821" i="25" s="1"/>
  <c r="D1821" i="25"/>
  <c r="B1821" i="25"/>
  <c r="A1821" i="25"/>
  <c r="F1820" i="25"/>
  <c r="G1820" i="25" s="1"/>
  <c r="D1820" i="25"/>
  <c r="B1820" i="25"/>
  <c r="A1820" i="25"/>
  <c r="F1819" i="25"/>
  <c r="G1819" i="25" s="1"/>
  <c r="D1819" i="25"/>
  <c r="B1819" i="25"/>
  <c r="A1819" i="25"/>
  <c r="F1818" i="25"/>
  <c r="G1818" i="25" s="1"/>
  <c r="D1818" i="25"/>
  <c r="B1818" i="25"/>
  <c r="A1818" i="25"/>
  <c r="F1817" i="25"/>
  <c r="G1817" i="25" s="1"/>
  <c r="D1817" i="25"/>
  <c r="B1817" i="25"/>
  <c r="A1817" i="25"/>
  <c r="F1816" i="25"/>
  <c r="G1816" i="25" s="1"/>
  <c r="D1816" i="25"/>
  <c r="B1816" i="25"/>
  <c r="A1816" i="25"/>
  <c r="F1815" i="25"/>
  <c r="G1815" i="25" s="1"/>
  <c r="D1815" i="25"/>
  <c r="B1815" i="25"/>
  <c r="A1815" i="25"/>
  <c r="F1814" i="25"/>
  <c r="G1814" i="25" s="1"/>
  <c r="D1814" i="25"/>
  <c r="B1814" i="25"/>
  <c r="A1814" i="25"/>
  <c r="F1813" i="25"/>
  <c r="G1813" i="25" s="1"/>
  <c r="D1813" i="25"/>
  <c r="B1813" i="25"/>
  <c r="A1813" i="25"/>
  <c r="B1806" i="25"/>
  <c r="G1805" i="25"/>
  <c r="B1805" i="25"/>
  <c r="B1804" i="25"/>
  <c r="B1803" i="25"/>
  <c r="F1797" i="25"/>
  <c r="G1797" i="25" s="1"/>
  <c r="D1797" i="25"/>
  <c r="B1797" i="25"/>
  <c r="A1797" i="25"/>
  <c r="F1796" i="25"/>
  <c r="G1796" i="25" s="1"/>
  <c r="D1796" i="25"/>
  <c r="B1796" i="25"/>
  <c r="A1796" i="25"/>
  <c r="F1795" i="25"/>
  <c r="G1795" i="25" s="1"/>
  <c r="D1795" i="25"/>
  <c r="B1795" i="25"/>
  <c r="A1795" i="25"/>
  <c r="F1794" i="25"/>
  <c r="G1794" i="25" s="1"/>
  <c r="D1794" i="25"/>
  <c r="B1794" i="25"/>
  <c r="A1794" i="25"/>
  <c r="F1793" i="25"/>
  <c r="G1793" i="25" s="1"/>
  <c r="D1793" i="25"/>
  <c r="B1793" i="25"/>
  <c r="A1793" i="25"/>
  <c r="F1792" i="25"/>
  <c r="G1792" i="25" s="1"/>
  <c r="D1792" i="25"/>
  <c r="B1792" i="25"/>
  <c r="A1792" i="25"/>
  <c r="F1791" i="25"/>
  <c r="G1791" i="25" s="1"/>
  <c r="D1791" i="25"/>
  <c r="B1791" i="25"/>
  <c r="A1791" i="25"/>
  <c r="F1790" i="25"/>
  <c r="G1790" i="25" s="1"/>
  <c r="D1790" i="25"/>
  <c r="B1790" i="25"/>
  <c r="A1790" i="25"/>
  <c r="F1789" i="25"/>
  <c r="G1789" i="25" s="1"/>
  <c r="D1789" i="25"/>
  <c r="B1789" i="25"/>
  <c r="A1789" i="25"/>
  <c r="F1786" i="25"/>
  <c r="G1786" i="25" s="1"/>
  <c r="D1786" i="25"/>
  <c r="B1786" i="25"/>
  <c r="A1786" i="25"/>
  <c r="G1785" i="25"/>
  <c r="F1785" i="25"/>
  <c r="D1785" i="25"/>
  <c r="B1785" i="25"/>
  <c r="A1785" i="25"/>
  <c r="F1784" i="25"/>
  <c r="G1784" i="25" s="1"/>
  <c r="D1784" i="25"/>
  <c r="B1784" i="25"/>
  <c r="A1784" i="25"/>
  <c r="F1783" i="25"/>
  <c r="G1783" i="25" s="1"/>
  <c r="D1783" i="25"/>
  <c r="B1783" i="25"/>
  <c r="A1783" i="25"/>
  <c r="F1782" i="25"/>
  <c r="G1782" i="25" s="1"/>
  <c r="D1782" i="25"/>
  <c r="B1782" i="25"/>
  <c r="A1782" i="25"/>
  <c r="F1781" i="25"/>
  <c r="G1781" i="25" s="1"/>
  <c r="D1781" i="25"/>
  <c r="B1781" i="25"/>
  <c r="A1781" i="25"/>
  <c r="F1780" i="25"/>
  <c r="G1780" i="25" s="1"/>
  <c r="D1780" i="25"/>
  <c r="B1780" i="25"/>
  <c r="A1780" i="25"/>
  <c r="F1779" i="25"/>
  <c r="G1779" i="25" s="1"/>
  <c r="D1779" i="25"/>
  <c r="B1779" i="25"/>
  <c r="A1779" i="25"/>
  <c r="F1776" i="25"/>
  <c r="G1776" i="25" s="1"/>
  <c r="D1776" i="25"/>
  <c r="B1776" i="25"/>
  <c r="A1776" i="25"/>
  <c r="F1775" i="25"/>
  <c r="G1775" i="25" s="1"/>
  <c r="D1775" i="25"/>
  <c r="B1775" i="25"/>
  <c r="A1775" i="25"/>
  <c r="F1774" i="25"/>
  <c r="G1774" i="25" s="1"/>
  <c r="D1774" i="25"/>
  <c r="B1774" i="25"/>
  <c r="A1774" i="25"/>
  <c r="F1773" i="25"/>
  <c r="G1773" i="25" s="1"/>
  <c r="D1773" i="25"/>
  <c r="B1773" i="25"/>
  <c r="A1773" i="25"/>
  <c r="F1772" i="25"/>
  <c r="G1772" i="25" s="1"/>
  <c r="D1772" i="25"/>
  <c r="B1772" i="25"/>
  <c r="A1772" i="25"/>
  <c r="F1771" i="25"/>
  <c r="G1771" i="25" s="1"/>
  <c r="D1771" i="25"/>
  <c r="B1771" i="25"/>
  <c r="A1771" i="25"/>
  <c r="F1770" i="25"/>
  <c r="G1770" i="25" s="1"/>
  <c r="D1770" i="25"/>
  <c r="B1770" i="25"/>
  <c r="A1770" i="25"/>
  <c r="F1769" i="25"/>
  <c r="G1769" i="25" s="1"/>
  <c r="D1769" i="25"/>
  <c r="B1769" i="25"/>
  <c r="A1769" i="25"/>
  <c r="F1768" i="25"/>
  <c r="G1768" i="25" s="1"/>
  <c r="D1768" i="25"/>
  <c r="B1768" i="25"/>
  <c r="A1768" i="25"/>
  <c r="F1767" i="25"/>
  <c r="G1767" i="25" s="1"/>
  <c r="D1767" i="25"/>
  <c r="B1767" i="25"/>
  <c r="A1767" i="25"/>
  <c r="F1766" i="25"/>
  <c r="G1766" i="25" s="1"/>
  <c r="D1766" i="25"/>
  <c r="B1766" i="25"/>
  <c r="A1766" i="25"/>
  <c r="F1765" i="25"/>
  <c r="G1765" i="25" s="1"/>
  <c r="D1765" i="25"/>
  <c r="B1765" i="25"/>
  <c r="A1765" i="25"/>
  <c r="F1764" i="25"/>
  <c r="G1764" i="25" s="1"/>
  <c r="D1764" i="25"/>
  <c r="B1764" i="25"/>
  <c r="A1764" i="25"/>
  <c r="F1763" i="25"/>
  <c r="G1763" i="25" s="1"/>
  <c r="D1763" i="25"/>
  <c r="B1763" i="25"/>
  <c r="A1763" i="25"/>
  <c r="B1756" i="25"/>
  <c r="G1755" i="25"/>
  <c r="B1755" i="25"/>
  <c r="B1754" i="25"/>
  <c r="B1753" i="25"/>
  <c r="F1747" i="25"/>
  <c r="G1747" i="25" s="1"/>
  <c r="D1747" i="25"/>
  <c r="B1747" i="25"/>
  <c r="A1747" i="25"/>
  <c r="F1746" i="25"/>
  <c r="G1746" i="25" s="1"/>
  <c r="D1746" i="25"/>
  <c r="B1746" i="25"/>
  <c r="A1746" i="25"/>
  <c r="F1745" i="25"/>
  <c r="G1745" i="25" s="1"/>
  <c r="D1745" i="25"/>
  <c r="B1745" i="25"/>
  <c r="A1745" i="25"/>
  <c r="F1744" i="25"/>
  <c r="G1744" i="25" s="1"/>
  <c r="D1744" i="25"/>
  <c r="B1744" i="25"/>
  <c r="A1744" i="25"/>
  <c r="F1743" i="25"/>
  <c r="G1743" i="25" s="1"/>
  <c r="D1743" i="25"/>
  <c r="B1743" i="25"/>
  <c r="A1743" i="25"/>
  <c r="F1742" i="25"/>
  <c r="G1742" i="25" s="1"/>
  <c r="D1742" i="25"/>
  <c r="B1742" i="25"/>
  <c r="A1742" i="25"/>
  <c r="F1741" i="25"/>
  <c r="G1741" i="25" s="1"/>
  <c r="D1741" i="25"/>
  <c r="B1741" i="25"/>
  <c r="A1741" i="25"/>
  <c r="F1740" i="25"/>
  <c r="G1740" i="25" s="1"/>
  <c r="D1740" i="25"/>
  <c r="B1740" i="25"/>
  <c r="A1740" i="25"/>
  <c r="F1739" i="25"/>
  <c r="G1739" i="25" s="1"/>
  <c r="D1739" i="25"/>
  <c r="B1739" i="25"/>
  <c r="A1739" i="25"/>
  <c r="F1736" i="25"/>
  <c r="G1736" i="25" s="1"/>
  <c r="D1736" i="25"/>
  <c r="B1736" i="25"/>
  <c r="A1736" i="25"/>
  <c r="F1735" i="25"/>
  <c r="G1735" i="25" s="1"/>
  <c r="D1735" i="25"/>
  <c r="B1735" i="25"/>
  <c r="A1735" i="25"/>
  <c r="F1734" i="25"/>
  <c r="G1734" i="25" s="1"/>
  <c r="D1734" i="25"/>
  <c r="B1734" i="25"/>
  <c r="A1734" i="25"/>
  <c r="F1733" i="25"/>
  <c r="G1733" i="25" s="1"/>
  <c r="D1733" i="25"/>
  <c r="B1733" i="25"/>
  <c r="A1733" i="25"/>
  <c r="F1732" i="25"/>
  <c r="G1732" i="25" s="1"/>
  <c r="D1732" i="25"/>
  <c r="B1732" i="25"/>
  <c r="A1732" i="25"/>
  <c r="F1731" i="25"/>
  <c r="G1731" i="25" s="1"/>
  <c r="D1731" i="25"/>
  <c r="B1731" i="25"/>
  <c r="A1731" i="25"/>
  <c r="F1730" i="25"/>
  <c r="G1730" i="25" s="1"/>
  <c r="D1730" i="25"/>
  <c r="B1730" i="25"/>
  <c r="A1730" i="25"/>
  <c r="F1729" i="25"/>
  <c r="G1729" i="25" s="1"/>
  <c r="D1729" i="25"/>
  <c r="B1729" i="25"/>
  <c r="A1729" i="25"/>
  <c r="F1726" i="25"/>
  <c r="G1726" i="25" s="1"/>
  <c r="D1726" i="25"/>
  <c r="B1726" i="25"/>
  <c r="A1726" i="25"/>
  <c r="F1725" i="25"/>
  <c r="G1725" i="25" s="1"/>
  <c r="D1725" i="25"/>
  <c r="B1725" i="25"/>
  <c r="A1725" i="25"/>
  <c r="F1724" i="25"/>
  <c r="G1724" i="25" s="1"/>
  <c r="D1724" i="25"/>
  <c r="B1724" i="25"/>
  <c r="A1724" i="25"/>
  <c r="F1723" i="25"/>
  <c r="G1723" i="25" s="1"/>
  <c r="D1723" i="25"/>
  <c r="B1723" i="25"/>
  <c r="A1723" i="25"/>
  <c r="F1722" i="25"/>
  <c r="G1722" i="25" s="1"/>
  <c r="D1722" i="25"/>
  <c r="B1722" i="25"/>
  <c r="A1722" i="25"/>
  <c r="F1721" i="25"/>
  <c r="G1721" i="25" s="1"/>
  <c r="D1721" i="25"/>
  <c r="B1721" i="25"/>
  <c r="A1721" i="25"/>
  <c r="F1720" i="25"/>
  <c r="G1720" i="25" s="1"/>
  <c r="D1720" i="25"/>
  <c r="B1720" i="25"/>
  <c r="A1720" i="25"/>
  <c r="F1719" i="25"/>
  <c r="G1719" i="25" s="1"/>
  <c r="D1719" i="25"/>
  <c r="B1719" i="25"/>
  <c r="A1719" i="25"/>
  <c r="F1718" i="25"/>
  <c r="G1718" i="25" s="1"/>
  <c r="D1718" i="25"/>
  <c r="B1718" i="25"/>
  <c r="A1718" i="25"/>
  <c r="F1717" i="25"/>
  <c r="G1717" i="25" s="1"/>
  <c r="D1717" i="25"/>
  <c r="B1717" i="25"/>
  <c r="A1717" i="25"/>
  <c r="F1716" i="25"/>
  <c r="G1716" i="25" s="1"/>
  <c r="D1716" i="25"/>
  <c r="B1716" i="25"/>
  <c r="A1716" i="25"/>
  <c r="F1715" i="25"/>
  <c r="G1715" i="25" s="1"/>
  <c r="D1715" i="25"/>
  <c r="B1715" i="25"/>
  <c r="A1715" i="25"/>
  <c r="F1714" i="25"/>
  <c r="G1714" i="25" s="1"/>
  <c r="D1714" i="25"/>
  <c r="B1714" i="25"/>
  <c r="A1714" i="25"/>
  <c r="F1713" i="25"/>
  <c r="G1713" i="25" s="1"/>
  <c r="D1713" i="25"/>
  <c r="B1713" i="25"/>
  <c r="A1713" i="25"/>
  <c r="B1706" i="25"/>
  <c r="G1705" i="25"/>
  <c r="B1705" i="25"/>
  <c r="B1704" i="25"/>
  <c r="B1703" i="25"/>
  <c r="F1697" i="25"/>
  <c r="G1697" i="25" s="1"/>
  <c r="D1697" i="25"/>
  <c r="B1697" i="25"/>
  <c r="A1697" i="25"/>
  <c r="F1696" i="25"/>
  <c r="G1696" i="25" s="1"/>
  <c r="D1696" i="25"/>
  <c r="B1696" i="25"/>
  <c r="A1696" i="25"/>
  <c r="F1695" i="25"/>
  <c r="G1695" i="25" s="1"/>
  <c r="D1695" i="25"/>
  <c r="B1695" i="25"/>
  <c r="A1695" i="25"/>
  <c r="F1694" i="25"/>
  <c r="G1694" i="25" s="1"/>
  <c r="D1694" i="25"/>
  <c r="B1694" i="25"/>
  <c r="A1694" i="25"/>
  <c r="F1693" i="25"/>
  <c r="G1693" i="25" s="1"/>
  <c r="D1693" i="25"/>
  <c r="B1693" i="25"/>
  <c r="A1693" i="25"/>
  <c r="F1692" i="25"/>
  <c r="G1692" i="25" s="1"/>
  <c r="D1692" i="25"/>
  <c r="B1692" i="25"/>
  <c r="A1692" i="25"/>
  <c r="F1691" i="25"/>
  <c r="G1691" i="25" s="1"/>
  <c r="D1691" i="25"/>
  <c r="B1691" i="25"/>
  <c r="A1691" i="25"/>
  <c r="F1690" i="25"/>
  <c r="G1690" i="25" s="1"/>
  <c r="D1690" i="25"/>
  <c r="B1690" i="25"/>
  <c r="A1690" i="25"/>
  <c r="F1689" i="25"/>
  <c r="G1689" i="25" s="1"/>
  <c r="D1689" i="25"/>
  <c r="B1689" i="25"/>
  <c r="A1689" i="25"/>
  <c r="F1686" i="25"/>
  <c r="G1686" i="25" s="1"/>
  <c r="D1686" i="25"/>
  <c r="B1686" i="25"/>
  <c r="A1686" i="25"/>
  <c r="F1685" i="25"/>
  <c r="G1685" i="25" s="1"/>
  <c r="D1685" i="25"/>
  <c r="B1685" i="25"/>
  <c r="A1685" i="25"/>
  <c r="F1684" i="25"/>
  <c r="G1684" i="25" s="1"/>
  <c r="D1684" i="25"/>
  <c r="B1684" i="25"/>
  <c r="A1684" i="25"/>
  <c r="F1683" i="25"/>
  <c r="G1683" i="25" s="1"/>
  <c r="D1683" i="25"/>
  <c r="B1683" i="25"/>
  <c r="A1683" i="25"/>
  <c r="F1682" i="25"/>
  <c r="G1682" i="25" s="1"/>
  <c r="D1682" i="25"/>
  <c r="B1682" i="25"/>
  <c r="A1682" i="25"/>
  <c r="F1681" i="25"/>
  <c r="G1681" i="25" s="1"/>
  <c r="D1681" i="25"/>
  <c r="B1681" i="25"/>
  <c r="A1681" i="25"/>
  <c r="F1680" i="25"/>
  <c r="G1680" i="25" s="1"/>
  <c r="D1680" i="25"/>
  <c r="B1680" i="25"/>
  <c r="A1680" i="25"/>
  <c r="F1679" i="25"/>
  <c r="G1679" i="25" s="1"/>
  <c r="D1679" i="25"/>
  <c r="B1679" i="25"/>
  <c r="A1679" i="25"/>
  <c r="F1676" i="25"/>
  <c r="G1676" i="25" s="1"/>
  <c r="D1676" i="25"/>
  <c r="B1676" i="25"/>
  <c r="A1676" i="25"/>
  <c r="F1675" i="25"/>
  <c r="G1675" i="25" s="1"/>
  <c r="D1675" i="25"/>
  <c r="B1675" i="25"/>
  <c r="A1675" i="25"/>
  <c r="F1674" i="25"/>
  <c r="G1674" i="25" s="1"/>
  <c r="D1674" i="25"/>
  <c r="B1674" i="25"/>
  <c r="A1674" i="25"/>
  <c r="F1673" i="25"/>
  <c r="G1673" i="25" s="1"/>
  <c r="D1673" i="25"/>
  <c r="B1673" i="25"/>
  <c r="A1673" i="25"/>
  <c r="F1672" i="25"/>
  <c r="G1672" i="25" s="1"/>
  <c r="D1672" i="25"/>
  <c r="B1672" i="25"/>
  <c r="A1672" i="25"/>
  <c r="F1671" i="25"/>
  <c r="G1671" i="25" s="1"/>
  <c r="D1671" i="25"/>
  <c r="B1671" i="25"/>
  <c r="A1671" i="25"/>
  <c r="F1670" i="25"/>
  <c r="G1670" i="25" s="1"/>
  <c r="D1670" i="25"/>
  <c r="B1670" i="25"/>
  <c r="A1670" i="25"/>
  <c r="F1669" i="25"/>
  <c r="G1669" i="25" s="1"/>
  <c r="D1669" i="25"/>
  <c r="B1669" i="25"/>
  <c r="A1669" i="25"/>
  <c r="F1668" i="25"/>
  <c r="G1668" i="25" s="1"/>
  <c r="D1668" i="25"/>
  <c r="B1668" i="25"/>
  <c r="A1668" i="25"/>
  <c r="F1667" i="25"/>
  <c r="G1667" i="25" s="1"/>
  <c r="D1667" i="25"/>
  <c r="B1667" i="25"/>
  <c r="A1667" i="25"/>
  <c r="F1666" i="25"/>
  <c r="G1666" i="25" s="1"/>
  <c r="D1666" i="25"/>
  <c r="B1666" i="25"/>
  <c r="A1666" i="25"/>
  <c r="F1665" i="25"/>
  <c r="G1665" i="25" s="1"/>
  <c r="D1665" i="25"/>
  <c r="B1665" i="25"/>
  <c r="A1665" i="25"/>
  <c r="F1664" i="25"/>
  <c r="G1664" i="25" s="1"/>
  <c r="D1664" i="25"/>
  <c r="B1664" i="25"/>
  <c r="A1664" i="25"/>
  <c r="F1663" i="25"/>
  <c r="G1663" i="25" s="1"/>
  <c r="D1663" i="25"/>
  <c r="B1663" i="25"/>
  <c r="A1663" i="25"/>
  <c r="B1656" i="25"/>
  <c r="G1655" i="25"/>
  <c r="B1655" i="25"/>
  <c r="B1654" i="25"/>
  <c r="B1653" i="25"/>
  <c r="F1647" i="25"/>
  <c r="G1647" i="25" s="1"/>
  <c r="D1647" i="25"/>
  <c r="B1647" i="25"/>
  <c r="A1647" i="25"/>
  <c r="F1646" i="25"/>
  <c r="G1646" i="25" s="1"/>
  <c r="D1646" i="25"/>
  <c r="B1646" i="25"/>
  <c r="A1646" i="25"/>
  <c r="F1645" i="25"/>
  <c r="G1645" i="25" s="1"/>
  <c r="D1645" i="25"/>
  <c r="B1645" i="25"/>
  <c r="A1645" i="25"/>
  <c r="G1644" i="25"/>
  <c r="F1644" i="25"/>
  <c r="D1644" i="25"/>
  <c r="B1644" i="25"/>
  <c r="A1644" i="25"/>
  <c r="F1643" i="25"/>
  <c r="G1643" i="25" s="1"/>
  <c r="D1643" i="25"/>
  <c r="B1643" i="25"/>
  <c r="A1643" i="25"/>
  <c r="F1642" i="25"/>
  <c r="G1642" i="25" s="1"/>
  <c r="D1642" i="25"/>
  <c r="B1642" i="25"/>
  <c r="A1642" i="25"/>
  <c r="F1641" i="25"/>
  <c r="G1641" i="25" s="1"/>
  <c r="D1641" i="25"/>
  <c r="B1641" i="25"/>
  <c r="A1641" i="25"/>
  <c r="F1640" i="25"/>
  <c r="G1640" i="25" s="1"/>
  <c r="D1640" i="25"/>
  <c r="B1640" i="25"/>
  <c r="A1640" i="25"/>
  <c r="F1639" i="25"/>
  <c r="G1639" i="25" s="1"/>
  <c r="D1639" i="25"/>
  <c r="B1639" i="25"/>
  <c r="A1639" i="25"/>
  <c r="F1636" i="25"/>
  <c r="G1636" i="25" s="1"/>
  <c r="D1636" i="25"/>
  <c r="B1636" i="25"/>
  <c r="A1636" i="25"/>
  <c r="F1635" i="25"/>
  <c r="G1635" i="25" s="1"/>
  <c r="D1635" i="25"/>
  <c r="B1635" i="25"/>
  <c r="A1635" i="25"/>
  <c r="F1634" i="25"/>
  <c r="G1634" i="25" s="1"/>
  <c r="D1634" i="25"/>
  <c r="B1634" i="25"/>
  <c r="A1634" i="25"/>
  <c r="F1633" i="25"/>
  <c r="G1633" i="25" s="1"/>
  <c r="D1633" i="25"/>
  <c r="B1633" i="25"/>
  <c r="A1633" i="25"/>
  <c r="F1632" i="25"/>
  <c r="G1632" i="25" s="1"/>
  <c r="D1632" i="25"/>
  <c r="B1632" i="25"/>
  <c r="A1632" i="25"/>
  <c r="F1631" i="25"/>
  <c r="G1631" i="25" s="1"/>
  <c r="D1631" i="25"/>
  <c r="B1631" i="25"/>
  <c r="A1631" i="25"/>
  <c r="F1630" i="25"/>
  <c r="G1630" i="25" s="1"/>
  <c r="D1630" i="25"/>
  <c r="B1630" i="25"/>
  <c r="A1630" i="25"/>
  <c r="F1629" i="25"/>
  <c r="G1629" i="25" s="1"/>
  <c r="D1629" i="25"/>
  <c r="B1629" i="25"/>
  <c r="A1629" i="25"/>
  <c r="F1626" i="25"/>
  <c r="G1626" i="25" s="1"/>
  <c r="D1626" i="25"/>
  <c r="B1626" i="25"/>
  <c r="A1626" i="25"/>
  <c r="F1625" i="25"/>
  <c r="G1625" i="25" s="1"/>
  <c r="D1625" i="25"/>
  <c r="B1625" i="25"/>
  <c r="A1625" i="25"/>
  <c r="F1624" i="25"/>
  <c r="G1624" i="25" s="1"/>
  <c r="D1624" i="25"/>
  <c r="B1624" i="25"/>
  <c r="A1624" i="25"/>
  <c r="F1623" i="25"/>
  <c r="G1623" i="25" s="1"/>
  <c r="D1623" i="25"/>
  <c r="B1623" i="25"/>
  <c r="A1623" i="25"/>
  <c r="F1622" i="25"/>
  <c r="G1622" i="25" s="1"/>
  <c r="D1622" i="25"/>
  <c r="B1622" i="25"/>
  <c r="A1622" i="25"/>
  <c r="F1621" i="25"/>
  <c r="G1621" i="25" s="1"/>
  <c r="D1621" i="25"/>
  <c r="B1621" i="25"/>
  <c r="A1621" i="25"/>
  <c r="F1620" i="25"/>
  <c r="G1620" i="25" s="1"/>
  <c r="D1620" i="25"/>
  <c r="B1620" i="25"/>
  <c r="A1620" i="25"/>
  <c r="F1619" i="25"/>
  <c r="G1619" i="25" s="1"/>
  <c r="D1619" i="25"/>
  <c r="B1619" i="25"/>
  <c r="A1619" i="25"/>
  <c r="F1618" i="25"/>
  <c r="G1618" i="25" s="1"/>
  <c r="D1618" i="25"/>
  <c r="B1618" i="25"/>
  <c r="A1618" i="25"/>
  <c r="F1617" i="25"/>
  <c r="G1617" i="25" s="1"/>
  <c r="D1617" i="25"/>
  <c r="B1617" i="25"/>
  <c r="A1617" i="25"/>
  <c r="F1616" i="25"/>
  <c r="G1616" i="25" s="1"/>
  <c r="D1616" i="25"/>
  <c r="B1616" i="25"/>
  <c r="A1616" i="25"/>
  <c r="F1615" i="25"/>
  <c r="G1615" i="25" s="1"/>
  <c r="D1615" i="25"/>
  <c r="B1615" i="25"/>
  <c r="A1615" i="25"/>
  <c r="F1614" i="25"/>
  <c r="G1614" i="25" s="1"/>
  <c r="D1614" i="25"/>
  <c r="B1614" i="25"/>
  <c r="A1614" i="25"/>
  <c r="F1613" i="25"/>
  <c r="G1613" i="25" s="1"/>
  <c r="D1613" i="25"/>
  <c r="B1613" i="25"/>
  <c r="A1613" i="25"/>
  <c r="B1606" i="25"/>
  <c r="G1605" i="25"/>
  <c r="B1605" i="25"/>
  <c r="B1604" i="25"/>
  <c r="B1603" i="25"/>
  <c r="F1597" i="25"/>
  <c r="G1597" i="25" s="1"/>
  <c r="D1597" i="25"/>
  <c r="B1597" i="25"/>
  <c r="A1597" i="25"/>
  <c r="F1596" i="25"/>
  <c r="G1596" i="25" s="1"/>
  <c r="D1596" i="25"/>
  <c r="B1596" i="25"/>
  <c r="A1596" i="25"/>
  <c r="F1595" i="25"/>
  <c r="G1595" i="25" s="1"/>
  <c r="D1595" i="25"/>
  <c r="B1595" i="25"/>
  <c r="A1595" i="25"/>
  <c r="F1594" i="25"/>
  <c r="G1594" i="25" s="1"/>
  <c r="D1594" i="25"/>
  <c r="B1594" i="25"/>
  <c r="A1594" i="25"/>
  <c r="F1593" i="25"/>
  <c r="G1593" i="25" s="1"/>
  <c r="D1593" i="25"/>
  <c r="B1593" i="25"/>
  <c r="A1593" i="25"/>
  <c r="F1592" i="25"/>
  <c r="G1592" i="25" s="1"/>
  <c r="D1592" i="25"/>
  <c r="B1592" i="25"/>
  <c r="A1592" i="25"/>
  <c r="F1591" i="25"/>
  <c r="G1591" i="25" s="1"/>
  <c r="D1591" i="25"/>
  <c r="B1591" i="25"/>
  <c r="A1591" i="25"/>
  <c r="F1590" i="25"/>
  <c r="G1590" i="25" s="1"/>
  <c r="D1590" i="25"/>
  <c r="B1590" i="25"/>
  <c r="A1590" i="25"/>
  <c r="F1589" i="25"/>
  <c r="G1589" i="25" s="1"/>
  <c r="D1589" i="25"/>
  <c r="B1589" i="25"/>
  <c r="A1589" i="25"/>
  <c r="F1586" i="25"/>
  <c r="G1586" i="25" s="1"/>
  <c r="D1586" i="25"/>
  <c r="B1586" i="25"/>
  <c r="A1586" i="25"/>
  <c r="F1585" i="25"/>
  <c r="G1585" i="25" s="1"/>
  <c r="D1585" i="25"/>
  <c r="B1585" i="25"/>
  <c r="A1585" i="25"/>
  <c r="F1584" i="25"/>
  <c r="G1584" i="25" s="1"/>
  <c r="D1584" i="25"/>
  <c r="B1584" i="25"/>
  <c r="A1584" i="25"/>
  <c r="F1583" i="25"/>
  <c r="G1583" i="25" s="1"/>
  <c r="D1583" i="25"/>
  <c r="B1583" i="25"/>
  <c r="A1583" i="25"/>
  <c r="F1582" i="25"/>
  <c r="G1582" i="25" s="1"/>
  <c r="D1582" i="25"/>
  <c r="B1582" i="25"/>
  <c r="A1582" i="25"/>
  <c r="F1581" i="25"/>
  <c r="G1581" i="25" s="1"/>
  <c r="D1581" i="25"/>
  <c r="B1581" i="25"/>
  <c r="A1581" i="25"/>
  <c r="F1580" i="25"/>
  <c r="G1580" i="25" s="1"/>
  <c r="D1580" i="25"/>
  <c r="B1580" i="25"/>
  <c r="A1580" i="25"/>
  <c r="F1579" i="25"/>
  <c r="G1579" i="25" s="1"/>
  <c r="D1579" i="25"/>
  <c r="B1579" i="25"/>
  <c r="A1579" i="25"/>
  <c r="F1576" i="25"/>
  <c r="G1576" i="25" s="1"/>
  <c r="D1576" i="25"/>
  <c r="B1576" i="25"/>
  <c r="A1576" i="25"/>
  <c r="F1575" i="25"/>
  <c r="G1575" i="25" s="1"/>
  <c r="D1575" i="25"/>
  <c r="B1575" i="25"/>
  <c r="A1575" i="25"/>
  <c r="F1574" i="25"/>
  <c r="G1574" i="25" s="1"/>
  <c r="D1574" i="25"/>
  <c r="B1574" i="25"/>
  <c r="A1574" i="25"/>
  <c r="F1573" i="25"/>
  <c r="G1573" i="25" s="1"/>
  <c r="D1573" i="25"/>
  <c r="B1573" i="25"/>
  <c r="A1573" i="25"/>
  <c r="F1572" i="25"/>
  <c r="G1572" i="25" s="1"/>
  <c r="D1572" i="25"/>
  <c r="B1572" i="25"/>
  <c r="A1572" i="25"/>
  <c r="F1571" i="25"/>
  <c r="G1571" i="25" s="1"/>
  <c r="D1571" i="25"/>
  <c r="B1571" i="25"/>
  <c r="A1571" i="25"/>
  <c r="F1570" i="25"/>
  <c r="G1570" i="25" s="1"/>
  <c r="D1570" i="25"/>
  <c r="B1570" i="25"/>
  <c r="A1570" i="25"/>
  <c r="F1569" i="25"/>
  <c r="G1569" i="25" s="1"/>
  <c r="D1569" i="25"/>
  <c r="B1569" i="25"/>
  <c r="A1569" i="25"/>
  <c r="F1568" i="25"/>
  <c r="G1568" i="25" s="1"/>
  <c r="D1568" i="25"/>
  <c r="B1568" i="25"/>
  <c r="A1568" i="25"/>
  <c r="F1567" i="25"/>
  <c r="G1567" i="25" s="1"/>
  <c r="D1567" i="25"/>
  <c r="B1567" i="25"/>
  <c r="A1567" i="25"/>
  <c r="G1566" i="25"/>
  <c r="F1566" i="25"/>
  <c r="D1566" i="25"/>
  <c r="B1566" i="25"/>
  <c r="A1566" i="25"/>
  <c r="F1565" i="25"/>
  <c r="G1565" i="25" s="1"/>
  <c r="D1565" i="25"/>
  <c r="B1565" i="25"/>
  <c r="A1565" i="25"/>
  <c r="F1564" i="25"/>
  <c r="G1564" i="25" s="1"/>
  <c r="D1564" i="25"/>
  <c r="B1564" i="25"/>
  <c r="A1564" i="25"/>
  <c r="F1563" i="25"/>
  <c r="G1563" i="25" s="1"/>
  <c r="D1563" i="25"/>
  <c r="B1563" i="25"/>
  <c r="A1563" i="25"/>
  <c r="B1556" i="25"/>
  <c r="G1555" i="25"/>
  <c r="B1555" i="25"/>
  <c r="B1554" i="25"/>
  <c r="B1553" i="25"/>
  <c r="F1547" i="25"/>
  <c r="G1547" i="25" s="1"/>
  <c r="D1547" i="25"/>
  <c r="B1547" i="25"/>
  <c r="A1547" i="25"/>
  <c r="F1546" i="25"/>
  <c r="G1546" i="25" s="1"/>
  <c r="D1546" i="25"/>
  <c r="B1546" i="25"/>
  <c r="A1546" i="25"/>
  <c r="F1545" i="25"/>
  <c r="G1545" i="25" s="1"/>
  <c r="D1545" i="25"/>
  <c r="B1545" i="25"/>
  <c r="A1545" i="25"/>
  <c r="F1544" i="25"/>
  <c r="G1544" i="25" s="1"/>
  <c r="D1544" i="25"/>
  <c r="B1544" i="25"/>
  <c r="A1544" i="25"/>
  <c r="F1543" i="25"/>
  <c r="G1543" i="25" s="1"/>
  <c r="D1543" i="25"/>
  <c r="B1543" i="25"/>
  <c r="A1543" i="25"/>
  <c r="F1542" i="25"/>
  <c r="G1542" i="25" s="1"/>
  <c r="D1542" i="25"/>
  <c r="B1542" i="25"/>
  <c r="A1542" i="25"/>
  <c r="F1541" i="25"/>
  <c r="G1541" i="25" s="1"/>
  <c r="D1541" i="25"/>
  <c r="B1541" i="25"/>
  <c r="A1541" i="25"/>
  <c r="F1540" i="25"/>
  <c r="G1540" i="25" s="1"/>
  <c r="D1540" i="25"/>
  <c r="B1540" i="25"/>
  <c r="A1540" i="25"/>
  <c r="F1539" i="25"/>
  <c r="G1539" i="25" s="1"/>
  <c r="D1539" i="25"/>
  <c r="B1539" i="25"/>
  <c r="A1539" i="25"/>
  <c r="F1536" i="25"/>
  <c r="G1536" i="25" s="1"/>
  <c r="D1536" i="25"/>
  <c r="B1536" i="25"/>
  <c r="A1536" i="25"/>
  <c r="F1535" i="25"/>
  <c r="G1535" i="25" s="1"/>
  <c r="D1535" i="25"/>
  <c r="B1535" i="25"/>
  <c r="A1535" i="25"/>
  <c r="F1534" i="25"/>
  <c r="G1534" i="25" s="1"/>
  <c r="D1534" i="25"/>
  <c r="B1534" i="25"/>
  <c r="A1534" i="25"/>
  <c r="F1533" i="25"/>
  <c r="G1533" i="25" s="1"/>
  <c r="D1533" i="25"/>
  <c r="B1533" i="25"/>
  <c r="A1533" i="25"/>
  <c r="F1532" i="25"/>
  <c r="G1532" i="25" s="1"/>
  <c r="D1532" i="25"/>
  <c r="B1532" i="25"/>
  <c r="A1532" i="25"/>
  <c r="F1531" i="25"/>
  <c r="G1531" i="25" s="1"/>
  <c r="D1531" i="25"/>
  <c r="B1531" i="25"/>
  <c r="A1531" i="25"/>
  <c r="F1530" i="25"/>
  <c r="G1530" i="25" s="1"/>
  <c r="D1530" i="25"/>
  <c r="B1530" i="25"/>
  <c r="A1530" i="25"/>
  <c r="F1529" i="25"/>
  <c r="G1529" i="25" s="1"/>
  <c r="D1529" i="25"/>
  <c r="B1529" i="25"/>
  <c r="A1529" i="25"/>
  <c r="F1526" i="25"/>
  <c r="G1526" i="25" s="1"/>
  <c r="D1526" i="25"/>
  <c r="B1526" i="25"/>
  <c r="A1526" i="25"/>
  <c r="F1525" i="25"/>
  <c r="G1525" i="25" s="1"/>
  <c r="D1525" i="25"/>
  <c r="B1525" i="25"/>
  <c r="A1525" i="25"/>
  <c r="F1524" i="25"/>
  <c r="G1524" i="25" s="1"/>
  <c r="D1524" i="25"/>
  <c r="B1524" i="25"/>
  <c r="A1524" i="25"/>
  <c r="F1523" i="25"/>
  <c r="G1523" i="25" s="1"/>
  <c r="D1523" i="25"/>
  <c r="B1523" i="25"/>
  <c r="A1523" i="25"/>
  <c r="F1522" i="25"/>
  <c r="G1522" i="25" s="1"/>
  <c r="D1522" i="25"/>
  <c r="B1522" i="25"/>
  <c r="A1522" i="25"/>
  <c r="F1521" i="25"/>
  <c r="G1521" i="25" s="1"/>
  <c r="D1521" i="25"/>
  <c r="B1521" i="25"/>
  <c r="A1521" i="25"/>
  <c r="F1520" i="25"/>
  <c r="G1520" i="25" s="1"/>
  <c r="D1520" i="25"/>
  <c r="B1520" i="25"/>
  <c r="A1520" i="25"/>
  <c r="F1519" i="25"/>
  <c r="G1519" i="25" s="1"/>
  <c r="D1519" i="25"/>
  <c r="B1519" i="25"/>
  <c r="A1519" i="25"/>
  <c r="F1518" i="25"/>
  <c r="G1518" i="25" s="1"/>
  <c r="D1518" i="25"/>
  <c r="B1518" i="25"/>
  <c r="A1518" i="25"/>
  <c r="F1517" i="25"/>
  <c r="G1517" i="25" s="1"/>
  <c r="D1517" i="25"/>
  <c r="B1517" i="25"/>
  <c r="A1517" i="25"/>
  <c r="F1516" i="25"/>
  <c r="G1516" i="25" s="1"/>
  <c r="D1516" i="25"/>
  <c r="B1516" i="25"/>
  <c r="A1516" i="25"/>
  <c r="F1515" i="25"/>
  <c r="G1515" i="25" s="1"/>
  <c r="D1515" i="25"/>
  <c r="B1515" i="25"/>
  <c r="A1515" i="25"/>
  <c r="F1514" i="25"/>
  <c r="G1514" i="25" s="1"/>
  <c r="D1514" i="25"/>
  <c r="B1514" i="25"/>
  <c r="A1514" i="25"/>
  <c r="F1513" i="25"/>
  <c r="G1513" i="25" s="1"/>
  <c r="D1513" i="25"/>
  <c r="B1513" i="25"/>
  <c r="A1513" i="25"/>
  <c r="B1506" i="25"/>
  <c r="G1505" i="25"/>
  <c r="B1505" i="25"/>
  <c r="B1504" i="25"/>
  <c r="B1503" i="25"/>
  <c r="F1497" i="25"/>
  <c r="G1497" i="25" s="1"/>
  <c r="D1497" i="25"/>
  <c r="B1497" i="25"/>
  <c r="A1497" i="25"/>
  <c r="F1496" i="25"/>
  <c r="G1496" i="25" s="1"/>
  <c r="D1496" i="25"/>
  <c r="B1496" i="25"/>
  <c r="A1496" i="25"/>
  <c r="F1495" i="25"/>
  <c r="G1495" i="25" s="1"/>
  <c r="D1495" i="25"/>
  <c r="B1495" i="25"/>
  <c r="A1495" i="25"/>
  <c r="F1494" i="25"/>
  <c r="G1494" i="25" s="1"/>
  <c r="D1494" i="25"/>
  <c r="B1494" i="25"/>
  <c r="A1494" i="25"/>
  <c r="F1493" i="25"/>
  <c r="G1493" i="25" s="1"/>
  <c r="D1493" i="25"/>
  <c r="B1493" i="25"/>
  <c r="A1493" i="25"/>
  <c r="F1492" i="25"/>
  <c r="G1492" i="25" s="1"/>
  <c r="D1492" i="25"/>
  <c r="B1492" i="25"/>
  <c r="A1492" i="25"/>
  <c r="F1491" i="25"/>
  <c r="G1491" i="25" s="1"/>
  <c r="D1491" i="25"/>
  <c r="B1491" i="25"/>
  <c r="A1491" i="25"/>
  <c r="F1490" i="25"/>
  <c r="G1490" i="25" s="1"/>
  <c r="D1490" i="25"/>
  <c r="B1490" i="25"/>
  <c r="A1490" i="25"/>
  <c r="F1489" i="25"/>
  <c r="G1489" i="25" s="1"/>
  <c r="D1489" i="25"/>
  <c r="B1489" i="25"/>
  <c r="A1489" i="25"/>
  <c r="F1486" i="25"/>
  <c r="G1486" i="25" s="1"/>
  <c r="D1486" i="25"/>
  <c r="B1486" i="25"/>
  <c r="A1486" i="25"/>
  <c r="F1485" i="25"/>
  <c r="G1485" i="25" s="1"/>
  <c r="D1485" i="25"/>
  <c r="B1485" i="25"/>
  <c r="A1485" i="25"/>
  <c r="F1484" i="25"/>
  <c r="G1484" i="25" s="1"/>
  <c r="D1484" i="25"/>
  <c r="B1484" i="25"/>
  <c r="A1484" i="25"/>
  <c r="F1483" i="25"/>
  <c r="G1483" i="25" s="1"/>
  <c r="D1483" i="25"/>
  <c r="B1483" i="25"/>
  <c r="A1483" i="25"/>
  <c r="G1482" i="25"/>
  <c r="F1482" i="25"/>
  <c r="D1482" i="25"/>
  <c r="B1482" i="25"/>
  <c r="A1482" i="25"/>
  <c r="F1481" i="25"/>
  <c r="G1481" i="25" s="1"/>
  <c r="D1481" i="25"/>
  <c r="B1481" i="25"/>
  <c r="A1481" i="25"/>
  <c r="F1480" i="25"/>
  <c r="G1480" i="25" s="1"/>
  <c r="D1480" i="25"/>
  <c r="B1480" i="25"/>
  <c r="A1480" i="25"/>
  <c r="F1479" i="25"/>
  <c r="G1479" i="25" s="1"/>
  <c r="D1479" i="25"/>
  <c r="B1479" i="25"/>
  <c r="A1479" i="25"/>
  <c r="F1476" i="25"/>
  <c r="G1476" i="25" s="1"/>
  <c r="D1476" i="25"/>
  <c r="B1476" i="25"/>
  <c r="A1476" i="25"/>
  <c r="F1475" i="25"/>
  <c r="G1475" i="25" s="1"/>
  <c r="D1475" i="25"/>
  <c r="B1475" i="25"/>
  <c r="A1475" i="25"/>
  <c r="F1474" i="25"/>
  <c r="G1474" i="25" s="1"/>
  <c r="D1474" i="25"/>
  <c r="B1474" i="25"/>
  <c r="A1474" i="25"/>
  <c r="F1473" i="25"/>
  <c r="G1473" i="25" s="1"/>
  <c r="D1473" i="25"/>
  <c r="B1473" i="25"/>
  <c r="A1473" i="25"/>
  <c r="F1472" i="25"/>
  <c r="G1472" i="25" s="1"/>
  <c r="D1472" i="25"/>
  <c r="B1472" i="25"/>
  <c r="A1472" i="25"/>
  <c r="F1471" i="25"/>
  <c r="G1471" i="25" s="1"/>
  <c r="D1471" i="25"/>
  <c r="B1471" i="25"/>
  <c r="A1471" i="25"/>
  <c r="F1470" i="25"/>
  <c r="G1470" i="25" s="1"/>
  <c r="D1470" i="25"/>
  <c r="B1470" i="25"/>
  <c r="A1470" i="25"/>
  <c r="F1469" i="25"/>
  <c r="G1469" i="25" s="1"/>
  <c r="D1469" i="25"/>
  <c r="B1469" i="25"/>
  <c r="A1469" i="25"/>
  <c r="F1468" i="25"/>
  <c r="G1468" i="25" s="1"/>
  <c r="D1468" i="25"/>
  <c r="B1468" i="25"/>
  <c r="A1468" i="25"/>
  <c r="F1467" i="25"/>
  <c r="G1467" i="25" s="1"/>
  <c r="D1467" i="25"/>
  <c r="B1467" i="25"/>
  <c r="A1467" i="25"/>
  <c r="F1466" i="25"/>
  <c r="G1466" i="25" s="1"/>
  <c r="D1466" i="25"/>
  <c r="B1466" i="25"/>
  <c r="A1466" i="25"/>
  <c r="F1465" i="25"/>
  <c r="G1465" i="25" s="1"/>
  <c r="D1465" i="25"/>
  <c r="B1465" i="25"/>
  <c r="A1465" i="25"/>
  <c r="G1464" i="25"/>
  <c r="F1464" i="25"/>
  <c r="D1464" i="25"/>
  <c r="B1464" i="25"/>
  <c r="A1464" i="25"/>
  <c r="F1463" i="25"/>
  <c r="G1463" i="25" s="1"/>
  <c r="D1463" i="25"/>
  <c r="B1463" i="25"/>
  <c r="A1463" i="25"/>
  <c r="B1456" i="25"/>
  <c r="G1455" i="25"/>
  <c r="B1455" i="25"/>
  <c r="B1454" i="25"/>
  <c r="B1453" i="25"/>
  <c r="F1447" i="25"/>
  <c r="G1447" i="25" s="1"/>
  <c r="D1447" i="25"/>
  <c r="B1447" i="25"/>
  <c r="A1447" i="25"/>
  <c r="F1446" i="25"/>
  <c r="G1446" i="25" s="1"/>
  <c r="D1446" i="25"/>
  <c r="B1446" i="25"/>
  <c r="A1446" i="25"/>
  <c r="F1445" i="25"/>
  <c r="G1445" i="25" s="1"/>
  <c r="D1445" i="25"/>
  <c r="B1445" i="25"/>
  <c r="A1445" i="25"/>
  <c r="F1444" i="25"/>
  <c r="G1444" i="25" s="1"/>
  <c r="D1444" i="25"/>
  <c r="B1444" i="25"/>
  <c r="A1444" i="25"/>
  <c r="F1443" i="25"/>
  <c r="G1443" i="25" s="1"/>
  <c r="D1443" i="25"/>
  <c r="B1443" i="25"/>
  <c r="A1443" i="25"/>
  <c r="F1442" i="25"/>
  <c r="G1442" i="25" s="1"/>
  <c r="D1442" i="25"/>
  <c r="B1442" i="25"/>
  <c r="A1442" i="25"/>
  <c r="G1441" i="25"/>
  <c r="F1441" i="25"/>
  <c r="D1441" i="25"/>
  <c r="B1441" i="25"/>
  <c r="A1441" i="25"/>
  <c r="F1440" i="25"/>
  <c r="G1440" i="25" s="1"/>
  <c r="D1440" i="25"/>
  <c r="B1440" i="25"/>
  <c r="A1440" i="25"/>
  <c r="F1439" i="25"/>
  <c r="G1439" i="25" s="1"/>
  <c r="D1439" i="25"/>
  <c r="B1439" i="25"/>
  <c r="A1439" i="25"/>
  <c r="F1436" i="25"/>
  <c r="G1436" i="25" s="1"/>
  <c r="D1436" i="25"/>
  <c r="B1436" i="25"/>
  <c r="A1436" i="25"/>
  <c r="F1435" i="25"/>
  <c r="G1435" i="25" s="1"/>
  <c r="D1435" i="25"/>
  <c r="B1435" i="25"/>
  <c r="A1435" i="25"/>
  <c r="F1434" i="25"/>
  <c r="G1434" i="25" s="1"/>
  <c r="D1434" i="25"/>
  <c r="B1434" i="25"/>
  <c r="A1434" i="25"/>
  <c r="F1433" i="25"/>
  <c r="G1433" i="25" s="1"/>
  <c r="D1433" i="25"/>
  <c r="B1433" i="25"/>
  <c r="A1433" i="25"/>
  <c r="F1432" i="25"/>
  <c r="G1432" i="25" s="1"/>
  <c r="D1432" i="25"/>
  <c r="B1432" i="25"/>
  <c r="A1432" i="25"/>
  <c r="F1431" i="25"/>
  <c r="G1431" i="25" s="1"/>
  <c r="D1431" i="25"/>
  <c r="B1431" i="25"/>
  <c r="A1431" i="25"/>
  <c r="F1430" i="25"/>
  <c r="G1430" i="25" s="1"/>
  <c r="D1430" i="25"/>
  <c r="B1430" i="25"/>
  <c r="A1430" i="25"/>
  <c r="F1429" i="25"/>
  <c r="G1429" i="25" s="1"/>
  <c r="D1429" i="25"/>
  <c r="B1429" i="25"/>
  <c r="A1429" i="25"/>
  <c r="F1426" i="25"/>
  <c r="G1426" i="25" s="1"/>
  <c r="D1426" i="25"/>
  <c r="B1426" i="25"/>
  <c r="A1426" i="25"/>
  <c r="F1425" i="25"/>
  <c r="G1425" i="25" s="1"/>
  <c r="D1425" i="25"/>
  <c r="B1425" i="25"/>
  <c r="A1425" i="25"/>
  <c r="F1424" i="25"/>
  <c r="G1424" i="25" s="1"/>
  <c r="D1424" i="25"/>
  <c r="B1424" i="25"/>
  <c r="A1424" i="25"/>
  <c r="F1423" i="25"/>
  <c r="G1423" i="25" s="1"/>
  <c r="D1423" i="25"/>
  <c r="B1423" i="25"/>
  <c r="A1423" i="25"/>
  <c r="F1422" i="25"/>
  <c r="G1422" i="25" s="1"/>
  <c r="D1422" i="25"/>
  <c r="B1422" i="25"/>
  <c r="A1422" i="25"/>
  <c r="F1421" i="25"/>
  <c r="G1421" i="25" s="1"/>
  <c r="D1421" i="25"/>
  <c r="B1421" i="25"/>
  <c r="A1421" i="25"/>
  <c r="F1420" i="25"/>
  <c r="G1420" i="25" s="1"/>
  <c r="D1420" i="25"/>
  <c r="B1420" i="25"/>
  <c r="A1420" i="25"/>
  <c r="F1419" i="25"/>
  <c r="G1419" i="25" s="1"/>
  <c r="D1419" i="25"/>
  <c r="B1419" i="25"/>
  <c r="A1419" i="25"/>
  <c r="F1418" i="25"/>
  <c r="G1418" i="25" s="1"/>
  <c r="D1418" i="25"/>
  <c r="B1418" i="25"/>
  <c r="A1418" i="25"/>
  <c r="F1417" i="25"/>
  <c r="G1417" i="25" s="1"/>
  <c r="D1417" i="25"/>
  <c r="B1417" i="25"/>
  <c r="A1417" i="25"/>
  <c r="F1416" i="25"/>
  <c r="G1416" i="25" s="1"/>
  <c r="D1416" i="25"/>
  <c r="B1416" i="25"/>
  <c r="A1416" i="25"/>
  <c r="F1415" i="25"/>
  <c r="G1415" i="25" s="1"/>
  <c r="D1415" i="25"/>
  <c r="B1415" i="25"/>
  <c r="A1415" i="25"/>
  <c r="F1414" i="25"/>
  <c r="G1414" i="25" s="1"/>
  <c r="D1414" i="25"/>
  <c r="B1414" i="25"/>
  <c r="A1414" i="25"/>
  <c r="F1413" i="25"/>
  <c r="G1413" i="25" s="1"/>
  <c r="D1413" i="25"/>
  <c r="B1413" i="25"/>
  <c r="A1413" i="25"/>
  <c r="B1406" i="25"/>
  <c r="G1405" i="25"/>
  <c r="B1405" i="25"/>
  <c r="B1404" i="25"/>
  <c r="B1403" i="25"/>
  <c r="F1397" i="25"/>
  <c r="G1397" i="25" s="1"/>
  <c r="D1397" i="25"/>
  <c r="B1397" i="25"/>
  <c r="A1397" i="25"/>
  <c r="F1396" i="25"/>
  <c r="G1396" i="25" s="1"/>
  <c r="D1396" i="25"/>
  <c r="B1396" i="25"/>
  <c r="A1396" i="25"/>
  <c r="F1395" i="25"/>
  <c r="G1395" i="25" s="1"/>
  <c r="D1395" i="25"/>
  <c r="B1395" i="25"/>
  <c r="A1395" i="25"/>
  <c r="F1394" i="25"/>
  <c r="G1394" i="25" s="1"/>
  <c r="D1394" i="25"/>
  <c r="B1394" i="25"/>
  <c r="A1394" i="25"/>
  <c r="F1393" i="25"/>
  <c r="G1393" i="25" s="1"/>
  <c r="D1393" i="25"/>
  <c r="B1393" i="25"/>
  <c r="A1393" i="25"/>
  <c r="F1392" i="25"/>
  <c r="G1392" i="25" s="1"/>
  <c r="D1392" i="25"/>
  <c r="B1392" i="25"/>
  <c r="A1392" i="25"/>
  <c r="F1391" i="25"/>
  <c r="G1391" i="25" s="1"/>
  <c r="D1391" i="25"/>
  <c r="B1391" i="25"/>
  <c r="A1391" i="25"/>
  <c r="F1390" i="25"/>
  <c r="G1390" i="25" s="1"/>
  <c r="D1390" i="25"/>
  <c r="B1390" i="25"/>
  <c r="A1390" i="25"/>
  <c r="F1389" i="25"/>
  <c r="G1389" i="25" s="1"/>
  <c r="D1389" i="25"/>
  <c r="B1389" i="25"/>
  <c r="A1389" i="25"/>
  <c r="F1386" i="25"/>
  <c r="G1386" i="25" s="1"/>
  <c r="D1386" i="25"/>
  <c r="B1386" i="25"/>
  <c r="A1386" i="25"/>
  <c r="F1385" i="25"/>
  <c r="G1385" i="25" s="1"/>
  <c r="D1385" i="25"/>
  <c r="B1385" i="25"/>
  <c r="A1385" i="25"/>
  <c r="F1384" i="25"/>
  <c r="G1384" i="25" s="1"/>
  <c r="D1384" i="25"/>
  <c r="B1384" i="25"/>
  <c r="A1384" i="25"/>
  <c r="F1383" i="25"/>
  <c r="G1383" i="25" s="1"/>
  <c r="D1383" i="25"/>
  <c r="B1383" i="25"/>
  <c r="A1383" i="25"/>
  <c r="F1382" i="25"/>
  <c r="G1382" i="25" s="1"/>
  <c r="D1382" i="25"/>
  <c r="B1382" i="25"/>
  <c r="A1382" i="25"/>
  <c r="F1381" i="25"/>
  <c r="G1381" i="25" s="1"/>
  <c r="D1381" i="25"/>
  <c r="B1381" i="25"/>
  <c r="A1381" i="25"/>
  <c r="F1380" i="25"/>
  <c r="G1380" i="25" s="1"/>
  <c r="D1380" i="25"/>
  <c r="B1380" i="25"/>
  <c r="A1380" i="25"/>
  <c r="F1379" i="25"/>
  <c r="G1379" i="25" s="1"/>
  <c r="D1379" i="25"/>
  <c r="B1379" i="25"/>
  <c r="A1379" i="25"/>
  <c r="F1376" i="25"/>
  <c r="G1376" i="25" s="1"/>
  <c r="D1376" i="25"/>
  <c r="B1376" i="25"/>
  <c r="A1376" i="25"/>
  <c r="F1375" i="25"/>
  <c r="G1375" i="25" s="1"/>
  <c r="D1375" i="25"/>
  <c r="B1375" i="25"/>
  <c r="A1375" i="25"/>
  <c r="F1374" i="25"/>
  <c r="G1374" i="25" s="1"/>
  <c r="D1374" i="25"/>
  <c r="B1374" i="25"/>
  <c r="A1374" i="25"/>
  <c r="F1373" i="25"/>
  <c r="G1373" i="25" s="1"/>
  <c r="D1373" i="25"/>
  <c r="B1373" i="25"/>
  <c r="A1373" i="25"/>
  <c r="F1372" i="25"/>
  <c r="G1372" i="25" s="1"/>
  <c r="D1372" i="25"/>
  <c r="B1372" i="25"/>
  <c r="A1372" i="25"/>
  <c r="F1371" i="25"/>
  <c r="G1371" i="25" s="1"/>
  <c r="D1371" i="25"/>
  <c r="B1371" i="25"/>
  <c r="A1371" i="25"/>
  <c r="F1370" i="25"/>
  <c r="G1370" i="25" s="1"/>
  <c r="D1370" i="25"/>
  <c r="B1370" i="25"/>
  <c r="A1370" i="25"/>
  <c r="F1369" i="25"/>
  <c r="G1369" i="25" s="1"/>
  <c r="D1369" i="25"/>
  <c r="B1369" i="25"/>
  <c r="A1369" i="25"/>
  <c r="F1368" i="25"/>
  <c r="G1368" i="25" s="1"/>
  <c r="D1368" i="25"/>
  <c r="B1368" i="25"/>
  <c r="A1368" i="25"/>
  <c r="F1367" i="25"/>
  <c r="G1367" i="25" s="1"/>
  <c r="D1367" i="25"/>
  <c r="B1367" i="25"/>
  <c r="A1367" i="25"/>
  <c r="F1366" i="25"/>
  <c r="G1366" i="25" s="1"/>
  <c r="D1366" i="25"/>
  <c r="B1366" i="25"/>
  <c r="A1366" i="25"/>
  <c r="F1365" i="25"/>
  <c r="G1365" i="25" s="1"/>
  <c r="D1365" i="25"/>
  <c r="B1365" i="25"/>
  <c r="A1365" i="25"/>
  <c r="F1364" i="25"/>
  <c r="G1364" i="25" s="1"/>
  <c r="D1364" i="25"/>
  <c r="B1364" i="25"/>
  <c r="A1364" i="25"/>
  <c r="F1363" i="25"/>
  <c r="G1363" i="25" s="1"/>
  <c r="D1363" i="25"/>
  <c r="B1363" i="25"/>
  <c r="A1363" i="25"/>
  <c r="B1356" i="25"/>
  <c r="G1355" i="25"/>
  <c r="B1355" i="25"/>
  <c r="B1354" i="25"/>
  <c r="B1353" i="25"/>
  <c r="F1347" i="25"/>
  <c r="G1347" i="25" s="1"/>
  <c r="D1347" i="25"/>
  <c r="B1347" i="25"/>
  <c r="A1347" i="25"/>
  <c r="F1346" i="25"/>
  <c r="G1346" i="25" s="1"/>
  <c r="D1346" i="25"/>
  <c r="B1346" i="25"/>
  <c r="A1346" i="25"/>
  <c r="F1345" i="25"/>
  <c r="G1345" i="25" s="1"/>
  <c r="D1345" i="25"/>
  <c r="B1345" i="25"/>
  <c r="A1345" i="25"/>
  <c r="F1344" i="25"/>
  <c r="G1344" i="25" s="1"/>
  <c r="D1344" i="25"/>
  <c r="B1344" i="25"/>
  <c r="A1344" i="25"/>
  <c r="F1343" i="25"/>
  <c r="G1343" i="25" s="1"/>
  <c r="D1343" i="25"/>
  <c r="B1343" i="25"/>
  <c r="A1343" i="25"/>
  <c r="F1342" i="25"/>
  <c r="G1342" i="25" s="1"/>
  <c r="D1342" i="25"/>
  <c r="B1342" i="25"/>
  <c r="A1342" i="25"/>
  <c r="F1341" i="25"/>
  <c r="G1341" i="25" s="1"/>
  <c r="D1341" i="25"/>
  <c r="B1341" i="25"/>
  <c r="A1341" i="25"/>
  <c r="F1340" i="25"/>
  <c r="G1340" i="25" s="1"/>
  <c r="D1340" i="25"/>
  <c r="B1340" i="25"/>
  <c r="A1340" i="25"/>
  <c r="F1339" i="25"/>
  <c r="G1339" i="25" s="1"/>
  <c r="D1339" i="25"/>
  <c r="B1339" i="25"/>
  <c r="A1339" i="25"/>
  <c r="F1336" i="25"/>
  <c r="G1336" i="25" s="1"/>
  <c r="D1336" i="25"/>
  <c r="B1336" i="25"/>
  <c r="A1336" i="25"/>
  <c r="F1335" i="25"/>
  <c r="G1335" i="25" s="1"/>
  <c r="D1335" i="25"/>
  <c r="B1335" i="25"/>
  <c r="A1335" i="25"/>
  <c r="F1334" i="25"/>
  <c r="G1334" i="25" s="1"/>
  <c r="D1334" i="25"/>
  <c r="B1334" i="25"/>
  <c r="A1334" i="25"/>
  <c r="F1333" i="25"/>
  <c r="G1333" i="25" s="1"/>
  <c r="D1333" i="25"/>
  <c r="B1333" i="25"/>
  <c r="A1333" i="25"/>
  <c r="F1332" i="25"/>
  <c r="G1332" i="25" s="1"/>
  <c r="D1332" i="25"/>
  <c r="B1332" i="25"/>
  <c r="A1332" i="25"/>
  <c r="G1331" i="25"/>
  <c r="F1331" i="25"/>
  <c r="D1331" i="25"/>
  <c r="B1331" i="25"/>
  <c r="A1331" i="25"/>
  <c r="F1330" i="25"/>
  <c r="G1330" i="25" s="1"/>
  <c r="D1330" i="25"/>
  <c r="B1330" i="25"/>
  <c r="A1330" i="25"/>
  <c r="F1329" i="25"/>
  <c r="G1329" i="25" s="1"/>
  <c r="D1329" i="25"/>
  <c r="B1329" i="25"/>
  <c r="A1329" i="25"/>
  <c r="F1326" i="25"/>
  <c r="G1326" i="25" s="1"/>
  <c r="D1326" i="25"/>
  <c r="B1326" i="25"/>
  <c r="A1326" i="25"/>
  <c r="F1325" i="25"/>
  <c r="G1325" i="25" s="1"/>
  <c r="D1325" i="25"/>
  <c r="B1325" i="25"/>
  <c r="A1325" i="25"/>
  <c r="F1324" i="25"/>
  <c r="G1324" i="25" s="1"/>
  <c r="D1324" i="25"/>
  <c r="B1324" i="25"/>
  <c r="A1324" i="25"/>
  <c r="F1323" i="25"/>
  <c r="G1323" i="25" s="1"/>
  <c r="D1323" i="25"/>
  <c r="B1323" i="25"/>
  <c r="A1323" i="25"/>
  <c r="F1322" i="25"/>
  <c r="G1322" i="25" s="1"/>
  <c r="D1322" i="25"/>
  <c r="B1322" i="25"/>
  <c r="A1322" i="25"/>
  <c r="F1321" i="25"/>
  <c r="G1321" i="25" s="1"/>
  <c r="D1321" i="25"/>
  <c r="B1321" i="25"/>
  <c r="A1321" i="25"/>
  <c r="F1320" i="25"/>
  <c r="G1320" i="25" s="1"/>
  <c r="D1320" i="25"/>
  <c r="B1320" i="25"/>
  <c r="A1320" i="25"/>
  <c r="F1319" i="25"/>
  <c r="G1319" i="25" s="1"/>
  <c r="D1319" i="25"/>
  <c r="B1319" i="25"/>
  <c r="A1319" i="25"/>
  <c r="F1318" i="25"/>
  <c r="G1318" i="25" s="1"/>
  <c r="D1318" i="25"/>
  <c r="B1318" i="25"/>
  <c r="A1318" i="25"/>
  <c r="F1317" i="25"/>
  <c r="G1317" i="25" s="1"/>
  <c r="D1317" i="25"/>
  <c r="B1317" i="25"/>
  <c r="A1317" i="25"/>
  <c r="F1316" i="25"/>
  <c r="G1316" i="25" s="1"/>
  <c r="D1316" i="25"/>
  <c r="B1316" i="25"/>
  <c r="A1316" i="25"/>
  <c r="F1315" i="25"/>
  <c r="G1315" i="25" s="1"/>
  <c r="D1315" i="25"/>
  <c r="B1315" i="25"/>
  <c r="A1315" i="25"/>
  <c r="G1314" i="25"/>
  <c r="F1314" i="25"/>
  <c r="D1314" i="25"/>
  <c r="B1314" i="25"/>
  <c r="A1314" i="25"/>
  <c r="F1313" i="25"/>
  <c r="G1313" i="25" s="1"/>
  <c r="D1313" i="25"/>
  <c r="B1313" i="25"/>
  <c r="A1313" i="25"/>
  <c r="B1306" i="25"/>
  <c r="G1305" i="25"/>
  <c r="B1305" i="25"/>
  <c r="B1304" i="25"/>
  <c r="B1303" i="25"/>
  <c r="F1297" i="25"/>
  <c r="G1297" i="25" s="1"/>
  <c r="D1297" i="25"/>
  <c r="B1297" i="25"/>
  <c r="A1297" i="25"/>
  <c r="F1296" i="25"/>
  <c r="G1296" i="25" s="1"/>
  <c r="D1296" i="25"/>
  <c r="B1296" i="25"/>
  <c r="A1296" i="25"/>
  <c r="F1295" i="25"/>
  <c r="G1295" i="25" s="1"/>
  <c r="D1295" i="25"/>
  <c r="B1295" i="25"/>
  <c r="A1295" i="25"/>
  <c r="G1294" i="25"/>
  <c r="F1294" i="25"/>
  <c r="D1294" i="25"/>
  <c r="B1294" i="25"/>
  <c r="A1294" i="25"/>
  <c r="F1293" i="25"/>
  <c r="G1293" i="25" s="1"/>
  <c r="D1293" i="25"/>
  <c r="B1293" i="25"/>
  <c r="A1293" i="25"/>
  <c r="F1292" i="25"/>
  <c r="G1292" i="25" s="1"/>
  <c r="D1292" i="25"/>
  <c r="B1292" i="25"/>
  <c r="A1292" i="25"/>
  <c r="F1291" i="25"/>
  <c r="G1291" i="25" s="1"/>
  <c r="D1291" i="25"/>
  <c r="B1291" i="25"/>
  <c r="A1291" i="25"/>
  <c r="F1290" i="25"/>
  <c r="G1290" i="25" s="1"/>
  <c r="D1290" i="25"/>
  <c r="B1290" i="25"/>
  <c r="A1290" i="25"/>
  <c r="F1289" i="25"/>
  <c r="G1289" i="25" s="1"/>
  <c r="D1289" i="25"/>
  <c r="B1289" i="25"/>
  <c r="A1289" i="25"/>
  <c r="F1286" i="25"/>
  <c r="G1286" i="25" s="1"/>
  <c r="D1286" i="25"/>
  <c r="B1286" i="25"/>
  <c r="A1286" i="25"/>
  <c r="F1285" i="25"/>
  <c r="G1285" i="25" s="1"/>
  <c r="D1285" i="25"/>
  <c r="B1285" i="25"/>
  <c r="A1285" i="25"/>
  <c r="F1284" i="25"/>
  <c r="G1284" i="25" s="1"/>
  <c r="D1284" i="25"/>
  <c r="B1284" i="25"/>
  <c r="A1284" i="25"/>
  <c r="F1283" i="25"/>
  <c r="G1283" i="25" s="1"/>
  <c r="D1283" i="25"/>
  <c r="B1283" i="25"/>
  <c r="A1283" i="25"/>
  <c r="F1282" i="25"/>
  <c r="G1282" i="25" s="1"/>
  <c r="D1282" i="25"/>
  <c r="B1282" i="25"/>
  <c r="A1282" i="25"/>
  <c r="F1281" i="25"/>
  <c r="G1281" i="25" s="1"/>
  <c r="D1281" i="25"/>
  <c r="B1281" i="25"/>
  <c r="A1281" i="25"/>
  <c r="F1280" i="25"/>
  <c r="G1280" i="25" s="1"/>
  <c r="D1280" i="25"/>
  <c r="B1280" i="25"/>
  <c r="A1280" i="25"/>
  <c r="F1279" i="25"/>
  <c r="G1279" i="25" s="1"/>
  <c r="D1279" i="25"/>
  <c r="B1279" i="25"/>
  <c r="A1279" i="25"/>
  <c r="F1276" i="25"/>
  <c r="G1276" i="25" s="1"/>
  <c r="D1276" i="25"/>
  <c r="B1276" i="25"/>
  <c r="A1276" i="25"/>
  <c r="F1275" i="25"/>
  <c r="G1275" i="25" s="1"/>
  <c r="D1275" i="25"/>
  <c r="B1275" i="25"/>
  <c r="A1275" i="25"/>
  <c r="G1274" i="25"/>
  <c r="F1274" i="25"/>
  <c r="D1274" i="25"/>
  <c r="B1274" i="25"/>
  <c r="A1274" i="25"/>
  <c r="F1273" i="25"/>
  <c r="G1273" i="25" s="1"/>
  <c r="D1273" i="25"/>
  <c r="B1273" i="25"/>
  <c r="A1273" i="25"/>
  <c r="F1272" i="25"/>
  <c r="G1272" i="25" s="1"/>
  <c r="D1272" i="25"/>
  <c r="B1272" i="25"/>
  <c r="A1272" i="25"/>
  <c r="F1271" i="25"/>
  <c r="G1271" i="25" s="1"/>
  <c r="D1271" i="25"/>
  <c r="B1271" i="25"/>
  <c r="A1271" i="25"/>
  <c r="F1270" i="25"/>
  <c r="G1270" i="25" s="1"/>
  <c r="D1270" i="25"/>
  <c r="B1270" i="25"/>
  <c r="A1270" i="25"/>
  <c r="F1269" i="25"/>
  <c r="G1269" i="25" s="1"/>
  <c r="D1269" i="25"/>
  <c r="B1269" i="25"/>
  <c r="A1269" i="25"/>
  <c r="F1268" i="25"/>
  <c r="G1268" i="25" s="1"/>
  <c r="D1268" i="25"/>
  <c r="B1268" i="25"/>
  <c r="A1268" i="25"/>
  <c r="F1267" i="25"/>
  <c r="G1267" i="25" s="1"/>
  <c r="D1267" i="25"/>
  <c r="B1267" i="25"/>
  <c r="A1267" i="25"/>
  <c r="F1266" i="25"/>
  <c r="G1266" i="25" s="1"/>
  <c r="D1266" i="25"/>
  <c r="B1266" i="25"/>
  <c r="A1266" i="25"/>
  <c r="F1265" i="25"/>
  <c r="G1265" i="25" s="1"/>
  <c r="D1265" i="25"/>
  <c r="B1265" i="25"/>
  <c r="A1265" i="25"/>
  <c r="F1264" i="25"/>
  <c r="G1264" i="25" s="1"/>
  <c r="D1264" i="25"/>
  <c r="B1264" i="25"/>
  <c r="A1264" i="25"/>
  <c r="F1263" i="25"/>
  <c r="G1263" i="25" s="1"/>
  <c r="D1263" i="25"/>
  <c r="B1263" i="25"/>
  <c r="A1263" i="25"/>
  <c r="B1256" i="25"/>
  <c r="G1255" i="25"/>
  <c r="B1255" i="25"/>
  <c r="B1254" i="25"/>
  <c r="B1253" i="25"/>
  <c r="F1247" i="25"/>
  <c r="G1247" i="25" s="1"/>
  <c r="D1247" i="25"/>
  <c r="B1247" i="25"/>
  <c r="A1247" i="25"/>
  <c r="F1246" i="25"/>
  <c r="G1246" i="25" s="1"/>
  <c r="D1246" i="25"/>
  <c r="B1246" i="25"/>
  <c r="A1246" i="25"/>
  <c r="F1245" i="25"/>
  <c r="G1245" i="25" s="1"/>
  <c r="D1245" i="25"/>
  <c r="B1245" i="25"/>
  <c r="A1245" i="25"/>
  <c r="F1244" i="25"/>
  <c r="G1244" i="25" s="1"/>
  <c r="D1244" i="25"/>
  <c r="B1244" i="25"/>
  <c r="A1244" i="25"/>
  <c r="F1243" i="25"/>
  <c r="G1243" i="25" s="1"/>
  <c r="D1243" i="25"/>
  <c r="B1243" i="25"/>
  <c r="A1243" i="25"/>
  <c r="F1242" i="25"/>
  <c r="G1242" i="25" s="1"/>
  <c r="D1242" i="25"/>
  <c r="B1242" i="25"/>
  <c r="A1242" i="25"/>
  <c r="F1241" i="25"/>
  <c r="G1241" i="25" s="1"/>
  <c r="D1241" i="25"/>
  <c r="B1241" i="25"/>
  <c r="A1241" i="25"/>
  <c r="F1240" i="25"/>
  <c r="G1240" i="25" s="1"/>
  <c r="D1240" i="25"/>
  <c r="B1240" i="25"/>
  <c r="A1240" i="25"/>
  <c r="F1239" i="25"/>
  <c r="G1239" i="25" s="1"/>
  <c r="D1239" i="25"/>
  <c r="B1239" i="25"/>
  <c r="A1239" i="25"/>
  <c r="F1236" i="25"/>
  <c r="G1236" i="25" s="1"/>
  <c r="D1236" i="25"/>
  <c r="B1236" i="25"/>
  <c r="A1236" i="25"/>
  <c r="F1235" i="25"/>
  <c r="G1235" i="25" s="1"/>
  <c r="D1235" i="25"/>
  <c r="B1235" i="25"/>
  <c r="A1235" i="25"/>
  <c r="F1234" i="25"/>
  <c r="G1234" i="25" s="1"/>
  <c r="D1234" i="25"/>
  <c r="B1234" i="25"/>
  <c r="A1234" i="25"/>
  <c r="F1233" i="25"/>
  <c r="G1233" i="25" s="1"/>
  <c r="D1233" i="25"/>
  <c r="B1233" i="25"/>
  <c r="A1233" i="25"/>
  <c r="F1232" i="25"/>
  <c r="G1232" i="25" s="1"/>
  <c r="D1232" i="25"/>
  <c r="B1232" i="25"/>
  <c r="A1232" i="25"/>
  <c r="G1231" i="25"/>
  <c r="F1231" i="25"/>
  <c r="D1231" i="25"/>
  <c r="B1231" i="25"/>
  <c r="A1231" i="25"/>
  <c r="F1230" i="25"/>
  <c r="G1230" i="25" s="1"/>
  <c r="D1230" i="25"/>
  <c r="B1230" i="25"/>
  <c r="A1230" i="25"/>
  <c r="F1229" i="25"/>
  <c r="G1229" i="25" s="1"/>
  <c r="D1229" i="25"/>
  <c r="B1229" i="25"/>
  <c r="A1229" i="25"/>
  <c r="F1226" i="25"/>
  <c r="G1226" i="25" s="1"/>
  <c r="D1226" i="25"/>
  <c r="B1226" i="25"/>
  <c r="A1226" i="25"/>
  <c r="F1225" i="25"/>
  <c r="G1225" i="25" s="1"/>
  <c r="D1225" i="25"/>
  <c r="B1225" i="25"/>
  <c r="A1225" i="25"/>
  <c r="F1224" i="25"/>
  <c r="G1224" i="25" s="1"/>
  <c r="D1224" i="25"/>
  <c r="B1224" i="25"/>
  <c r="A1224" i="25"/>
  <c r="F1223" i="25"/>
  <c r="G1223" i="25" s="1"/>
  <c r="D1223" i="25"/>
  <c r="B1223" i="25"/>
  <c r="A1223" i="25"/>
  <c r="F1222" i="25"/>
  <c r="G1222" i="25" s="1"/>
  <c r="D1222" i="25"/>
  <c r="B1222" i="25"/>
  <c r="A1222" i="25"/>
  <c r="F1221" i="25"/>
  <c r="G1221" i="25" s="1"/>
  <c r="D1221" i="25"/>
  <c r="B1221" i="25"/>
  <c r="A1221" i="25"/>
  <c r="F1220" i="25"/>
  <c r="G1220" i="25" s="1"/>
  <c r="D1220" i="25"/>
  <c r="B1220" i="25"/>
  <c r="A1220" i="25"/>
  <c r="F1219" i="25"/>
  <c r="G1219" i="25" s="1"/>
  <c r="D1219" i="25"/>
  <c r="B1219" i="25"/>
  <c r="A1219" i="25"/>
  <c r="F1218" i="25"/>
  <c r="G1218" i="25" s="1"/>
  <c r="D1218" i="25"/>
  <c r="B1218" i="25"/>
  <c r="A1218" i="25"/>
  <c r="F1217" i="25"/>
  <c r="G1217" i="25" s="1"/>
  <c r="D1217" i="25"/>
  <c r="B1217" i="25"/>
  <c r="A1217" i="25"/>
  <c r="F1216" i="25"/>
  <c r="G1216" i="25" s="1"/>
  <c r="D1216" i="25"/>
  <c r="B1216" i="25"/>
  <c r="A1216" i="25"/>
  <c r="F1215" i="25"/>
  <c r="G1215" i="25" s="1"/>
  <c r="D1215" i="25"/>
  <c r="B1215" i="25"/>
  <c r="A1215" i="25"/>
  <c r="G1214" i="25"/>
  <c r="F1214" i="25"/>
  <c r="D1214" i="25"/>
  <c r="B1214" i="25"/>
  <c r="A1214" i="25"/>
  <c r="F1213" i="25"/>
  <c r="G1213" i="25" s="1"/>
  <c r="D1213" i="25"/>
  <c r="B1213" i="25"/>
  <c r="A1213" i="25"/>
  <c r="B1206" i="25"/>
  <c r="G1205" i="25"/>
  <c r="B1205" i="25"/>
  <c r="B1204" i="25"/>
  <c r="B1203" i="25"/>
  <c r="F1197" i="25"/>
  <c r="G1197" i="25" s="1"/>
  <c r="D1197" i="25"/>
  <c r="B1197" i="25"/>
  <c r="A1197" i="25"/>
  <c r="F1196" i="25"/>
  <c r="G1196" i="25" s="1"/>
  <c r="D1196" i="25"/>
  <c r="B1196" i="25"/>
  <c r="A1196" i="25"/>
  <c r="F1195" i="25"/>
  <c r="G1195" i="25" s="1"/>
  <c r="D1195" i="25"/>
  <c r="B1195" i="25"/>
  <c r="A1195" i="25"/>
  <c r="F1194" i="25"/>
  <c r="G1194" i="25" s="1"/>
  <c r="D1194" i="25"/>
  <c r="B1194" i="25"/>
  <c r="A1194" i="25"/>
  <c r="F1193" i="25"/>
  <c r="G1193" i="25" s="1"/>
  <c r="D1193" i="25"/>
  <c r="B1193" i="25"/>
  <c r="A1193" i="25"/>
  <c r="F1192" i="25"/>
  <c r="G1192" i="25" s="1"/>
  <c r="D1192" i="25"/>
  <c r="B1192" i="25"/>
  <c r="A1192" i="25"/>
  <c r="F1191" i="25"/>
  <c r="G1191" i="25" s="1"/>
  <c r="D1191" i="25"/>
  <c r="B1191" i="25"/>
  <c r="A1191" i="25"/>
  <c r="G1190" i="25"/>
  <c r="F1190" i="25"/>
  <c r="D1190" i="25"/>
  <c r="B1190" i="25"/>
  <c r="A1190" i="25"/>
  <c r="F1189" i="25"/>
  <c r="G1189" i="25" s="1"/>
  <c r="D1189" i="25"/>
  <c r="B1189" i="25"/>
  <c r="A1189" i="25"/>
  <c r="F1186" i="25"/>
  <c r="G1186" i="25" s="1"/>
  <c r="D1186" i="25"/>
  <c r="B1186" i="25"/>
  <c r="A1186" i="25"/>
  <c r="F1185" i="25"/>
  <c r="G1185" i="25" s="1"/>
  <c r="D1185" i="25"/>
  <c r="B1185" i="25"/>
  <c r="A1185" i="25"/>
  <c r="F1184" i="25"/>
  <c r="G1184" i="25" s="1"/>
  <c r="D1184" i="25"/>
  <c r="B1184" i="25"/>
  <c r="A1184" i="25"/>
  <c r="F1183" i="25"/>
  <c r="G1183" i="25" s="1"/>
  <c r="D1183" i="25"/>
  <c r="B1183" i="25"/>
  <c r="A1183" i="25"/>
  <c r="F1182" i="25"/>
  <c r="G1182" i="25" s="1"/>
  <c r="D1182" i="25"/>
  <c r="B1182" i="25"/>
  <c r="A1182" i="25"/>
  <c r="F1181" i="25"/>
  <c r="G1181" i="25" s="1"/>
  <c r="D1181" i="25"/>
  <c r="B1181" i="25"/>
  <c r="A1181" i="25"/>
  <c r="F1180" i="25"/>
  <c r="G1180" i="25" s="1"/>
  <c r="D1180" i="25"/>
  <c r="B1180" i="25"/>
  <c r="A1180" i="25"/>
  <c r="F1179" i="25"/>
  <c r="G1179" i="25" s="1"/>
  <c r="D1179" i="25"/>
  <c r="B1179" i="25"/>
  <c r="A1179" i="25"/>
  <c r="F1176" i="25"/>
  <c r="G1176" i="25" s="1"/>
  <c r="D1176" i="25"/>
  <c r="B1176" i="25"/>
  <c r="A1176" i="25"/>
  <c r="F1175" i="25"/>
  <c r="G1175" i="25" s="1"/>
  <c r="D1175" i="25"/>
  <c r="B1175" i="25"/>
  <c r="A1175" i="25"/>
  <c r="F1174" i="25"/>
  <c r="G1174" i="25" s="1"/>
  <c r="D1174" i="25"/>
  <c r="B1174" i="25"/>
  <c r="A1174" i="25"/>
  <c r="F1173" i="25"/>
  <c r="G1173" i="25" s="1"/>
  <c r="D1173" i="25"/>
  <c r="B1173" i="25"/>
  <c r="A1173" i="25"/>
  <c r="F1172" i="25"/>
  <c r="G1172" i="25" s="1"/>
  <c r="D1172" i="25"/>
  <c r="B1172" i="25"/>
  <c r="A1172" i="25"/>
  <c r="F1171" i="25"/>
  <c r="G1171" i="25" s="1"/>
  <c r="D1171" i="25"/>
  <c r="B1171" i="25"/>
  <c r="A1171" i="25"/>
  <c r="F1170" i="25"/>
  <c r="G1170" i="25" s="1"/>
  <c r="D1170" i="25"/>
  <c r="B1170" i="25"/>
  <c r="A1170" i="25"/>
  <c r="F1169" i="25"/>
  <c r="G1169" i="25" s="1"/>
  <c r="D1169" i="25"/>
  <c r="B1169" i="25"/>
  <c r="A1169" i="25"/>
  <c r="F1168" i="25"/>
  <c r="G1168" i="25" s="1"/>
  <c r="D1168" i="25"/>
  <c r="B1168" i="25"/>
  <c r="A1168" i="25"/>
  <c r="F1167" i="25"/>
  <c r="G1167" i="25" s="1"/>
  <c r="D1167" i="25"/>
  <c r="B1167" i="25"/>
  <c r="A1167" i="25"/>
  <c r="F1166" i="25"/>
  <c r="G1166" i="25" s="1"/>
  <c r="D1166" i="25"/>
  <c r="B1166" i="25"/>
  <c r="A1166" i="25"/>
  <c r="F1165" i="25"/>
  <c r="G1165" i="25" s="1"/>
  <c r="D1165" i="25"/>
  <c r="B1165" i="25"/>
  <c r="A1165" i="25"/>
  <c r="F1164" i="25"/>
  <c r="G1164" i="25" s="1"/>
  <c r="D1164" i="25"/>
  <c r="B1164" i="25"/>
  <c r="A1164" i="25"/>
  <c r="F1163" i="25"/>
  <c r="G1163" i="25" s="1"/>
  <c r="D1163" i="25"/>
  <c r="B1163" i="25"/>
  <c r="A1163" i="25"/>
  <c r="B1156" i="25"/>
  <c r="G1155" i="25"/>
  <c r="B1155" i="25"/>
  <c r="B1154" i="25"/>
  <c r="B1153" i="25"/>
  <c r="F1147" i="25"/>
  <c r="G1147" i="25" s="1"/>
  <c r="D1147" i="25"/>
  <c r="B1147" i="25"/>
  <c r="A1147" i="25"/>
  <c r="F1146" i="25"/>
  <c r="G1146" i="25" s="1"/>
  <c r="D1146" i="25"/>
  <c r="B1146" i="25"/>
  <c r="A1146" i="25"/>
  <c r="F1145" i="25"/>
  <c r="G1145" i="25" s="1"/>
  <c r="D1145" i="25"/>
  <c r="B1145" i="25"/>
  <c r="A1145" i="25"/>
  <c r="F1144" i="25"/>
  <c r="G1144" i="25" s="1"/>
  <c r="D1144" i="25"/>
  <c r="B1144" i="25"/>
  <c r="A1144" i="25"/>
  <c r="F1143" i="25"/>
  <c r="G1143" i="25" s="1"/>
  <c r="D1143" i="25"/>
  <c r="B1143" i="25"/>
  <c r="A1143" i="25"/>
  <c r="G1142" i="25"/>
  <c r="F1142" i="25"/>
  <c r="D1142" i="25"/>
  <c r="B1142" i="25"/>
  <c r="A1142" i="25"/>
  <c r="F1141" i="25"/>
  <c r="G1141" i="25" s="1"/>
  <c r="D1141" i="25"/>
  <c r="B1141" i="25"/>
  <c r="A1141" i="25"/>
  <c r="F1140" i="25"/>
  <c r="G1140" i="25" s="1"/>
  <c r="D1140" i="25"/>
  <c r="B1140" i="25"/>
  <c r="A1140" i="25"/>
  <c r="F1139" i="25"/>
  <c r="G1139" i="25" s="1"/>
  <c r="D1139" i="25"/>
  <c r="B1139" i="25"/>
  <c r="A1139" i="25"/>
  <c r="F1136" i="25"/>
  <c r="G1136" i="25" s="1"/>
  <c r="D1136" i="25"/>
  <c r="B1136" i="25"/>
  <c r="A1136" i="25"/>
  <c r="F1135" i="25"/>
  <c r="G1135" i="25" s="1"/>
  <c r="D1135" i="25"/>
  <c r="B1135" i="25"/>
  <c r="A1135" i="25"/>
  <c r="F1134" i="25"/>
  <c r="G1134" i="25" s="1"/>
  <c r="D1134" i="25"/>
  <c r="B1134" i="25"/>
  <c r="A1134" i="25"/>
  <c r="F1133" i="25"/>
  <c r="G1133" i="25" s="1"/>
  <c r="D1133" i="25"/>
  <c r="B1133" i="25"/>
  <c r="A1133" i="25"/>
  <c r="F1132" i="25"/>
  <c r="G1132" i="25" s="1"/>
  <c r="D1132" i="25"/>
  <c r="B1132" i="25"/>
  <c r="A1132" i="25"/>
  <c r="F1131" i="25"/>
  <c r="G1131" i="25" s="1"/>
  <c r="D1131" i="25"/>
  <c r="B1131" i="25"/>
  <c r="A1131" i="25"/>
  <c r="F1130" i="25"/>
  <c r="G1130" i="25" s="1"/>
  <c r="D1130" i="25"/>
  <c r="B1130" i="25"/>
  <c r="A1130" i="25"/>
  <c r="F1129" i="25"/>
  <c r="G1129" i="25" s="1"/>
  <c r="D1129" i="25"/>
  <c r="B1129" i="25"/>
  <c r="A1129" i="25"/>
  <c r="F1126" i="25"/>
  <c r="G1126" i="25" s="1"/>
  <c r="D1126" i="25"/>
  <c r="B1126" i="25"/>
  <c r="A1126" i="25"/>
  <c r="F1125" i="25"/>
  <c r="G1125" i="25" s="1"/>
  <c r="D1125" i="25"/>
  <c r="B1125" i="25"/>
  <c r="A1125" i="25"/>
  <c r="F1124" i="25"/>
  <c r="G1124" i="25" s="1"/>
  <c r="D1124" i="25"/>
  <c r="B1124" i="25"/>
  <c r="A1124" i="25"/>
  <c r="F1123" i="25"/>
  <c r="G1123" i="25" s="1"/>
  <c r="D1123" i="25"/>
  <c r="B1123" i="25"/>
  <c r="A1123" i="25"/>
  <c r="G1122" i="25"/>
  <c r="F1122" i="25"/>
  <c r="D1122" i="25"/>
  <c r="B1122" i="25"/>
  <c r="A1122" i="25"/>
  <c r="F1121" i="25"/>
  <c r="G1121" i="25" s="1"/>
  <c r="D1121" i="25"/>
  <c r="B1121" i="25"/>
  <c r="A1121" i="25"/>
  <c r="F1120" i="25"/>
  <c r="G1120" i="25" s="1"/>
  <c r="D1120" i="25"/>
  <c r="B1120" i="25"/>
  <c r="A1120" i="25"/>
  <c r="F1119" i="25"/>
  <c r="G1119" i="25" s="1"/>
  <c r="D1119" i="25"/>
  <c r="B1119" i="25"/>
  <c r="A1119" i="25"/>
  <c r="F1118" i="25"/>
  <c r="G1118" i="25" s="1"/>
  <c r="D1118" i="25"/>
  <c r="B1118" i="25"/>
  <c r="A1118" i="25"/>
  <c r="F1117" i="25"/>
  <c r="G1117" i="25" s="1"/>
  <c r="D1117" i="25"/>
  <c r="B1117" i="25"/>
  <c r="A1117" i="25"/>
  <c r="F1116" i="25"/>
  <c r="G1116" i="25" s="1"/>
  <c r="D1116" i="25"/>
  <c r="B1116" i="25"/>
  <c r="A1116" i="25"/>
  <c r="F1115" i="25"/>
  <c r="G1115" i="25" s="1"/>
  <c r="D1115" i="25"/>
  <c r="B1115" i="25"/>
  <c r="A1115" i="25"/>
  <c r="F1114" i="25"/>
  <c r="G1114" i="25" s="1"/>
  <c r="D1114" i="25"/>
  <c r="B1114" i="25"/>
  <c r="A1114" i="25"/>
  <c r="F1113" i="25"/>
  <c r="G1113" i="25" s="1"/>
  <c r="D1113" i="25"/>
  <c r="B1113" i="25"/>
  <c r="A1113" i="25"/>
  <c r="B1106" i="25"/>
  <c r="G1105" i="25"/>
  <c r="B1105" i="25"/>
  <c r="B1104" i="25"/>
  <c r="B1103" i="25"/>
  <c r="F1097" i="25"/>
  <c r="G1097" i="25" s="1"/>
  <c r="D1097" i="25"/>
  <c r="B1097" i="25"/>
  <c r="A1097" i="25"/>
  <c r="F1096" i="25"/>
  <c r="G1096" i="25" s="1"/>
  <c r="D1096" i="25"/>
  <c r="B1096" i="25"/>
  <c r="A1096" i="25"/>
  <c r="F1095" i="25"/>
  <c r="G1095" i="25" s="1"/>
  <c r="D1095" i="25"/>
  <c r="B1095" i="25"/>
  <c r="A1095" i="25"/>
  <c r="F1094" i="25"/>
  <c r="G1094" i="25" s="1"/>
  <c r="D1094" i="25"/>
  <c r="B1094" i="25"/>
  <c r="A1094" i="25"/>
  <c r="F1093" i="25"/>
  <c r="G1093" i="25" s="1"/>
  <c r="D1093" i="25"/>
  <c r="B1093" i="25"/>
  <c r="A1093" i="25"/>
  <c r="F1092" i="25"/>
  <c r="G1092" i="25" s="1"/>
  <c r="D1092" i="25"/>
  <c r="B1092" i="25"/>
  <c r="A1092" i="25"/>
  <c r="F1091" i="25"/>
  <c r="G1091" i="25" s="1"/>
  <c r="D1091" i="25"/>
  <c r="B1091" i="25"/>
  <c r="A1091" i="25"/>
  <c r="F1090" i="25"/>
  <c r="G1090" i="25" s="1"/>
  <c r="D1090" i="25"/>
  <c r="B1090" i="25"/>
  <c r="A1090" i="25"/>
  <c r="F1089" i="25"/>
  <c r="G1089" i="25" s="1"/>
  <c r="D1089" i="25"/>
  <c r="B1089" i="25"/>
  <c r="A1089" i="25"/>
  <c r="F1086" i="25"/>
  <c r="G1086" i="25" s="1"/>
  <c r="D1086" i="25"/>
  <c r="B1086" i="25"/>
  <c r="A1086" i="25"/>
  <c r="F1085" i="25"/>
  <c r="G1085" i="25" s="1"/>
  <c r="D1085" i="25"/>
  <c r="B1085" i="25"/>
  <c r="A1085" i="25"/>
  <c r="F1084" i="25"/>
  <c r="G1084" i="25" s="1"/>
  <c r="D1084" i="25"/>
  <c r="B1084" i="25"/>
  <c r="A1084" i="25"/>
  <c r="G1083" i="25"/>
  <c r="F1083" i="25"/>
  <c r="D1083" i="25"/>
  <c r="B1083" i="25"/>
  <c r="A1083" i="25"/>
  <c r="F1082" i="25"/>
  <c r="G1082" i="25" s="1"/>
  <c r="D1082" i="25"/>
  <c r="B1082" i="25"/>
  <c r="A1082" i="25"/>
  <c r="F1081" i="25"/>
  <c r="G1081" i="25" s="1"/>
  <c r="D1081" i="25"/>
  <c r="B1081" i="25"/>
  <c r="A1081" i="25"/>
  <c r="F1080" i="25"/>
  <c r="G1080" i="25" s="1"/>
  <c r="D1080" i="25"/>
  <c r="B1080" i="25"/>
  <c r="A1080" i="25"/>
  <c r="F1079" i="25"/>
  <c r="G1079" i="25" s="1"/>
  <c r="D1079" i="25"/>
  <c r="B1079" i="25"/>
  <c r="A1079" i="25"/>
  <c r="F1076" i="25"/>
  <c r="G1076" i="25" s="1"/>
  <c r="D1076" i="25"/>
  <c r="B1076" i="25"/>
  <c r="A1076" i="25"/>
  <c r="F1075" i="25"/>
  <c r="G1075" i="25" s="1"/>
  <c r="D1075" i="25"/>
  <c r="B1075" i="25"/>
  <c r="A1075" i="25"/>
  <c r="F1074" i="25"/>
  <c r="G1074" i="25" s="1"/>
  <c r="D1074" i="25"/>
  <c r="B1074" i="25"/>
  <c r="A1074" i="25"/>
  <c r="F1073" i="25"/>
  <c r="G1073" i="25" s="1"/>
  <c r="D1073" i="25"/>
  <c r="B1073" i="25"/>
  <c r="A1073" i="25"/>
  <c r="F1072" i="25"/>
  <c r="G1072" i="25" s="1"/>
  <c r="D1072" i="25"/>
  <c r="B1072" i="25"/>
  <c r="A1072" i="25"/>
  <c r="F1071" i="25"/>
  <c r="G1071" i="25" s="1"/>
  <c r="D1071" i="25"/>
  <c r="B1071" i="25"/>
  <c r="A1071" i="25"/>
  <c r="F1070" i="25"/>
  <c r="G1070" i="25" s="1"/>
  <c r="D1070" i="25"/>
  <c r="B1070" i="25"/>
  <c r="A1070" i="25"/>
  <c r="F1069" i="25"/>
  <c r="G1069" i="25" s="1"/>
  <c r="D1069" i="25"/>
  <c r="B1069" i="25"/>
  <c r="A1069" i="25"/>
  <c r="F1068" i="25"/>
  <c r="G1068" i="25" s="1"/>
  <c r="D1068" i="25"/>
  <c r="B1068" i="25"/>
  <c r="A1068" i="25"/>
  <c r="F1067" i="25"/>
  <c r="G1067" i="25" s="1"/>
  <c r="D1067" i="25"/>
  <c r="B1067" i="25"/>
  <c r="A1067" i="25"/>
  <c r="G1066" i="25"/>
  <c r="F1066" i="25"/>
  <c r="D1066" i="25"/>
  <c r="B1066" i="25"/>
  <c r="A1066" i="25"/>
  <c r="F1065" i="25"/>
  <c r="G1065" i="25" s="1"/>
  <c r="D1065" i="25"/>
  <c r="B1065" i="25"/>
  <c r="A1065" i="25"/>
  <c r="F1064" i="25"/>
  <c r="G1064" i="25" s="1"/>
  <c r="D1064" i="25"/>
  <c r="B1064" i="25"/>
  <c r="A1064" i="25"/>
  <c r="F1063" i="25"/>
  <c r="G1063" i="25" s="1"/>
  <c r="D1063" i="25"/>
  <c r="B1063" i="25"/>
  <c r="A1063" i="25"/>
  <c r="B1056" i="25"/>
  <c r="G1055" i="25"/>
  <c r="B1055" i="25"/>
  <c r="B1054" i="25"/>
  <c r="B1053" i="25"/>
  <c r="F1047" i="25"/>
  <c r="G1047" i="25" s="1"/>
  <c r="D1047" i="25"/>
  <c r="B1047" i="25"/>
  <c r="A1047" i="25"/>
  <c r="F1046" i="25"/>
  <c r="G1046" i="25" s="1"/>
  <c r="D1046" i="25"/>
  <c r="B1046" i="25"/>
  <c r="A1046" i="25"/>
  <c r="F1045" i="25"/>
  <c r="G1045" i="25" s="1"/>
  <c r="D1045" i="25"/>
  <c r="B1045" i="25"/>
  <c r="A1045" i="25"/>
  <c r="F1044" i="25"/>
  <c r="G1044" i="25" s="1"/>
  <c r="D1044" i="25"/>
  <c r="B1044" i="25"/>
  <c r="A1044" i="25"/>
  <c r="F1043" i="25"/>
  <c r="G1043" i="25" s="1"/>
  <c r="D1043" i="25"/>
  <c r="B1043" i="25"/>
  <c r="A1043" i="25"/>
  <c r="G1042" i="25"/>
  <c r="F1042" i="25"/>
  <c r="D1042" i="25"/>
  <c r="B1042" i="25"/>
  <c r="A1042" i="25"/>
  <c r="F1041" i="25"/>
  <c r="G1041" i="25" s="1"/>
  <c r="D1041" i="25"/>
  <c r="B1041" i="25"/>
  <c r="A1041" i="25"/>
  <c r="F1040" i="25"/>
  <c r="G1040" i="25" s="1"/>
  <c r="D1040" i="25"/>
  <c r="B1040" i="25"/>
  <c r="A1040" i="25"/>
  <c r="F1039" i="25"/>
  <c r="G1039" i="25" s="1"/>
  <c r="D1039" i="25"/>
  <c r="B1039" i="25"/>
  <c r="A1039" i="25"/>
  <c r="F1036" i="25"/>
  <c r="G1036" i="25" s="1"/>
  <c r="D1036" i="25"/>
  <c r="B1036" i="25"/>
  <c r="A1036" i="25"/>
  <c r="F1035" i="25"/>
  <c r="G1035" i="25" s="1"/>
  <c r="D1035" i="25"/>
  <c r="B1035" i="25"/>
  <c r="A1035" i="25"/>
  <c r="F1034" i="25"/>
  <c r="G1034" i="25" s="1"/>
  <c r="D1034" i="25"/>
  <c r="B1034" i="25"/>
  <c r="A1034" i="25"/>
  <c r="F1033" i="25"/>
  <c r="G1033" i="25" s="1"/>
  <c r="D1033" i="25"/>
  <c r="B1033" i="25"/>
  <c r="A1033" i="25"/>
  <c r="F1032" i="25"/>
  <c r="G1032" i="25" s="1"/>
  <c r="D1032" i="25"/>
  <c r="B1032" i="25"/>
  <c r="A1032" i="25"/>
  <c r="F1031" i="25"/>
  <c r="G1031" i="25" s="1"/>
  <c r="D1031" i="25"/>
  <c r="B1031" i="25"/>
  <c r="A1031" i="25"/>
  <c r="F1030" i="25"/>
  <c r="G1030" i="25" s="1"/>
  <c r="D1030" i="25"/>
  <c r="B1030" i="25"/>
  <c r="A1030" i="25"/>
  <c r="F1029" i="25"/>
  <c r="G1029" i="25" s="1"/>
  <c r="D1029" i="25"/>
  <c r="B1029" i="25"/>
  <c r="A1029" i="25"/>
  <c r="F1026" i="25"/>
  <c r="G1026" i="25" s="1"/>
  <c r="D1026" i="25"/>
  <c r="B1026" i="25"/>
  <c r="A1026" i="25"/>
  <c r="F1025" i="25"/>
  <c r="G1025" i="25" s="1"/>
  <c r="D1025" i="25"/>
  <c r="B1025" i="25"/>
  <c r="A1025" i="25"/>
  <c r="F1024" i="25"/>
  <c r="G1024" i="25" s="1"/>
  <c r="D1024" i="25"/>
  <c r="B1024" i="25"/>
  <c r="A1024" i="25"/>
  <c r="F1023" i="25"/>
  <c r="G1023" i="25" s="1"/>
  <c r="D1023" i="25"/>
  <c r="B1023" i="25"/>
  <c r="A1023" i="25"/>
  <c r="G1022" i="25"/>
  <c r="F1022" i="25"/>
  <c r="D1022" i="25"/>
  <c r="B1022" i="25"/>
  <c r="A1022" i="25"/>
  <c r="F1021" i="25"/>
  <c r="G1021" i="25" s="1"/>
  <c r="D1021" i="25"/>
  <c r="B1021" i="25"/>
  <c r="A1021" i="25"/>
  <c r="F1020" i="25"/>
  <c r="G1020" i="25" s="1"/>
  <c r="D1020" i="25"/>
  <c r="B1020" i="25"/>
  <c r="A1020" i="25"/>
  <c r="F1019" i="25"/>
  <c r="G1019" i="25" s="1"/>
  <c r="D1019" i="25"/>
  <c r="B1019" i="25"/>
  <c r="A1019" i="25"/>
  <c r="F1018" i="25"/>
  <c r="G1018" i="25" s="1"/>
  <c r="D1018" i="25"/>
  <c r="B1018" i="25"/>
  <c r="A1018" i="25"/>
  <c r="F1017" i="25"/>
  <c r="G1017" i="25" s="1"/>
  <c r="D1017" i="25"/>
  <c r="B1017" i="25"/>
  <c r="A1017" i="25"/>
  <c r="F1016" i="25"/>
  <c r="G1016" i="25" s="1"/>
  <c r="D1016" i="25"/>
  <c r="B1016" i="25"/>
  <c r="A1016" i="25"/>
  <c r="F1015" i="25"/>
  <c r="G1015" i="25" s="1"/>
  <c r="D1015" i="25"/>
  <c r="B1015" i="25"/>
  <c r="A1015" i="25"/>
  <c r="F1014" i="25"/>
  <c r="G1014" i="25" s="1"/>
  <c r="D1014" i="25"/>
  <c r="B1014" i="25"/>
  <c r="A1014" i="25"/>
  <c r="F1013" i="25"/>
  <c r="G1013" i="25" s="1"/>
  <c r="D1013" i="25"/>
  <c r="B1013" i="25"/>
  <c r="A1013" i="25"/>
  <c r="B1006" i="25"/>
  <c r="G1005" i="25"/>
  <c r="B1005" i="25"/>
  <c r="B1004" i="25"/>
  <c r="B1003" i="25"/>
  <c r="F997" i="25"/>
  <c r="G997" i="25" s="1"/>
  <c r="D997" i="25"/>
  <c r="B997" i="25"/>
  <c r="A997" i="25"/>
  <c r="F996" i="25"/>
  <c r="G996" i="25" s="1"/>
  <c r="D996" i="25"/>
  <c r="B996" i="25"/>
  <c r="A996" i="25"/>
  <c r="F995" i="25"/>
  <c r="G995" i="25" s="1"/>
  <c r="D995" i="25"/>
  <c r="B995" i="25"/>
  <c r="A995" i="25"/>
  <c r="F994" i="25"/>
  <c r="G994" i="25" s="1"/>
  <c r="D994" i="25"/>
  <c r="B994" i="25"/>
  <c r="A994" i="25"/>
  <c r="F993" i="25"/>
  <c r="G993" i="25" s="1"/>
  <c r="D993" i="25"/>
  <c r="B993" i="25"/>
  <c r="A993" i="25"/>
  <c r="F992" i="25"/>
  <c r="G992" i="25" s="1"/>
  <c r="D992" i="25"/>
  <c r="B992" i="25"/>
  <c r="A992" i="25"/>
  <c r="F991" i="25"/>
  <c r="G991" i="25" s="1"/>
  <c r="D991" i="25"/>
  <c r="B991" i="25"/>
  <c r="A991" i="25"/>
  <c r="F990" i="25"/>
  <c r="G990" i="25" s="1"/>
  <c r="D990" i="25"/>
  <c r="B990" i="25"/>
  <c r="A990" i="25"/>
  <c r="F989" i="25"/>
  <c r="G989" i="25" s="1"/>
  <c r="D989" i="25"/>
  <c r="B989" i="25"/>
  <c r="A989" i="25"/>
  <c r="F986" i="25"/>
  <c r="G986" i="25" s="1"/>
  <c r="D986" i="25"/>
  <c r="B986" i="25"/>
  <c r="A986" i="25"/>
  <c r="F985" i="25"/>
  <c r="G985" i="25" s="1"/>
  <c r="D985" i="25"/>
  <c r="B985" i="25"/>
  <c r="A985" i="25"/>
  <c r="F984" i="25"/>
  <c r="G984" i="25" s="1"/>
  <c r="D984" i="25"/>
  <c r="B984" i="25"/>
  <c r="A984" i="25"/>
  <c r="F983" i="25"/>
  <c r="G983" i="25" s="1"/>
  <c r="D983" i="25"/>
  <c r="B983" i="25"/>
  <c r="A983" i="25"/>
  <c r="F982" i="25"/>
  <c r="G982" i="25" s="1"/>
  <c r="D982" i="25"/>
  <c r="B982" i="25"/>
  <c r="A982" i="25"/>
  <c r="G981" i="25"/>
  <c r="F981" i="25"/>
  <c r="D981" i="25"/>
  <c r="B981" i="25"/>
  <c r="A981" i="25"/>
  <c r="F980" i="25"/>
  <c r="G980" i="25" s="1"/>
  <c r="D980" i="25"/>
  <c r="B980" i="25"/>
  <c r="A980" i="25"/>
  <c r="F979" i="25"/>
  <c r="G979" i="25" s="1"/>
  <c r="D979" i="25"/>
  <c r="B979" i="25"/>
  <c r="A979" i="25"/>
  <c r="F976" i="25"/>
  <c r="G976" i="25" s="1"/>
  <c r="D976" i="25"/>
  <c r="B976" i="25"/>
  <c r="A976" i="25"/>
  <c r="F975" i="25"/>
  <c r="G975" i="25" s="1"/>
  <c r="D975" i="25"/>
  <c r="B975" i="25"/>
  <c r="A975" i="25"/>
  <c r="F974" i="25"/>
  <c r="G974" i="25" s="1"/>
  <c r="D974" i="25"/>
  <c r="B974" i="25"/>
  <c r="A974" i="25"/>
  <c r="F973" i="25"/>
  <c r="G973" i="25" s="1"/>
  <c r="D973" i="25"/>
  <c r="B973" i="25"/>
  <c r="A973" i="25"/>
  <c r="F972" i="25"/>
  <c r="G972" i="25" s="1"/>
  <c r="D972" i="25"/>
  <c r="B972" i="25"/>
  <c r="A972" i="25"/>
  <c r="F971" i="25"/>
  <c r="G971" i="25" s="1"/>
  <c r="D971" i="25"/>
  <c r="B971" i="25"/>
  <c r="A971" i="25"/>
  <c r="F970" i="25"/>
  <c r="G970" i="25" s="1"/>
  <c r="D970" i="25"/>
  <c r="B970" i="25"/>
  <c r="A970" i="25"/>
  <c r="F969" i="25"/>
  <c r="G969" i="25" s="1"/>
  <c r="D969" i="25"/>
  <c r="B969" i="25"/>
  <c r="A969" i="25"/>
  <c r="F968" i="25"/>
  <c r="G968" i="25" s="1"/>
  <c r="D968" i="25"/>
  <c r="B968" i="25"/>
  <c r="A968" i="25"/>
  <c r="F967" i="25"/>
  <c r="G967" i="25" s="1"/>
  <c r="D967" i="25"/>
  <c r="B967" i="25"/>
  <c r="A967" i="25"/>
  <c r="F966" i="25"/>
  <c r="G966" i="25" s="1"/>
  <c r="D966" i="25"/>
  <c r="B966" i="25"/>
  <c r="A966" i="25"/>
  <c r="F965" i="25"/>
  <c r="G965" i="25" s="1"/>
  <c r="D965" i="25"/>
  <c r="B965" i="25"/>
  <c r="A965" i="25"/>
  <c r="F964" i="25"/>
  <c r="G964" i="25" s="1"/>
  <c r="D964" i="25"/>
  <c r="B964" i="25"/>
  <c r="A964" i="25"/>
  <c r="F963" i="25"/>
  <c r="G963" i="25" s="1"/>
  <c r="D963" i="25"/>
  <c r="B963" i="25"/>
  <c r="A963" i="25"/>
  <c r="B956" i="25"/>
  <c r="G955" i="25"/>
  <c r="B955" i="25"/>
  <c r="B954" i="25"/>
  <c r="B953" i="25"/>
  <c r="F947" i="25"/>
  <c r="G947" i="25" s="1"/>
  <c r="D947" i="25"/>
  <c r="B947" i="25"/>
  <c r="A947" i="25"/>
  <c r="F946" i="25"/>
  <c r="G946" i="25" s="1"/>
  <c r="D946" i="25"/>
  <c r="B946" i="25"/>
  <c r="A946" i="25"/>
  <c r="F945" i="25"/>
  <c r="G945" i="25" s="1"/>
  <c r="D945" i="25"/>
  <c r="B945" i="25"/>
  <c r="A945" i="25"/>
  <c r="F944" i="25"/>
  <c r="G944" i="25" s="1"/>
  <c r="D944" i="25"/>
  <c r="B944" i="25"/>
  <c r="A944" i="25"/>
  <c r="F943" i="25"/>
  <c r="G943" i="25" s="1"/>
  <c r="D943" i="25"/>
  <c r="B943" i="25"/>
  <c r="A943" i="25"/>
  <c r="F942" i="25"/>
  <c r="G942" i="25" s="1"/>
  <c r="D942" i="25"/>
  <c r="B942" i="25"/>
  <c r="A942" i="25"/>
  <c r="F941" i="25"/>
  <c r="G941" i="25" s="1"/>
  <c r="D941" i="25"/>
  <c r="B941" i="25"/>
  <c r="A941" i="25"/>
  <c r="F940" i="25"/>
  <c r="G940" i="25" s="1"/>
  <c r="D940" i="25"/>
  <c r="B940" i="25"/>
  <c r="A940" i="25"/>
  <c r="F939" i="25"/>
  <c r="G939" i="25" s="1"/>
  <c r="D939" i="25"/>
  <c r="B939" i="25"/>
  <c r="A939" i="25"/>
  <c r="F936" i="25"/>
  <c r="G936" i="25" s="1"/>
  <c r="D936" i="25"/>
  <c r="B936" i="25"/>
  <c r="A936" i="25"/>
  <c r="F935" i="25"/>
  <c r="G935" i="25" s="1"/>
  <c r="D935" i="25"/>
  <c r="B935" i="25"/>
  <c r="A935" i="25"/>
  <c r="F934" i="25"/>
  <c r="G934" i="25" s="1"/>
  <c r="D934" i="25"/>
  <c r="B934" i="25"/>
  <c r="A934" i="25"/>
  <c r="F933" i="25"/>
  <c r="G933" i="25" s="1"/>
  <c r="D933" i="25"/>
  <c r="B933" i="25"/>
  <c r="A933" i="25"/>
  <c r="F932" i="25"/>
  <c r="G932" i="25" s="1"/>
  <c r="D932" i="25"/>
  <c r="B932" i="25"/>
  <c r="A932" i="25"/>
  <c r="F931" i="25"/>
  <c r="G931" i="25" s="1"/>
  <c r="D931" i="25"/>
  <c r="B931" i="25"/>
  <c r="A931" i="25"/>
  <c r="F930" i="25"/>
  <c r="G930" i="25" s="1"/>
  <c r="D930" i="25"/>
  <c r="B930" i="25"/>
  <c r="A930" i="25"/>
  <c r="F929" i="25"/>
  <c r="G929" i="25" s="1"/>
  <c r="D929" i="25"/>
  <c r="B929" i="25"/>
  <c r="A929" i="25"/>
  <c r="F926" i="25"/>
  <c r="G926" i="25" s="1"/>
  <c r="D926" i="25"/>
  <c r="B926" i="25"/>
  <c r="A926" i="25"/>
  <c r="F925" i="25"/>
  <c r="G925" i="25" s="1"/>
  <c r="D925" i="25"/>
  <c r="B925" i="25"/>
  <c r="A925" i="25"/>
  <c r="F924" i="25"/>
  <c r="G924" i="25" s="1"/>
  <c r="D924" i="25"/>
  <c r="B924" i="25"/>
  <c r="A924" i="25"/>
  <c r="F923" i="25"/>
  <c r="G923" i="25" s="1"/>
  <c r="D923" i="25"/>
  <c r="B923" i="25"/>
  <c r="A923" i="25"/>
  <c r="F922" i="25"/>
  <c r="G922" i="25" s="1"/>
  <c r="D922" i="25"/>
  <c r="B922" i="25"/>
  <c r="A922" i="25"/>
  <c r="F921" i="25"/>
  <c r="G921" i="25" s="1"/>
  <c r="D921" i="25"/>
  <c r="B921" i="25"/>
  <c r="A921" i="25"/>
  <c r="F920" i="25"/>
  <c r="G920" i="25" s="1"/>
  <c r="D920" i="25"/>
  <c r="B920" i="25"/>
  <c r="A920" i="25"/>
  <c r="F919" i="25"/>
  <c r="G919" i="25" s="1"/>
  <c r="D919" i="25"/>
  <c r="B919" i="25"/>
  <c r="A919" i="25"/>
  <c r="F918" i="25"/>
  <c r="G918" i="25" s="1"/>
  <c r="D918" i="25"/>
  <c r="B918" i="25"/>
  <c r="A918" i="25"/>
  <c r="F917" i="25"/>
  <c r="G917" i="25" s="1"/>
  <c r="D917" i="25"/>
  <c r="B917" i="25"/>
  <c r="A917" i="25"/>
  <c r="G916" i="25"/>
  <c r="F916" i="25"/>
  <c r="D916" i="25"/>
  <c r="B916" i="25"/>
  <c r="A916" i="25"/>
  <c r="F915" i="25"/>
  <c r="G915" i="25" s="1"/>
  <c r="D915" i="25"/>
  <c r="B915" i="25"/>
  <c r="A915" i="25"/>
  <c r="F914" i="25"/>
  <c r="G914" i="25" s="1"/>
  <c r="D914" i="25"/>
  <c r="B914" i="25"/>
  <c r="A914" i="25"/>
  <c r="F913" i="25"/>
  <c r="G913" i="25" s="1"/>
  <c r="D913" i="25"/>
  <c r="B913" i="25"/>
  <c r="A913" i="25"/>
  <c r="B906" i="25"/>
  <c r="G905" i="25"/>
  <c r="B905" i="25"/>
  <c r="B904" i="25"/>
  <c r="B903" i="25"/>
  <c r="F897" i="25"/>
  <c r="G897" i="25" s="1"/>
  <c r="D897" i="25"/>
  <c r="B897" i="25"/>
  <c r="A897" i="25"/>
  <c r="F896" i="25"/>
  <c r="G896" i="25" s="1"/>
  <c r="D896" i="25"/>
  <c r="B896" i="25"/>
  <c r="A896" i="25"/>
  <c r="F895" i="25"/>
  <c r="G895" i="25" s="1"/>
  <c r="D895" i="25"/>
  <c r="B895" i="25"/>
  <c r="A895" i="25"/>
  <c r="F894" i="25"/>
  <c r="G894" i="25" s="1"/>
  <c r="D894" i="25"/>
  <c r="B894" i="25"/>
  <c r="A894" i="25"/>
  <c r="F893" i="25"/>
  <c r="G893" i="25" s="1"/>
  <c r="D893" i="25"/>
  <c r="B893" i="25"/>
  <c r="A893" i="25"/>
  <c r="F892" i="25"/>
  <c r="G892" i="25" s="1"/>
  <c r="D892" i="25"/>
  <c r="B892" i="25"/>
  <c r="A892" i="25"/>
  <c r="F891" i="25"/>
  <c r="G891" i="25" s="1"/>
  <c r="D891" i="25"/>
  <c r="B891" i="25"/>
  <c r="A891" i="25"/>
  <c r="F890" i="25"/>
  <c r="G890" i="25" s="1"/>
  <c r="D890" i="25"/>
  <c r="B890" i="25"/>
  <c r="A890" i="25"/>
  <c r="F889" i="25"/>
  <c r="G889" i="25" s="1"/>
  <c r="D889" i="25"/>
  <c r="B889" i="25"/>
  <c r="A889" i="25"/>
  <c r="F886" i="25"/>
  <c r="G886" i="25" s="1"/>
  <c r="D886" i="25"/>
  <c r="B886" i="25"/>
  <c r="A886" i="25"/>
  <c r="F885" i="25"/>
  <c r="G885" i="25" s="1"/>
  <c r="D885" i="25"/>
  <c r="B885" i="25"/>
  <c r="A885" i="25"/>
  <c r="F884" i="25"/>
  <c r="G884" i="25" s="1"/>
  <c r="D884" i="25"/>
  <c r="B884" i="25"/>
  <c r="A884" i="25"/>
  <c r="F883" i="25"/>
  <c r="G883" i="25" s="1"/>
  <c r="D883" i="25"/>
  <c r="B883" i="25"/>
  <c r="A883" i="25"/>
  <c r="F882" i="25"/>
  <c r="G882" i="25" s="1"/>
  <c r="D882" i="25"/>
  <c r="B882" i="25"/>
  <c r="A882" i="25"/>
  <c r="F881" i="25"/>
  <c r="G881" i="25" s="1"/>
  <c r="D881" i="25"/>
  <c r="B881" i="25"/>
  <c r="A881" i="25"/>
  <c r="F880" i="25"/>
  <c r="G880" i="25" s="1"/>
  <c r="D880" i="25"/>
  <c r="B880" i="25"/>
  <c r="A880" i="25"/>
  <c r="F879" i="25"/>
  <c r="G879" i="25" s="1"/>
  <c r="D879" i="25"/>
  <c r="B879" i="25"/>
  <c r="A879" i="25"/>
  <c r="F876" i="25"/>
  <c r="G876" i="25" s="1"/>
  <c r="D876" i="25"/>
  <c r="B876" i="25"/>
  <c r="A876" i="25"/>
  <c r="F875" i="25"/>
  <c r="G875" i="25" s="1"/>
  <c r="D875" i="25"/>
  <c r="B875" i="25"/>
  <c r="A875" i="25"/>
  <c r="F874" i="25"/>
  <c r="G874" i="25" s="1"/>
  <c r="D874" i="25"/>
  <c r="B874" i="25"/>
  <c r="A874" i="25"/>
  <c r="F873" i="25"/>
  <c r="G873" i="25" s="1"/>
  <c r="D873" i="25"/>
  <c r="B873" i="25"/>
  <c r="A873" i="25"/>
  <c r="F872" i="25"/>
  <c r="G872" i="25" s="1"/>
  <c r="D872" i="25"/>
  <c r="B872" i="25"/>
  <c r="A872" i="25"/>
  <c r="F871" i="25"/>
  <c r="G871" i="25" s="1"/>
  <c r="D871" i="25"/>
  <c r="B871" i="25"/>
  <c r="A871" i="25"/>
  <c r="F870" i="25"/>
  <c r="G870" i="25" s="1"/>
  <c r="D870" i="25"/>
  <c r="B870" i="25"/>
  <c r="A870" i="25"/>
  <c r="F869" i="25"/>
  <c r="G869" i="25" s="1"/>
  <c r="D869" i="25"/>
  <c r="B869" i="25"/>
  <c r="A869" i="25"/>
  <c r="F868" i="25"/>
  <c r="G868" i="25" s="1"/>
  <c r="D868" i="25"/>
  <c r="B868" i="25"/>
  <c r="A868" i="25"/>
  <c r="F867" i="25"/>
  <c r="G867" i="25" s="1"/>
  <c r="D867" i="25"/>
  <c r="B867" i="25"/>
  <c r="A867" i="25"/>
  <c r="F866" i="25"/>
  <c r="G866" i="25" s="1"/>
  <c r="D866" i="25"/>
  <c r="B866" i="25"/>
  <c r="A866" i="25"/>
  <c r="F865" i="25"/>
  <c r="G865" i="25" s="1"/>
  <c r="D865" i="25"/>
  <c r="B865" i="25"/>
  <c r="A865" i="25"/>
  <c r="F864" i="25"/>
  <c r="G864" i="25" s="1"/>
  <c r="D864" i="25"/>
  <c r="B864" i="25"/>
  <c r="A864" i="25"/>
  <c r="F863" i="25"/>
  <c r="G863" i="25" s="1"/>
  <c r="D863" i="25"/>
  <c r="B863" i="25"/>
  <c r="A863" i="25"/>
  <c r="B856" i="25"/>
  <c r="G855" i="25"/>
  <c r="B855" i="25"/>
  <c r="B854" i="25"/>
  <c r="B853" i="25"/>
  <c r="F847" i="25"/>
  <c r="G847" i="25" s="1"/>
  <c r="D847" i="25"/>
  <c r="B847" i="25"/>
  <c r="A847" i="25"/>
  <c r="F846" i="25"/>
  <c r="G846" i="25" s="1"/>
  <c r="D846" i="25"/>
  <c r="B846" i="25"/>
  <c r="A846" i="25"/>
  <c r="F845" i="25"/>
  <c r="G845" i="25" s="1"/>
  <c r="D845" i="25"/>
  <c r="B845" i="25"/>
  <c r="A845" i="25"/>
  <c r="F844" i="25"/>
  <c r="G844" i="25" s="1"/>
  <c r="D844" i="25"/>
  <c r="B844" i="25"/>
  <c r="A844" i="25"/>
  <c r="F843" i="25"/>
  <c r="G843" i="25" s="1"/>
  <c r="D843" i="25"/>
  <c r="B843" i="25"/>
  <c r="A843" i="25"/>
  <c r="F842" i="25"/>
  <c r="G842" i="25" s="1"/>
  <c r="D842" i="25"/>
  <c r="B842" i="25"/>
  <c r="A842" i="25"/>
  <c r="F841" i="25"/>
  <c r="G841" i="25" s="1"/>
  <c r="D841" i="25"/>
  <c r="B841" i="25"/>
  <c r="A841" i="25"/>
  <c r="F840" i="25"/>
  <c r="G840" i="25" s="1"/>
  <c r="D840" i="25"/>
  <c r="B840" i="25"/>
  <c r="A840" i="25"/>
  <c r="F839" i="25"/>
  <c r="G839" i="25" s="1"/>
  <c r="D839" i="25"/>
  <c r="B839" i="25"/>
  <c r="A839" i="25"/>
  <c r="F836" i="25"/>
  <c r="G836" i="25" s="1"/>
  <c r="D836" i="25"/>
  <c r="B836" i="25"/>
  <c r="A836" i="25"/>
  <c r="F835" i="25"/>
  <c r="G835" i="25" s="1"/>
  <c r="D835" i="25"/>
  <c r="B835" i="25"/>
  <c r="A835" i="25"/>
  <c r="F834" i="25"/>
  <c r="G834" i="25" s="1"/>
  <c r="D834" i="25"/>
  <c r="B834" i="25"/>
  <c r="A834" i="25"/>
  <c r="F833" i="25"/>
  <c r="G833" i="25" s="1"/>
  <c r="D833" i="25"/>
  <c r="B833" i="25"/>
  <c r="A833" i="25"/>
  <c r="F832" i="25"/>
  <c r="G832" i="25" s="1"/>
  <c r="D832" i="25"/>
  <c r="B832" i="25"/>
  <c r="A832" i="25"/>
  <c r="F831" i="25"/>
  <c r="G831" i="25" s="1"/>
  <c r="D831" i="25"/>
  <c r="B831" i="25"/>
  <c r="A831" i="25"/>
  <c r="F830" i="25"/>
  <c r="G830" i="25" s="1"/>
  <c r="D830" i="25"/>
  <c r="B830" i="25"/>
  <c r="A830" i="25"/>
  <c r="F829" i="25"/>
  <c r="G829" i="25" s="1"/>
  <c r="D829" i="25"/>
  <c r="B829" i="25"/>
  <c r="A829" i="25"/>
  <c r="F826" i="25"/>
  <c r="G826" i="25" s="1"/>
  <c r="D826" i="25"/>
  <c r="B826" i="25"/>
  <c r="A826" i="25"/>
  <c r="F825" i="25"/>
  <c r="G825" i="25" s="1"/>
  <c r="D825" i="25"/>
  <c r="B825" i="25"/>
  <c r="A825" i="25"/>
  <c r="F824" i="25"/>
  <c r="G824" i="25" s="1"/>
  <c r="D824" i="25"/>
  <c r="B824" i="25"/>
  <c r="A824" i="25"/>
  <c r="F823" i="25"/>
  <c r="G823" i="25" s="1"/>
  <c r="D823" i="25"/>
  <c r="B823" i="25"/>
  <c r="A823" i="25"/>
  <c r="F822" i="25"/>
  <c r="G822" i="25" s="1"/>
  <c r="D822" i="25"/>
  <c r="B822" i="25"/>
  <c r="A822" i="25"/>
  <c r="F821" i="25"/>
  <c r="G821" i="25" s="1"/>
  <c r="D821" i="25"/>
  <c r="B821" i="25"/>
  <c r="A821" i="25"/>
  <c r="G820" i="25"/>
  <c r="F820" i="25"/>
  <c r="D820" i="25"/>
  <c r="B820" i="25"/>
  <c r="A820" i="25"/>
  <c r="F819" i="25"/>
  <c r="G819" i="25" s="1"/>
  <c r="D819" i="25"/>
  <c r="B819" i="25"/>
  <c r="A819" i="25"/>
  <c r="F818" i="25"/>
  <c r="G818" i="25" s="1"/>
  <c r="D818" i="25"/>
  <c r="B818" i="25"/>
  <c r="A818" i="25"/>
  <c r="F817" i="25"/>
  <c r="G817" i="25" s="1"/>
  <c r="D817" i="25"/>
  <c r="B817" i="25"/>
  <c r="A817" i="25"/>
  <c r="F816" i="25"/>
  <c r="G816" i="25" s="1"/>
  <c r="D816" i="25"/>
  <c r="B816" i="25"/>
  <c r="A816" i="25"/>
  <c r="F815" i="25"/>
  <c r="G815" i="25" s="1"/>
  <c r="D815" i="25"/>
  <c r="B815" i="25"/>
  <c r="A815" i="25"/>
  <c r="F814" i="25"/>
  <c r="G814" i="25" s="1"/>
  <c r="D814" i="25"/>
  <c r="B814" i="25"/>
  <c r="A814" i="25"/>
  <c r="F813" i="25"/>
  <c r="G813" i="25" s="1"/>
  <c r="D813" i="25"/>
  <c r="B813" i="25"/>
  <c r="A813" i="25"/>
  <c r="B806" i="25"/>
  <c r="G805" i="25"/>
  <c r="B805" i="25"/>
  <c r="B804" i="25"/>
  <c r="B803" i="25"/>
  <c r="F797" i="25"/>
  <c r="G797" i="25" s="1"/>
  <c r="D797" i="25"/>
  <c r="B797" i="25"/>
  <c r="A797" i="25"/>
  <c r="G796" i="25"/>
  <c r="F796" i="25"/>
  <c r="D796" i="25"/>
  <c r="B796" i="25"/>
  <c r="A796" i="25"/>
  <c r="F795" i="25"/>
  <c r="G795" i="25" s="1"/>
  <c r="D795" i="25"/>
  <c r="B795" i="25"/>
  <c r="A795" i="25"/>
  <c r="F794" i="25"/>
  <c r="G794" i="25" s="1"/>
  <c r="D794" i="25"/>
  <c r="B794" i="25"/>
  <c r="A794" i="25"/>
  <c r="F793" i="25"/>
  <c r="G793" i="25" s="1"/>
  <c r="D793" i="25"/>
  <c r="B793" i="25"/>
  <c r="A793" i="25"/>
  <c r="F792" i="25"/>
  <c r="G792" i="25" s="1"/>
  <c r="D792" i="25"/>
  <c r="B792" i="25"/>
  <c r="A792" i="25"/>
  <c r="F791" i="25"/>
  <c r="G791" i="25" s="1"/>
  <c r="D791" i="25"/>
  <c r="B791" i="25"/>
  <c r="A791" i="25"/>
  <c r="F790" i="25"/>
  <c r="G790" i="25" s="1"/>
  <c r="D790" i="25"/>
  <c r="B790" i="25"/>
  <c r="A790" i="25"/>
  <c r="F789" i="25"/>
  <c r="G789" i="25" s="1"/>
  <c r="D789" i="25"/>
  <c r="B789" i="25"/>
  <c r="A789" i="25"/>
  <c r="F786" i="25"/>
  <c r="G786" i="25" s="1"/>
  <c r="D786" i="25"/>
  <c r="B786" i="25"/>
  <c r="A786" i="25"/>
  <c r="F785" i="25"/>
  <c r="G785" i="25" s="1"/>
  <c r="D785" i="25"/>
  <c r="B785" i="25"/>
  <c r="A785" i="25"/>
  <c r="F784" i="25"/>
  <c r="G784" i="25" s="1"/>
  <c r="D784" i="25"/>
  <c r="B784" i="25"/>
  <c r="A784" i="25"/>
  <c r="F783" i="25"/>
  <c r="G783" i="25" s="1"/>
  <c r="D783" i="25"/>
  <c r="B783" i="25"/>
  <c r="A783" i="25"/>
  <c r="F782" i="25"/>
  <c r="G782" i="25" s="1"/>
  <c r="D782" i="25"/>
  <c r="B782" i="25"/>
  <c r="A782" i="25"/>
  <c r="F781" i="25"/>
  <c r="G781" i="25" s="1"/>
  <c r="D781" i="25"/>
  <c r="B781" i="25"/>
  <c r="A781" i="25"/>
  <c r="F780" i="25"/>
  <c r="G780" i="25" s="1"/>
  <c r="D780" i="25"/>
  <c r="B780" i="25"/>
  <c r="A780" i="25"/>
  <c r="F779" i="25"/>
  <c r="G779" i="25" s="1"/>
  <c r="D779" i="25"/>
  <c r="B779" i="25"/>
  <c r="A779" i="25"/>
  <c r="F776" i="25"/>
  <c r="G776" i="25" s="1"/>
  <c r="D776" i="25"/>
  <c r="B776" i="25"/>
  <c r="A776" i="25"/>
  <c r="F775" i="25"/>
  <c r="G775" i="25" s="1"/>
  <c r="D775" i="25"/>
  <c r="B775" i="25"/>
  <c r="A775" i="25"/>
  <c r="F774" i="25"/>
  <c r="G774" i="25" s="1"/>
  <c r="D774" i="25"/>
  <c r="B774" i="25"/>
  <c r="A774" i="25"/>
  <c r="F773" i="25"/>
  <c r="G773" i="25" s="1"/>
  <c r="D773" i="25"/>
  <c r="B773" i="25"/>
  <c r="A773" i="25"/>
  <c r="F772" i="25"/>
  <c r="G772" i="25" s="1"/>
  <c r="D772" i="25"/>
  <c r="B772" i="25"/>
  <c r="A772" i="25"/>
  <c r="F771" i="25"/>
  <c r="G771" i="25" s="1"/>
  <c r="D771" i="25"/>
  <c r="B771" i="25"/>
  <c r="A771" i="25"/>
  <c r="F770" i="25"/>
  <c r="G770" i="25" s="1"/>
  <c r="D770" i="25"/>
  <c r="B770" i="25"/>
  <c r="A770" i="25"/>
  <c r="F769" i="25"/>
  <c r="G769" i="25" s="1"/>
  <c r="D769" i="25"/>
  <c r="B769" i="25"/>
  <c r="A769" i="25"/>
  <c r="F768" i="25"/>
  <c r="G768" i="25" s="1"/>
  <c r="D768" i="25"/>
  <c r="B768" i="25"/>
  <c r="A768" i="25"/>
  <c r="F767" i="25"/>
  <c r="G767" i="25" s="1"/>
  <c r="D767" i="25"/>
  <c r="B767" i="25"/>
  <c r="A767" i="25"/>
  <c r="F766" i="25"/>
  <c r="G766" i="25" s="1"/>
  <c r="D766" i="25"/>
  <c r="B766" i="25"/>
  <c r="A766" i="25"/>
  <c r="F765" i="25"/>
  <c r="G765" i="25" s="1"/>
  <c r="D765" i="25"/>
  <c r="B765" i="25"/>
  <c r="A765" i="25"/>
  <c r="F764" i="25"/>
  <c r="G764" i="25" s="1"/>
  <c r="D764" i="25"/>
  <c r="B764" i="25"/>
  <c r="A764" i="25"/>
  <c r="F763" i="25"/>
  <c r="G763" i="25" s="1"/>
  <c r="D763" i="25"/>
  <c r="B763" i="25"/>
  <c r="A763" i="25"/>
  <c r="B756" i="25"/>
  <c r="G755" i="25"/>
  <c r="B755" i="25"/>
  <c r="B754" i="25"/>
  <c r="B753" i="25"/>
  <c r="F747" i="25"/>
  <c r="G747" i="25" s="1"/>
  <c r="D747" i="25"/>
  <c r="B747" i="25"/>
  <c r="A747" i="25"/>
  <c r="F746" i="25"/>
  <c r="G746" i="25" s="1"/>
  <c r="D746" i="25"/>
  <c r="B746" i="25"/>
  <c r="A746" i="25"/>
  <c r="F745" i="25"/>
  <c r="G745" i="25" s="1"/>
  <c r="D745" i="25"/>
  <c r="B745" i="25"/>
  <c r="A745" i="25"/>
  <c r="F744" i="25"/>
  <c r="G744" i="25" s="1"/>
  <c r="D744" i="25"/>
  <c r="B744" i="25"/>
  <c r="A744" i="25"/>
  <c r="F743" i="25"/>
  <c r="G743" i="25" s="1"/>
  <c r="D743" i="25"/>
  <c r="B743" i="25"/>
  <c r="A743" i="25"/>
  <c r="F742" i="25"/>
  <c r="G742" i="25" s="1"/>
  <c r="D742" i="25"/>
  <c r="B742" i="25"/>
  <c r="A742" i="25"/>
  <c r="F741" i="25"/>
  <c r="G741" i="25" s="1"/>
  <c r="D741" i="25"/>
  <c r="B741" i="25"/>
  <c r="A741" i="25"/>
  <c r="F740" i="25"/>
  <c r="G740" i="25" s="1"/>
  <c r="D740" i="25"/>
  <c r="B740" i="25"/>
  <c r="A740" i="25"/>
  <c r="F739" i="25"/>
  <c r="G739" i="25" s="1"/>
  <c r="D739" i="25"/>
  <c r="B739" i="25"/>
  <c r="A739" i="25"/>
  <c r="F736" i="25"/>
  <c r="G736" i="25" s="1"/>
  <c r="D736" i="25"/>
  <c r="B736" i="25"/>
  <c r="A736" i="25"/>
  <c r="F735" i="25"/>
  <c r="G735" i="25" s="1"/>
  <c r="D735" i="25"/>
  <c r="B735" i="25"/>
  <c r="A735" i="25"/>
  <c r="F734" i="25"/>
  <c r="G734" i="25" s="1"/>
  <c r="D734" i="25"/>
  <c r="B734" i="25"/>
  <c r="A734" i="25"/>
  <c r="F733" i="25"/>
  <c r="G733" i="25" s="1"/>
  <c r="D733" i="25"/>
  <c r="B733" i="25"/>
  <c r="A733" i="25"/>
  <c r="F732" i="25"/>
  <c r="G732" i="25" s="1"/>
  <c r="D732" i="25"/>
  <c r="B732" i="25"/>
  <c r="A732" i="25"/>
  <c r="F731" i="25"/>
  <c r="G731" i="25" s="1"/>
  <c r="D731" i="25"/>
  <c r="B731" i="25"/>
  <c r="A731" i="25"/>
  <c r="F730" i="25"/>
  <c r="G730" i="25" s="1"/>
  <c r="D730" i="25"/>
  <c r="B730" i="25"/>
  <c r="A730" i="25"/>
  <c r="F729" i="25"/>
  <c r="G729" i="25" s="1"/>
  <c r="D729" i="25"/>
  <c r="B729" i="25"/>
  <c r="A729" i="25"/>
  <c r="F726" i="25"/>
  <c r="G726" i="25" s="1"/>
  <c r="D726" i="25"/>
  <c r="B726" i="25"/>
  <c r="A726" i="25"/>
  <c r="F725" i="25"/>
  <c r="G725" i="25" s="1"/>
  <c r="D725" i="25"/>
  <c r="B725" i="25"/>
  <c r="A725" i="25"/>
  <c r="F724" i="25"/>
  <c r="G724" i="25" s="1"/>
  <c r="D724" i="25"/>
  <c r="B724" i="25"/>
  <c r="A724" i="25"/>
  <c r="F723" i="25"/>
  <c r="G723" i="25" s="1"/>
  <c r="D723" i="25"/>
  <c r="B723" i="25"/>
  <c r="A723" i="25"/>
  <c r="F722" i="25"/>
  <c r="G722" i="25" s="1"/>
  <c r="D722" i="25"/>
  <c r="B722" i="25"/>
  <c r="A722" i="25"/>
  <c r="F721" i="25"/>
  <c r="G721" i="25" s="1"/>
  <c r="D721" i="25"/>
  <c r="B721" i="25"/>
  <c r="A721" i="25"/>
  <c r="F720" i="25"/>
  <c r="G720" i="25" s="1"/>
  <c r="D720" i="25"/>
  <c r="B720" i="25"/>
  <c r="A720" i="25"/>
  <c r="F719" i="25"/>
  <c r="G719" i="25" s="1"/>
  <c r="D719" i="25"/>
  <c r="B719" i="25"/>
  <c r="A719" i="25"/>
  <c r="F718" i="25"/>
  <c r="G718" i="25" s="1"/>
  <c r="D718" i="25"/>
  <c r="B718" i="25"/>
  <c r="A718" i="25"/>
  <c r="F717" i="25"/>
  <c r="G717" i="25" s="1"/>
  <c r="D717" i="25"/>
  <c r="B717" i="25"/>
  <c r="A717" i="25"/>
  <c r="G716" i="25"/>
  <c r="F716" i="25"/>
  <c r="D716" i="25"/>
  <c r="B716" i="25"/>
  <c r="A716" i="25"/>
  <c r="F715" i="25"/>
  <c r="G715" i="25" s="1"/>
  <c r="D715" i="25"/>
  <c r="B715" i="25"/>
  <c r="A715" i="25"/>
  <c r="F714" i="25"/>
  <c r="G714" i="25" s="1"/>
  <c r="D714" i="25"/>
  <c r="B714" i="25"/>
  <c r="A714" i="25"/>
  <c r="F713" i="25"/>
  <c r="G713" i="25" s="1"/>
  <c r="D713" i="25"/>
  <c r="B713" i="25"/>
  <c r="A713" i="25"/>
  <c r="B706" i="25"/>
  <c r="G705" i="25"/>
  <c r="B705" i="25"/>
  <c r="B704" i="25"/>
  <c r="B703" i="25"/>
  <c r="F697" i="25"/>
  <c r="G697" i="25" s="1"/>
  <c r="D697" i="25"/>
  <c r="B697" i="25"/>
  <c r="A697" i="25"/>
  <c r="F696" i="25"/>
  <c r="G696" i="25" s="1"/>
  <c r="D696" i="25"/>
  <c r="B696" i="25"/>
  <c r="A696" i="25"/>
  <c r="F695" i="25"/>
  <c r="G695" i="25" s="1"/>
  <c r="D695" i="25"/>
  <c r="B695" i="25"/>
  <c r="A695" i="25"/>
  <c r="F694" i="25"/>
  <c r="G694" i="25" s="1"/>
  <c r="D694" i="25"/>
  <c r="B694" i="25"/>
  <c r="A694" i="25"/>
  <c r="F693" i="25"/>
  <c r="G693" i="25" s="1"/>
  <c r="D693" i="25"/>
  <c r="B693" i="25"/>
  <c r="A693" i="25"/>
  <c r="F692" i="25"/>
  <c r="G692" i="25" s="1"/>
  <c r="D692" i="25"/>
  <c r="B692" i="25"/>
  <c r="A692" i="25"/>
  <c r="F691" i="25"/>
  <c r="G691" i="25" s="1"/>
  <c r="D691" i="25"/>
  <c r="B691" i="25"/>
  <c r="A691" i="25"/>
  <c r="F690" i="25"/>
  <c r="G690" i="25" s="1"/>
  <c r="D690" i="25"/>
  <c r="B690" i="25"/>
  <c r="A690" i="25"/>
  <c r="F689" i="25"/>
  <c r="G689" i="25" s="1"/>
  <c r="D689" i="25"/>
  <c r="B689" i="25"/>
  <c r="A689" i="25"/>
  <c r="F686" i="25"/>
  <c r="G686" i="25" s="1"/>
  <c r="D686" i="25"/>
  <c r="B686" i="25"/>
  <c r="A686" i="25"/>
  <c r="F685" i="25"/>
  <c r="G685" i="25" s="1"/>
  <c r="D685" i="25"/>
  <c r="B685" i="25"/>
  <c r="A685" i="25"/>
  <c r="F684" i="25"/>
  <c r="G684" i="25" s="1"/>
  <c r="D684" i="25"/>
  <c r="B684" i="25"/>
  <c r="A684" i="25"/>
  <c r="F683" i="25"/>
  <c r="G683" i="25" s="1"/>
  <c r="D683" i="25"/>
  <c r="B683" i="25"/>
  <c r="A683" i="25"/>
  <c r="F682" i="25"/>
  <c r="G682" i="25" s="1"/>
  <c r="D682" i="25"/>
  <c r="B682" i="25"/>
  <c r="A682" i="25"/>
  <c r="F681" i="25"/>
  <c r="G681" i="25" s="1"/>
  <c r="D681" i="25"/>
  <c r="B681" i="25"/>
  <c r="A681" i="25"/>
  <c r="F680" i="25"/>
  <c r="G680" i="25" s="1"/>
  <c r="D680" i="25"/>
  <c r="B680" i="25"/>
  <c r="A680" i="25"/>
  <c r="F679" i="25"/>
  <c r="G679" i="25" s="1"/>
  <c r="D679" i="25"/>
  <c r="B679" i="25"/>
  <c r="A679" i="25"/>
  <c r="F676" i="25"/>
  <c r="G676" i="25" s="1"/>
  <c r="D676" i="25"/>
  <c r="B676" i="25"/>
  <c r="A676" i="25"/>
  <c r="F675" i="25"/>
  <c r="G675" i="25" s="1"/>
  <c r="D675" i="25"/>
  <c r="B675" i="25"/>
  <c r="A675" i="25"/>
  <c r="F674" i="25"/>
  <c r="G674" i="25" s="1"/>
  <c r="D674" i="25"/>
  <c r="B674" i="25"/>
  <c r="A674" i="25"/>
  <c r="F673" i="25"/>
  <c r="G673" i="25" s="1"/>
  <c r="D673" i="25"/>
  <c r="B673" i="25"/>
  <c r="A673" i="25"/>
  <c r="G672" i="25"/>
  <c r="F672" i="25"/>
  <c r="D672" i="25"/>
  <c r="B672" i="25"/>
  <c r="A672" i="25"/>
  <c r="F671" i="25"/>
  <c r="G671" i="25" s="1"/>
  <c r="D671" i="25"/>
  <c r="B671" i="25"/>
  <c r="A671" i="25"/>
  <c r="F670" i="25"/>
  <c r="G670" i="25" s="1"/>
  <c r="D670" i="25"/>
  <c r="B670" i="25"/>
  <c r="A670" i="25"/>
  <c r="F669" i="25"/>
  <c r="G669" i="25" s="1"/>
  <c r="D669" i="25"/>
  <c r="B669" i="25"/>
  <c r="A669" i="25"/>
  <c r="F668" i="25"/>
  <c r="G668" i="25" s="1"/>
  <c r="D668" i="25"/>
  <c r="B668" i="25"/>
  <c r="A668" i="25"/>
  <c r="F667" i="25"/>
  <c r="G667" i="25" s="1"/>
  <c r="D667" i="25"/>
  <c r="B667" i="25"/>
  <c r="A667" i="25"/>
  <c r="F666" i="25"/>
  <c r="G666" i="25" s="1"/>
  <c r="D666" i="25"/>
  <c r="B666" i="25"/>
  <c r="A666" i="25"/>
  <c r="F665" i="25"/>
  <c r="G665" i="25" s="1"/>
  <c r="D665" i="25"/>
  <c r="B665" i="25"/>
  <c r="A665" i="25"/>
  <c r="F664" i="25"/>
  <c r="G664" i="25" s="1"/>
  <c r="D664" i="25"/>
  <c r="B664" i="25"/>
  <c r="A664" i="25"/>
  <c r="F663" i="25"/>
  <c r="G663" i="25" s="1"/>
  <c r="D663" i="25"/>
  <c r="B663" i="25"/>
  <c r="A663" i="25"/>
  <c r="B656" i="25"/>
  <c r="G655" i="25"/>
  <c r="B655" i="25"/>
  <c r="B654" i="25"/>
  <c r="B653" i="25"/>
  <c r="F647" i="25"/>
  <c r="G647" i="25" s="1"/>
  <c r="D647" i="25"/>
  <c r="B647" i="25"/>
  <c r="A647" i="25"/>
  <c r="F646" i="25"/>
  <c r="G646" i="25" s="1"/>
  <c r="D646" i="25"/>
  <c r="B646" i="25"/>
  <c r="A646" i="25"/>
  <c r="F645" i="25"/>
  <c r="G645" i="25" s="1"/>
  <c r="D645" i="25"/>
  <c r="B645" i="25"/>
  <c r="A645" i="25"/>
  <c r="F644" i="25"/>
  <c r="G644" i="25" s="1"/>
  <c r="D644" i="25"/>
  <c r="B644" i="25"/>
  <c r="A644" i="25"/>
  <c r="F643" i="25"/>
  <c r="G643" i="25" s="1"/>
  <c r="D643" i="25"/>
  <c r="B643" i="25"/>
  <c r="A643" i="25"/>
  <c r="F642" i="25"/>
  <c r="G642" i="25" s="1"/>
  <c r="D642" i="25"/>
  <c r="B642" i="25"/>
  <c r="A642" i="25"/>
  <c r="F641" i="25"/>
  <c r="G641" i="25" s="1"/>
  <c r="D641" i="25"/>
  <c r="B641" i="25"/>
  <c r="A641" i="25"/>
  <c r="F640" i="25"/>
  <c r="G640" i="25" s="1"/>
  <c r="D640" i="25"/>
  <c r="B640" i="25"/>
  <c r="A640" i="25"/>
  <c r="F639" i="25"/>
  <c r="G639" i="25" s="1"/>
  <c r="D639" i="25"/>
  <c r="B639" i="25"/>
  <c r="A639" i="25"/>
  <c r="F636" i="25"/>
  <c r="G636" i="25" s="1"/>
  <c r="D636" i="25"/>
  <c r="B636" i="25"/>
  <c r="A636" i="25"/>
  <c r="F635" i="25"/>
  <c r="G635" i="25" s="1"/>
  <c r="D635" i="25"/>
  <c r="B635" i="25"/>
  <c r="A635" i="25"/>
  <c r="F634" i="25"/>
  <c r="G634" i="25" s="1"/>
  <c r="D634" i="25"/>
  <c r="B634" i="25"/>
  <c r="A634" i="25"/>
  <c r="F633" i="25"/>
  <c r="G633" i="25" s="1"/>
  <c r="D633" i="25"/>
  <c r="B633" i="25"/>
  <c r="A633" i="25"/>
  <c r="F632" i="25"/>
  <c r="G632" i="25" s="1"/>
  <c r="D632" i="25"/>
  <c r="B632" i="25"/>
  <c r="A632" i="25"/>
  <c r="F631" i="25"/>
  <c r="G631" i="25" s="1"/>
  <c r="D631" i="25"/>
  <c r="B631" i="25"/>
  <c r="A631" i="25"/>
  <c r="F630" i="25"/>
  <c r="G630" i="25" s="1"/>
  <c r="D630" i="25"/>
  <c r="B630" i="25"/>
  <c r="A630" i="25"/>
  <c r="F629" i="25"/>
  <c r="G629" i="25" s="1"/>
  <c r="D629" i="25"/>
  <c r="B629" i="25"/>
  <c r="A629" i="25"/>
  <c r="F626" i="25"/>
  <c r="G626" i="25" s="1"/>
  <c r="D626" i="25"/>
  <c r="B626" i="25"/>
  <c r="A626" i="25"/>
  <c r="F625" i="25"/>
  <c r="G625" i="25" s="1"/>
  <c r="D625" i="25"/>
  <c r="B625" i="25"/>
  <c r="A625" i="25"/>
  <c r="G624" i="25"/>
  <c r="F624" i="25"/>
  <c r="D624" i="25"/>
  <c r="B624" i="25"/>
  <c r="A624" i="25"/>
  <c r="F623" i="25"/>
  <c r="G623" i="25" s="1"/>
  <c r="D623" i="25"/>
  <c r="B623" i="25"/>
  <c r="A623" i="25"/>
  <c r="F622" i="25"/>
  <c r="G622" i="25" s="1"/>
  <c r="D622" i="25"/>
  <c r="B622" i="25"/>
  <c r="A622" i="25"/>
  <c r="F621" i="25"/>
  <c r="G621" i="25" s="1"/>
  <c r="D621" i="25"/>
  <c r="B621" i="25"/>
  <c r="A621" i="25"/>
  <c r="F620" i="25"/>
  <c r="G620" i="25" s="1"/>
  <c r="D620" i="25"/>
  <c r="B620" i="25"/>
  <c r="A620" i="25"/>
  <c r="F619" i="25"/>
  <c r="G619" i="25" s="1"/>
  <c r="D619" i="25"/>
  <c r="B619" i="25"/>
  <c r="A619" i="25"/>
  <c r="F618" i="25"/>
  <c r="G618" i="25" s="1"/>
  <c r="D618" i="25"/>
  <c r="B618" i="25"/>
  <c r="A618" i="25"/>
  <c r="F617" i="25"/>
  <c r="G617" i="25" s="1"/>
  <c r="D617" i="25"/>
  <c r="B617" i="25"/>
  <c r="A617" i="25"/>
  <c r="F616" i="25"/>
  <c r="G616" i="25" s="1"/>
  <c r="D616" i="25"/>
  <c r="B616" i="25"/>
  <c r="A616" i="25"/>
  <c r="F615" i="25"/>
  <c r="G615" i="25" s="1"/>
  <c r="D615" i="25"/>
  <c r="B615" i="25"/>
  <c r="A615" i="25"/>
  <c r="F614" i="25"/>
  <c r="G614" i="25" s="1"/>
  <c r="D614" i="25"/>
  <c r="B614" i="25"/>
  <c r="A614" i="25"/>
  <c r="F613" i="25"/>
  <c r="G613" i="25" s="1"/>
  <c r="D613" i="25"/>
  <c r="B613" i="25"/>
  <c r="A613" i="25"/>
  <c r="B606" i="25"/>
  <c r="G605" i="25"/>
  <c r="B605" i="25"/>
  <c r="B604" i="25"/>
  <c r="B603" i="25"/>
  <c r="F597" i="25"/>
  <c r="G597" i="25" s="1"/>
  <c r="D597" i="25"/>
  <c r="B597" i="25"/>
  <c r="A597" i="25"/>
  <c r="F596" i="25"/>
  <c r="G596" i="25" s="1"/>
  <c r="D596" i="25"/>
  <c r="B596" i="25"/>
  <c r="A596" i="25"/>
  <c r="F595" i="25"/>
  <c r="G595" i="25" s="1"/>
  <c r="D595" i="25"/>
  <c r="B595" i="25"/>
  <c r="A595" i="25"/>
  <c r="F594" i="25"/>
  <c r="G594" i="25" s="1"/>
  <c r="D594" i="25"/>
  <c r="B594" i="25"/>
  <c r="A594" i="25"/>
  <c r="F593" i="25"/>
  <c r="G593" i="25" s="1"/>
  <c r="D593" i="25"/>
  <c r="B593" i="25"/>
  <c r="A593" i="25"/>
  <c r="F592" i="25"/>
  <c r="G592" i="25" s="1"/>
  <c r="D592" i="25"/>
  <c r="B592" i="25"/>
  <c r="A592" i="25"/>
  <c r="F591" i="25"/>
  <c r="G591" i="25" s="1"/>
  <c r="D591" i="25"/>
  <c r="B591" i="25"/>
  <c r="A591" i="25"/>
  <c r="F590" i="25"/>
  <c r="G590" i="25" s="1"/>
  <c r="D590" i="25"/>
  <c r="B590" i="25"/>
  <c r="A590" i="25"/>
  <c r="F589" i="25"/>
  <c r="G589" i="25" s="1"/>
  <c r="D589" i="25"/>
  <c r="B589" i="25"/>
  <c r="A589" i="25"/>
  <c r="F586" i="25"/>
  <c r="G586" i="25" s="1"/>
  <c r="D586" i="25"/>
  <c r="B586" i="25"/>
  <c r="A586" i="25"/>
  <c r="F585" i="25"/>
  <c r="G585" i="25" s="1"/>
  <c r="D585" i="25"/>
  <c r="B585" i="25"/>
  <c r="A585" i="25"/>
  <c r="F584" i="25"/>
  <c r="G584" i="25" s="1"/>
  <c r="D584" i="25"/>
  <c r="B584" i="25"/>
  <c r="A584" i="25"/>
  <c r="F583" i="25"/>
  <c r="G583" i="25" s="1"/>
  <c r="D583" i="25"/>
  <c r="B583" i="25"/>
  <c r="A583" i="25"/>
  <c r="F582" i="25"/>
  <c r="G582" i="25" s="1"/>
  <c r="D582" i="25"/>
  <c r="B582" i="25"/>
  <c r="A582" i="25"/>
  <c r="F581" i="25"/>
  <c r="G581" i="25" s="1"/>
  <c r="D581" i="25"/>
  <c r="B581" i="25"/>
  <c r="A581" i="25"/>
  <c r="F580" i="25"/>
  <c r="G580" i="25" s="1"/>
  <c r="D580" i="25"/>
  <c r="B580" i="25"/>
  <c r="A580" i="25"/>
  <c r="F579" i="25"/>
  <c r="G579" i="25" s="1"/>
  <c r="D579" i="25"/>
  <c r="B579" i="25"/>
  <c r="A579" i="25"/>
  <c r="F576" i="25"/>
  <c r="G576" i="25" s="1"/>
  <c r="D576" i="25"/>
  <c r="B576" i="25"/>
  <c r="A576" i="25"/>
  <c r="F575" i="25"/>
  <c r="G575" i="25" s="1"/>
  <c r="D575" i="25"/>
  <c r="B575" i="25"/>
  <c r="A575" i="25"/>
  <c r="F574" i="25"/>
  <c r="G574" i="25" s="1"/>
  <c r="D574" i="25"/>
  <c r="B574" i="25"/>
  <c r="A574" i="25"/>
  <c r="F573" i="25"/>
  <c r="G573" i="25" s="1"/>
  <c r="D573" i="25"/>
  <c r="B573" i="25"/>
  <c r="A573" i="25"/>
  <c r="F572" i="25"/>
  <c r="G572" i="25" s="1"/>
  <c r="D572" i="25"/>
  <c r="B572" i="25"/>
  <c r="A572" i="25"/>
  <c r="F571" i="25"/>
  <c r="G571" i="25" s="1"/>
  <c r="D571" i="25"/>
  <c r="B571" i="25"/>
  <c r="A571" i="25"/>
  <c r="F570" i="25"/>
  <c r="G570" i="25" s="1"/>
  <c r="D570" i="25"/>
  <c r="B570" i="25"/>
  <c r="A570" i="25"/>
  <c r="F569" i="25"/>
  <c r="G569" i="25" s="1"/>
  <c r="D569" i="25"/>
  <c r="B569" i="25"/>
  <c r="A569" i="25"/>
  <c r="F568" i="25"/>
  <c r="G568" i="25" s="1"/>
  <c r="D568" i="25"/>
  <c r="B568" i="25"/>
  <c r="A568" i="25"/>
  <c r="F567" i="25"/>
  <c r="G567" i="25" s="1"/>
  <c r="D567" i="25"/>
  <c r="B567" i="25"/>
  <c r="A567" i="25"/>
  <c r="F566" i="25"/>
  <c r="G566" i="25" s="1"/>
  <c r="D566" i="25"/>
  <c r="B566" i="25"/>
  <c r="A566" i="25"/>
  <c r="F565" i="25"/>
  <c r="G565" i="25" s="1"/>
  <c r="D565" i="25"/>
  <c r="B565" i="25"/>
  <c r="A565" i="25"/>
  <c r="F564" i="25"/>
  <c r="G564" i="25" s="1"/>
  <c r="D564" i="25"/>
  <c r="B564" i="25"/>
  <c r="A564" i="25"/>
  <c r="F563" i="25"/>
  <c r="G563" i="25" s="1"/>
  <c r="D563" i="25"/>
  <c r="B563" i="25"/>
  <c r="A563" i="25"/>
  <c r="B556" i="25"/>
  <c r="G555" i="25"/>
  <c r="B555" i="25"/>
  <c r="B554" i="25"/>
  <c r="B553" i="25"/>
  <c r="F547" i="25"/>
  <c r="G547" i="25" s="1"/>
  <c r="D547" i="25"/>
  <c r="B547" i="25"/>
  <c r="A547" i="25"/>
  <c r="F546" i="25"/>
  <c r="G546" i="25" s="1"/>
  <c r="D546" i="25"/>
  <c r="B546" i="25"/>
  <c r="A546" i="25"/>
  <c r="F545" i="25"/>
  <c r="G545" i="25" s="1"/>
  <c r="D545" i="25"/>
  <c r="B545" i="25"/>
  <c r="A545" i="25"/>
  <c r="F544" i="25"/>
  <c r="G544" i="25" s="1"/>
  <c r="D544" i="25"/>
  <c r="B544" i="25"/>
  <c r="A544" i="25"/>
  <c r="F543" i="25"/>
  <c r="G543" i="25" s="1"/>
  <c r="D543" i="25"/>
  <c r="B543" i="25"/>
  <c r="A543" i="25"/>
  <c r="F542" i="25"/>
  <c r="G542" i="25" s="1"/>
  <c r="D542" i="25"/>
  <c r="B542" i="25"/>
  <c r="A542" i="25"/>
  <c r="F541" i="25"/>
  <c r="G541" i="25" s="1"/>
  <c r="D541" i="25"/>
  <c r="B541" i="25"/>
  <c r="A541" i="25"/>
  <c r="F540" i="25"/>
  <c r="G540" i="25" s="1"/>
  <c r="D540" i="25"/>
  <c r="B540" i="25"/>
  <c r="A540" i="25"/>
  <c r="F539" i="25"/>
  <c r="G539" i="25" s="1"/>
  <c r="D539" i="25"/>
  <c r="B539" i="25"/>
  <c r="A539" i="25"/>
  <c r="F536" i="25"/>
  <c r="G536" i="25" s="1"/>
  <c r="D536" i="25"/>
  <c r="B536" i="25"/>
  <c r="A536" i="25"/>
  <c r="F535" i="25"/>
  <c r="G535" i="25" s="1"/>
  <c r="D535" i="25"/>
  <c r="B535" i="25"/>
  <c r="A535" i="25"/>
  <c r="F534" i="25"/>
  <c r="G534" i="25" s="1"/>
  <c r="D534" i="25"/>
  <c r="B534" i="25"/>
  <c r="A534" i="25"/>
  <c r="F533" i="25"/>
  <c r="G533" i="25" s="1"/>
  <c r="D533" i="25"/>
  <c r="B533" i="25"/>
  <c r="A533" i="25"/>
  <c r="F532" i="25"/>
  <c r="G532" i="25" s="1"/>
  <c r="D532" i="25"/>
  <c r="B532" i="25"/>
  <c r="A532" i="25"/>
  <c r="F531" i="25"/>
  <c r="G531" i="25" s="1"/>
  <c r="D531" i="25"/>
  <c r="B531" i="25"/>
  <c r="A531" i="25"/>
  <c r="F530" i="25"/>
  <c r="G530" i="25" s="1"/>
  <c r="D530" i="25"/>
  <c r="B530" i="25"/>
  <c r="A530" i="25"/>
  <c r="F529" i="25"/>
  <c r="G529" i="25" s="1"/>
  <c r="D529" i="25"/>
  <c r="B529" i="25"/>
  <c r="A529" i="25"/>
  <c r="F526" i="25"/>
  <c r="G526" i="25" s="1"/>
  <c r="D526" i="25"/>
  <c r="B526" i="25"/>
  <c r="A526" i="25"/>
  <c r="F525" i="25"/>
  <c r="G525" i="25" s="1"/>
  <c r="D525" i="25"/>
  <c r="B525" i="25"/>
  <c r="A525" i="25"/>
  <c r="F524" i="25"/>
  <c r="G524" i="25" s="1"/>
  <c r="D524" i="25"/>
  <c r="B524" i="25"/>
  <c r="A524" i="25"/>
  <c r="F523" i="25"/>
  <c r="G523" i="25" s="1"/>
  <c r="D523" i="25"/>
  <c r="B523" i="25"/>
  <c r="A523" i="25"/>
  <c r="F522" i="25"/>
  <c r="G522" i="25" s="1"/>
  <c r="D522" i="25"/>
  <c r="B522" i="25"/>
  <c r="A522" i="25"/>
  <c r="F521" i="25"/>
  <c r="G521" i="25" s="1"/>
  <c r="D521" i="25"/>
  <c r="B521" i="25"/>
  <c r="A521" i="25"/>
  <c r="F520" i="25"/>
  <c r="G520" i="25" s="1"/>
  <c r="D520" i="25"/>
  <c r="B520" i="25"/>
  <c r="A520" i="25"/>
  <c r="F519" i="25"/>
  <c r="G519" i="25" s="1"/>
  <c r="D519" i="25"/>
  <c r="B519" i="25"/>
  <c r="A519" i="25"/>
  <c r="F518" i="25"/>
  <c r="G518" i="25" s="1"/>
  <c r="D518" i="25"/>
  <c r="B518" i="25"/>
  <c r="A518" i="25"/>
  <c r="F517" i="25"/>
  <c r="G517" i="25" s="1"/>
  <c r="D517" i="25"/>
  <c r="B517" i="25"/>
  <c r="A517" i="25"/>
  <c r="F516" i="25"/>
  <c r="G516" i="25" s="1"/>
  <c r="D516" i="25"/>
  <c r="B516" i="25"/>
  <c r="A516" i="25"/>
  <c r="F515" i="25"/>
  <c r="G515" i="25" s="1"/>
  <c r="D515" i="25"/>
  <c r="B515" i="25"/>
  <c r="A515" i="25"/>
  <c r="F514" i="25"/>
  <c r="G514" i="25" s="1"/>
  <c r="D514" i="25"/>
  <c r="B514" i="25"/>
  <c r="A514" i="25"/>
  <c r="F513" i="25"/>
  <c r="G513" i="25" s="1"/>
  <c r="D513" i="25"/>
  <c r="B513" i="25"/>
  <c r="A513" i="25"/>
  <c r="B506" i="25"/>
  <c r="G505" i="25"/>
  <c r="B505" i="25"/>
  <c r="B504" i="25"/>
  <c r="B503" i="25"/>
  <c r="F497" i="25"/>
  <c r="G497" i="25" s="1"/>
  <c r="D497" i="25"/>
  <c r="B497" i="25"/>
  <c r="A497" i="25"/>
  <c r="F496" i="25"/>
  <c r="G496" i="25" s="1"/>
  <c r="D496" i="25"/>
  <c r="B496" i="25"/>
  <c r="A496" i="25"/>
  <c r="F495" i="25"/>
  <c r="G495" i="25" s="1"/>
  <c r="D495" i="25"/>
  <c r="B495" i="25"/>
  <c r="A495" i="25"/>
  <c r="F494" i="25"/>
  <c r="G494" i="25" s="1"/>
  <c r="D494" i="25"/>
  <c r="B494" i="25"/>
  <c r="A494" i="25"/>
  <c r="F493" i="25"/>
  <c r="G493" i="25" s="1"/>
  <c r="D493" i="25"/>
  <c r="B493" i="25"/>
  <c r="A493" i="25"/>
  <c r="F492" i="25"/>
  <c r="G492" i="25" s="1"/>
  <c r="D492" i="25"/>
  <c r="B492" i="25"/>
  <c r="A492" i="25"/>
  <c r="F491" i="25"/>
  <c r="G491" i="25" s="1"/>
  <c r="D491" i="25"/>
  <c r="B491" i="25"/>
  <c r="A491" i="25"/>
  <c r="G490" i="25"/>
  <c r="F490" i="25"/>
  <c r="D490" i="25"/>
  <c r="B490" i="25"/>
  <c r="A490" i="25"/>
  <c r="F489" i="25"/>
  <c r="G489" i="25" s="1"/>
  <c r="D489" i="25"/>
  <c r="B489" i="25"/>
  <c r="A489" i="25"/>
  <c r="F486" i="25"/>
  <c r="G486" i="25" s="1"/>
  <c r="D486" i="25"/>
  <c r="B486" i="25"/>
  <c r="A486" i="25"/>
  <c r="F485" i="25"/>
  <c r="G485" i="25" s="1"/>
  <c r="D485" i="25"/>
  <c r="B485" i="25"/>
  <c r="A485" i="25"/>
  <c r="F484" i="25"/>
  <c r="G484" i="25" s="1"/>
  <c r="D484" i="25"/>
  <c r="B484" i="25"/>
  <c r="A484" i="25"/>
  <c r="F483" i="25"/>
  <c r="G483" i="25" s="1"/>
  <c r="D483" i="25"/>
  <c r="B483" i="25"/>
  <c r="A483" i="25"/>
  <c r="F482" i="25"/>
  <c r="G482" i="25" s="1"/>
  <c r="D482" i="25"/>
  <c r="B482" i="25"/>
  <c r="A482" i="25"/>
  <c r="F481" i="25"/>
  <c r="G481" i="25" s="1"/>
  <c r="D481" i="25"/>
  <c r="B481" i="25"/>
  <c r="A481" i="25"/>
  <c r="F480" i="25"/>
  <c r="G480" i="25" s="1"/>
  <c r="D480" i="25"/>
  <c r="B480" i="25"/>
  <c r="A480" i="25"/>
  <c r="F479" i="25"/>
  <c r="G479" i="25" s="1"/>
  <c r="D479" i="25"/>
  <c r="B479" i="25"/>
  <c r="A479" i="25"/>
  <c r="F476" i="25"/>
  <c r="G476" i="25" s="1"/>
  <c r="D476" i="25"/>
  <c r="B476" i="25"/>
  <c r="A476" i="25"/>
  <c r="F475" i="25"/>
  <c r="G475" i="25" s="1"/>
  <c r="D475" i="25"/>
  <c r="B475" i="25"/>
  <c r="A475" i="25"/>
  <c r="F474" i="25"/>
  <c r="G474" i="25" s="1"/>
  <c r="D474" i="25"/>
  <c r="B474" i="25"/>
  <c r="A474" i="25"/>
  <c r="F473" i="25"/>
  <c r="G473" i="25" s="1"/>
  <c r="D473" i="25"/>
  <c r="B473" i="25"/>
  <c r="A473" i="25"/>
  <c r="F472" i="25"/>
  <c r="G472" i="25" s="1"/>
  <c r="D472" i="25"/>
  <c r="B472" i="25"/>
  <c r="A472" i="25"/>
  <c r="F471" i="25"/>
  <c r="G471" i="25" s="1"/>
  <c r="D471" i="25"/>
  <c r="B471" i="25"/>
  <c r="A471" i="25"/>
  <c r="F470" i="25"/>
  <c r="G470" i="25" s="1"/>
  <c r="D470" i="25"/>
  <c r="B470" i="25"/>
  <c r="A470" i="25"/>
  <c r="G469" i="25"/>
  <c r="F469" i="25"/>
  <c r="D469" i="25"/>
  <c r="B469" i="25"/>
  <c r="A469" i="25"/>
  <c r="F468" i="25"/>
  <c r="G468" i="25" s="1"/>
  <c r="D468" i="25"/>
  <c r="B468" i="25"/>
  <c r="A468" i="25"/>
  <c r="F467" i="25"/>
  <c r="G467" i="25" s="1"/>
  <c r="D467" i="25"/>
  <c r="B467" i="25"/>
  <c r="A467" i="25"/>
  <c r="F466" i="25"/>
  <c r="G466" i="25" s="1"/>
  <c r="D466" i="25"/>
  <c r="B466" i="25"/>
  <c r="A466" i="25"/>
  <c r="F465" i="25"/>
  <c r="G465" i="25" s="1"/>
  <c r="D465" i="25"/>
  <c r="B465" i="25"/>
  <c r="A465" i="25"/>
  <c r="F464" i="25"/>
  <c r="G464" i="25" s="1"/>
  <c r="D464" i="25"/>
  <c r="B464" i="25"/>
  <c r="A464" i="25"/>
  <c r="F463" i="25"/>
  <c r="G463" i="25" s="1"/>
  <c r="D463" i="25"/>
  <c r="B463" i="25"/>
  <c r="A463" i="25"/>
  <c r="B456" i="25"/>
  <c r="G455" i="25"/>
  <c r="B455" i="25"/>
  <c r="B454" i="25"/>
  <c r="B453" i="25"/>
  <c r="F447" i="25"/>
  <c r="G447" i="25" s="1"/>
  <c r="D447" i="25"/>
  <c r="B447" i="25"/>
  <c r="A447" i="25"/>
  <c r="F446" i="25"/>
  <c r="G446" i="25" s="1"/>
  <c r="D446" i="25"/>
  <c r="B446" i="25"/>
  <c r="A446" i="25"/>
  <c r="F445" i="25"/>
  <c r="G445" i="25" s="1"/>
  <c r="D445" i="25"/>
  <c r="B445" i="25"/>
  <c r="A445" i="25"/>
  <c r="F444" i="25"/>
  <c r="G444" i="25" s="1"/>
  <c r="D444" i="25"/>
  <c r="B444" i="25"/>
  <c r="A444" i="25"/>
  <c r="F443" i="25"/>
  <c r="G443" i="25" s="1"/>
  <c r="D443" i="25"/>
  <c r="B443" i="25"/>
  <c r="A443" i="25"/>
  <c r="F442" i="25"/>
  <c r="G442" i="25" s="1"/>
  <c r="D442" i="25"/>
  <c r="B442" i="25"/>
  <c r="A442" i="25"/>
  <c r="G441" i="25"/>
  <c r="F441" i="25"/>
  <c r="D441" i="25"/>
  <c r="B441" i="25"/>
  <c r="A441" i="25"/>
  <c r="F440" i="25"/>
  <c r="G440" i="25" s="1"/>
  <c r="D440" i="25"/>
  <c r="B440" i="25"/>
  <c r="A440" i="25"/>
  <c r="F439" i="25"/>
  <c r="G439" i="25" s="1"/>
  <c r="D439" i="25"/>
  <c r="B439" i="25"/>
  <c r="A439" i="25"/>
  <c r="F436" i="25"/>
  <c r="G436" i="25" s="1"/>
  <c r="D436" i="25"/>
  <c r="B436" i="25"/>
  <c r="A436" i="25"/>
  <c r="F435" i="25"/>
  <c r="G435" i="25" s="1"/>
  <c r="D435" i="25"/>
  <c r="B435" i="25"/>
  <c r="A435" i="25"/>
  <c r="F434" i="25"/>
  <c r="G434" i="25" s="1"/>
  <c r="D434" i="25"/>
  <c r="B434" i="25"/>
  <c r="A434" i="25"/>
  <c r="F433" i="25"/>
  <c r="G433" i="25" s="1"/>
  <c r="D433" i="25"/>
  <c r="B433" i="25"/>
  <c r="A433" i="25"/>
  <c r="F432" i="25"/>
  <c r="G432" i="25" s="1"/>
  <c r="D432" i="25"/>
  <c r="B432" i="25"/>
  <c r="A432" i="25"/>
  <c r="F431" i="25"/>
  <c r="G431" i="25" s="1"/>
  <c r="D431" i="25"/>
  <c r="B431" i="25"/>
  <c r="A431" i="25"/>
  <c r="F430" i="25"/>
  <c r="G430" i="25" s="1"/>
  <c r="D430" i="25"/>
  <c r="B430" i="25"/>
  <c r="A430" i="25"/>
  <c r="F429" i="25"/>
  <c r="G429" i="25" s="1"/>
  <c r="D429" i="25"/>
  <c r="B429" i="25"/>
  <c r="A429" i="25"/>
  <c r="F426" i="25"/>
  <c r="G426" i="25" s="1"/>
  <c r="D426" i="25"/>
  <c r="B426" i="25"/>
  <c r="A426" i="25"/>
  <c r="F425" i="25"/>
  <c r="G425" i="25" s="1"/>
  <c r="D425" i="25"/>
  <c r="B425" i="25"/>
  <c r="A425" i="25"/>
  <c r="F424" i="25"/>
  <c r="G424" i="25" s="1"/>
  <c r="D424" i="25"/>
  <c r="B424" i="25"/>
  <c r="A424" i="25"/>
  <c r="F423" i="25"/>
  <c r="G423" i="25" s="1"/>
  <c r="D423" i="25"/>
  <c r="B423" i="25"/>
  <c r="A423" i="25"/>
  <c r="G422" i="25"/>
  <c r="F422" i="25"/>
  <c r="D422" i="25"/>
  <c r="B422" i="25"/>
  <c r="A422" i="25"/>
  <c r="F421" i="25"/>
  <c r="G421" i="25" s="1"/>
  <c r="D421" i="25"/>
  <c r="B421" i="25"/>
  <c r="A421" i="25"/>
  <c r="F420" i="25"/>
  <c r="G420" i="25" s="1"/>
  <c r="D420" i="25"/>
  <c r="B420" i="25"/>
  <c r="A420" i="25"/>
  <c r="F419" i="25"/>
  <c r="G419" i="25" s="1"/>
  <c r="D419" i="25"/>
  <c r="B419" i="25"/>
  <c r="A419" i="25"/>
  <c r="F418" i="25"/>
  <c r="G418" i="25" s="1"/>
  <c r="D418" i="25"/>
  <c r="B418" i="25"/>
  <c r="A418" i="25"/>
  <c r="F417" i="25"/>
  <c r="G417" i="25" s="1"/>
  <c r="D417" i="25"/>
  <c r="B417" i="25"/>
  <c r="A417" i="25"/>
  <c r="F416" i="25"/>
  <c r="G416" i="25" s="1"/>
  <c r="D416" i="25"/>
  <c r="B416" i="25"/>
  <c r="A416" i="25"/>
  <c r="F415" i="25"/>
  <c r="G415" i="25" s="1"/>
  <c r="D415" i="25"/>
  <c r="B415" i="25"/>
  <c r="A415" i="25"/>
  <c r="F414" i="25"/>
  <c r="G414" i="25" s="1"/>
  <c r="D414" i="25"/>
  <c r="B414" i="25"/>
  <c r="A414" i="25"/>
  <c r="F413" i="25"/>
  <c r="G413" i="25" s="1"/>
  <c r="D413" i="25"/>
  <c r="B413" i="25"/>
  <c r="A413" i="25"/>
  <c r="B406" i="25"/>
  <c r="G405" i="25"/>
  <c r="B405" i="25"/>
  <c r="B404" i="25"/>
  <c r="B403" i="25"/>
  <c r="F397" i="25"/>
  <c r="G397" i="25" s="1"/>
  <c r="D397" i="25"/>
  <c r="B397" i="25"/>
  <c r="A397" i="25"/>
  <c r="F396" i="25"/>
  <c r="G396" i="25" s="1"/>
  <c r="D396" i="25"/>
  <c r="B396" i="25"/>
  <c r="A396" i="25"/>
  <c r="F395" i="25"/>
  <c r="G395" i="25" s="1"/>
  <c r="D395" i="25"/>
  <c r="B395" i="25"/>
  <c r="A395" i="25"/>
  <c r="F394" i="25"/>
  <c r="G394" i="25" s="1"/>
  <c r="D394" i="25"/>
  <c r="B394" i="25"/>
  <c r="A394" i="25"/>
  <c r="F393" i="25"/>
  <c r="G393" i="25" s="1"/>
  <c r="D393" i="25"/>
  <c r="B393" i="25"/>
  <c r="A393" i="25"/>
  <c r="F392" i="25"/>
  <c r="G392" i="25" s="1"/>
  <c r="D392" i="25"/>
  <c r="B392" i="25"/>
  <c r="A392" i="25"/>
  <c r="F391" i="25"/>
  <c r="G391" i="25" s="1"/>
  <c r="D391" i="25"/>
  <c r="B391" i="25"/>
  <c r="A391" i="25"/>
  <c r="F390" i="25"/>
  <c r="G390" i="25" s="1"/>
  <c r="D390" i="25"/>
  <c r="B390" i="25"/>
  <c r="A390" i="25"/>
  <c r="F389" i="25"/>
  <c r="G389" i="25" s="1"/>
  <c r="D389" i="25"/>
  <c r="B389" i="25"/>
  <c r="A389" i="25"/>
  <c r="F386" i="25"/>
  <c r="G386" i="25" s="1"/>
  <c r="D386" i="25"/>
  <c r="B386" i="25"/>
  <c r="A386" i="25"/>
  <c r="F385" i="25"/>
  <c r="G385" i="25" s="1"/>
  <c r="D385" i="25"/>
  <c r="B385" i="25"/>
  <c r="A385" i="25"/>
  <c r="F384" i="25"/>
  <c r="G384" i="25" s="1"/>
  <c r="D384" i="25"/>
  <c r="B384" i="25"/>
  <c r="A384" i="25"/>
  <c r="F383" i="25"/>
  <c r="G383" i="25" s="1"/>
  <c r="D383" i="25"/>
  <c r="B383" i="25"/>
  <c r="A383" i="25"/>
  <c r="F382" i="25"/>
  <c r="G382" i="25" s="1"/>
  <c r="D382" i="25"/>
  <c r="B382" i="25"/>
  <c r="A382" i="25"/>
  <c r="G381" i="25"/>
  <c r="F381" i="25"/>
  <c r="D381" i="25"/>
  <c r="B381" i="25"/>
  <c r="A381" i="25"/>
  <c r="F380" i="25"/>
  <c r="G380" i="25" s="1"/>
  <c r="D380" i="25"/>
  <c r="B380" i="25"/>
  <c r="A380" i="25"/>
  <c r="F379" i="25"/>
  <c r="G379" i="25" s="1"/>
  <c r="D379" i="25"/>
  <c r="B379" i="25"/>
  <c r="A379" i="25"/>
  <c r="F376" i="25"/>
  <c r="G376" i="25" s="1"/>
  <c r="D376" i="25"/>
  <c r="B376" i="25"/>
  <c r="A376" i="25"/>
  <c r="F375" i="25"/>
  <c r="G375" i="25" s="1"/>
  <c r="D375" i="25"/>
  <c r="B375" i="25"/>
  <c r="A375" i="25"/>
  <c r="F374" i="25"/>
  <c r="G374" i="25" s="1"/>
  <c r="D374" i="25"/>
  <c r="B374" i="25"/>
  <c r="A374" i="25"/>
  <c r="F373" i="25"/>
  <c r="G373" i="25" s="1"/>
  <c r="D373" i="25"/>
  <c r="B373" i="25"/>
  <c r="A373" i="25"/>
  <c r="F372" i="25"/>
  <c r="G372" i="25" s="1"/>
  <c r="D372" i="25"/>
  <c r="B372" i="25"/>
  <c r="A372" i="25"/>
  <c r="F371" i="25"/>
  <c r="G371" i="25" s="1"/>
  <c r="D371" i="25"/>
  <c r="B371" i="25"/>
  <c r="A371" i="25"/>
  <c r="F370" i="25"/>
  <c r="G370" i="25" s="1"/>
  <c r="D370" i="25"/>
  <c r="B370" i="25"/>
  <c r="A370" i="25"/>
  <c r="F369" i="25"/>
  <c r="G369" i="25" s="1"/>
  <c r="D369" i="25"/>
  <c r="B369" i="25"/>
  <c r="A369" i="25"/>
  <c r="F368" i="25"/>
  <c r="G368" i="25" s="1"/>
  <c r="D368" i="25"/>
  <c r="B368" i="25"/>
  <c r="A368" i="25"/>
  <c r="F367" i="25"/>
  <c r="G367" i="25" s="1"/>
  <c r="D367" i="25"/>
  <c r="B367" i="25"/>
  <c r="A367" i="25"/>
  <c r="F366" i="25"/>
  <c r="G366" i="25" s="1"/>
  <c r="D366" i="25"/>
  <c r="B366" i="25"/>
  <c r="A366" i="25"/>
  <c r="F365" i="25"/>
  <c r="G365" i="25" s="1"/>
  <c r="D365" i="25"/>
  <c r="B365" i="25"/>
  <c r="A365" i="25"/>
  <c r="F364" i="25"/>
  <c r="G364" i="25" s="1"/>
  <c r="D364" i="25"/>
  <c r="B364" i="25"/>
  <c r="A364" i="25"/>
  <c r="F363" i="25"/>
  <c r="G363" i="25" s="1"/>
  <c r="D363" i="25"/>
  <c r="B363" i="25"/>
  <c r="A363" i="25"/>
  <c r="B356" i="25"/>
  <c r="G355" i="25"/>
  <c r="B355" i="25"/>
  <c r="B354" i="25"/>
  <c r="B353" i="25"/>
  <c r="F347" i="25"/>
  <c r="G347" i="25" s="1"/>
  <c r="D347" i="25"/>
  <c r="B347" i="25"/>
  <c r="A347" i="25"/>
  <c r="F346" i="25"/>
  <c r="G346" i="25" s="1"/>
  <c r="D346" i="25"/>
  <c r="B346" i="25"/>
  <c r="A346" i="25"/>
  <c r="F345" i="25"/>
  <c r="G345" i="25" s="1"/>
  <c r="D345" i="25"/>
  <c r="B345" i="25"/>
  <c r="A345" i="25"/>
  <c r="F344" i="25"/>
  <c r="G344" i="25" s="1"/>
  <c r="D344" i="25"/>
  <c r="B344" i="25"/>
  <c r="A344" i="25"/>
  <c r="F343" i="25"/>
  <c r="G343" i="25" s="1"/>
  <c r="D343" i="25"/>
  <c r="B343" i="25"/>
  <c r="A343" i="25"/>
  <c r="F342" i="25"/>
  <c r="G342" i="25" s="1"/>
  <c r="D342" i="25"/>
  <c r="B342" i="25"/>
  <c r="A342" i="25"/>
  <c r="F341" i="25"/>
  <c r="G341" i="25" s="1"/>
  <c r="D341" i="25"/>
  <c r="B341" i="25"/>
  <c r="A341" i="25"/>
  <c r="F340" i="25"/>
  <c r="G340" i="25" s="1"/>
  <c r="D340" i="25"/>
  <c r="B340" i="25"/>
  <c r="A340" i="25"/>
  <c r="F339" i="25"/>
  <c r="G339" i="25" s="1"/>
  <c r="D339" i="25"/>
  <c r="B339" i="25"/>
  <c r="A339" i="25"/>
  <c r="F336" i="25"/>
  <c r="G336" i="25" s="1"/>
  <c r="D336" i="25"/>
  <c r="B336" i="25"/>
  <c r="A336" i="25"/>
  <c r="F335" i="25"/>
  <c r="G335" i="25" s="1"/>
  <c r="D335" i="25"/>
  <c r="B335" i="25"/>
  <c r="A335" i="25"/>
  <c r="F334" i="25"/>
  <c r="G334" i="25" s="1"/>
  <c r="D334" i="25"/>
  <c r="B334" i="25"/>
  <c r="A334" i="25"/>
  <c r="F333" i="25"/>
  <c r="G333" i="25" s="1"/>
  <c r="D333" i="25"/>
  <c r="B333" i="25"/>
  <c r="A333" i="25"/>
  <c r="G332" i="25"/>
  <c r="F332" i="25"/>
  <c r="D332" i="25"/>
  <c r="B332" i="25"/>
  <c r="A332" i="25"/>
  <c r="F331" i="25"/>
  <c r="G331" i="25" s="1"/>
  <c r="D331" i="25"/>
  <c r="B331" i="25"/>
  <c r="A331" i="25"/>
  <c r="F330" i="25"/>
  <c r="G330" i="25" s="1"/>
  <c r="D330" i="25"/>
  <c r="B330" i="25"/>
  <c r="A330" i="25"/>
  <c r="F329" i="25"/>
  <c r="G329" i="25" s="1"/>
  <c r="D329" i="25"/>
  <c r="B329" i="25"/>
  <c r="A329" i="25"/>
  <c r="F326" i="25"/>
  <c r="G326" i="25" s="1"/>
  <c r="D326" i="25"/>
  <c r="B326" i="25"/>
  <c r="A326" i="25"/>
  <c r="F325" i="25"/>
  <c r="G325" i="25" s="1"/>
  <c r="D325" i="25"/>
  <c r="B325" i="25"/>
  <c r="A325" i="25"/>
  <c r="F324" i="25"/>
  <c r="G324" i="25" s="1"/>
  <c r="D324" i="25"/>
  <c r="B324" i="25"/>
  <c r="A324" i="25"/>
  <c r="F323" i="25"/>
  <c r="G323" i="25" s="1"/>
  <c r="D323" i="25"/>
  <c r="B323" i="25"/>
  <c r="A323" i="25"/>
  <c r="F322" i="25"/>
  <c r="G322" i="25" s="1"/>
  <c r="D322" i="25"/>
  <c r="B322" i="25"/>
  <c r="A322" i="25"/>
  <c r="F321" i="25"/>
  <c r="G321" i="25" s="1"/>
  <c r="D321" i="25"/>
  <c r="B321" i="25"/>
  <c r="A321" i="25"/>
  <c r="F320" i="25"/>
  <c r="G320" i="25" s="1"/>
  <c r="D320" i="25"/>
  <c r="B320" i="25"/>
  <c r="A320" i="25"/>
  <c r="F319" i="25"/>
  <c r="G319" i="25" s="1"/>
  <c r="D319" i="25"/>
  <c r="B319" i="25"/>
  <c r="A319" i="25"/>
  <c r="F318" i="25"/>
  <c r="G318" i="25" s="1"/>
  <c r="D318" i="25"/>
  <c r="B318" i="25"/>
  <c r="A318" i="25"/>
  <c r="F317" i="25"/>
  <c r="G317" i="25" s="1"/>
  <c r="D317" i="25"/>
  <c r="B317" i="25"/>
  <c r="A317" i="25"/>
  <c r="F316" i="25"/>
  <c r="G316" i="25" s="1"/>
  <c r="D316" i="25"/>
  <c r="B316" i="25"/>
  <c r="A316" i="25"/>
  <c r="F315" i="25"/>
  <c r="G315" i="25" s="1"/>
  <c r="D315" i="25"/>
  <c r="B315" i="25"/>
  <c r="A315" i="25"/>
  <c r="F314" i="25"/>
  <c r="G314" i="25" s="1"/>
  <c r="D314" i="25"/>
  <c r="B314" i="25"/>
  <c r="A314" i="25"/>
  <c r="F313" i="25"/>
  <c r="G313" i="25" s="1"/>
  <c r="D313" i="25"/>
  <c r="B313" i="25"/>
  <c r="A313" i="25"/>
  <c r="B306" i="25"/>
  <c r="G305" i="25"/>
  <c r="B305" i="25"/>
  <c r="B304" i="25"/>
  <c r="B303" i="25"/>
  <c r="F297" i="25"/>
  <c r="G297" i="25" s="1"/>
  <c r="D297" i="25"/>
  <c r="B297" i="25"/>
  <c r="A297" i="25"/>
  <c r="F296" i="25"/>
  <c r="G296" i="25" s="1"/>
  <c r="D296" i="25"/>
  <c r="B296" i="25"/>
  <c r="A296" i="25"/>
  <c r="F295" i="25"/>
  <c r="G295" i="25" s="1"/>
  <c r="D295" i="25"/>
  <c r="B295" i="25"/>
  <c r="A295" i="25"/>
  <c r="F294" i="25"/>
  <c r="G294" i="25" s="1"/>
  <c r="D294" i="25"/>
  <c r="B294" i="25"/>
  <c r="A294" i="25"/>
  <c r="F293" i="25"/>
  <c r="G293" i="25" s="1"/>
  <c r="D293" i="25"/>
  <c r="B293" i="25"/>
  <c r="A293" i="25"/>
  <c r="F292" i="25"/>
  <c r="G292" i="25" s="1"/>
  <c r="D292" i="25"/>
  <c r="B292" i="25"/>
  <c r="A292" i="25"/>
  <c r="F291" i="25"/>
  <c r="G291" i="25" s="1"/>
  <c r="D291" i="25"/>
  <c r="B291" i="25"/>
  <c r="A291" i="25"/>
  <c r="F290" i="25"/>
  <c r="G290" i="25" s="1"/>
  <c r="D290" i="25"/>
  <c r="B290" i="25"/>
  <c r="A290" i="25"/>
  <c r="F289" i="25"/>
  <c r="G289" i="25" s="1"/>
  <c r="D289" i="25"/>
  <c r="B289" i="25"/>
  <c r="A289" i="25"/>
  <c r="F286" i="25"/>
  <c r="G286" i="25" s="1"/>
  <c r="D286" i="25"/>
  <c r="B286" i="25"/>
  <c r="A286" i="25"/>
  <c r="F285" i="25"/>
  <c r="G285" i="25" s="1"/>
  <c r="D285" i="25"/>
  <c r="B285" i="25"/>
  <c r="A285" i="25"/>
  <c r="F284" i="25"/>
  <c r="G284" i="25" s="1"/>
  <c r="D284" i="25"/>
  <c r="B284" i="25"/>
  <c r="A284" i="25"/>
  <c r="F283" i="25"/>
  <c r="G283" i="25" s="1"/>
  <c r="D283" i="25"/>
  <c r="B283" i="25"/>
  <c r="A283" i="25"/>
  <c r="F282" i="25"/>
  <c r="G282" i="25" s="1"/>
  <c r="D282" i="25"/>
  <c r="B282" i="25"/>
  <c r="A282" i="25"/>
  <c r="F281" i="25"/>
  <c r="G281" i="25" s="1"/>
  <c r="D281" i="25"/>
  <c r="B281" i="25"/>
  <c r="A281" i="25"/>
  <c r="F280" i="25"/>
  <c r="G280" i="25" s="1"/>
  <c r="D280" i="25"/>
  <c r="B280" i="25"/>
  <c r="A280" i="25"/>
  <c r="F279" i="25"/>
  <c r="G279" i="25" s="1"/>
  <c r="D279" i="25"/>
  <c r="B279" i="25"/>
  <c r="A279" i="25"/>
  <c r="F276" i="25"/>
  <c r="G276" i="25" s="1"/>
  <c r="D276" i="25"/>
  <c r="B276" i="25"/>
  <c r="A276" i="25"/>
  <c r="F275" i="25"/>
  <c r="G275" i="25" s="1"/>
  <c r="D275" i="25"/>
  <c r="B275" i="25"/>
  <c r="A275" i="25"/>
  <c r="F274" i="25"/>
  <c r="G274" i="25" s="1"/>
  <c r="D274" i="25"/>
  <c r="B274" i="25"/>
  <c r="A274" i="25"/>
  <c r="F273" i="25"/>
  <c r="G273" i="25" s="1"/>
  <c r="D273" i="25"/>
  <c r="B273" i="25"/>
  <c r="A273" i="25"/>
  <c r="F272" i="25"/>
  <c r="G272" i="25" s="1"/>
  <c r="D272" i="25"/>
  <c r="B272" i="25"/>
  <c r="A272" i="25"/>
  <c r="F271" i="25"/>
  <c r="G271" i="25" s="1"/>
  <c r="D271" i="25"/>
  <c r="B271" i="25"/>
  <c r="A271" i="25"/>
  <c r="F270" i="25"/>
  <c r="G270" i="25" s="1"/>
  <c r="D270" i="25"/>
  <c r="B270" i="25"/>
  <c r="A270" i="25"/>
  <c r="F269" i="25"/>
  <c r="G269" i="25" s="1"/>
  <c r="D269" i="25"/>
  <c r="B269" i="25"/>
  <c r="A269" i="25"/>
  <c r="F268" i="25"/>
  <c r="G268" i="25" s="1"/>
  <c r="D268" i="25"/>
  <c r="B268" i="25"/>
  <c r="A268" i="25"/>
  <c r="F267" i="25"/>
  <c r="G267" i="25" s="1"/>
  <c r="D267" i="25"/>
  <c r="B267" i="25"/>
  <c r="A267" i="25"/>
  <c r="F266" i="25"/>
  <c r="G266" i="25" s="1"/>
  <c r="D266" i="25"/>
  <c r="B266" i="25"/>
  <c r="A266" i="25"/>
  <c r="F265" i="25"/>
  <c r="G265" i="25" s="1"/>
  <c r="D265" i="25"/>
  <c r="B265" i="25"/>
  <c r="A265" i="25"/>
  <c r="F264" i="25"/>
  <c r="G264" i="25" s="1"/>
  <c r="D264" i="25"/>
  <c r="B264" i="25"/>
  <c r="A264" i="25"/>
  <c r="F263" i="25"/>
  <c r="G263" i="25" s="1"/>
  <c r="D263" i="25"/>
  <c r="B263" i="25"/>
  <c r="A263" i="25"/>
  <c r="B256" i="25"/>
  <c r="G255" i="25"/>
  <c r="B255" i="25"/>
  <c r="B254" i="25"/>
  <c r="B253" i="25"/>
  <c r="F247" i="25"/>
  <c r="G247" i="25" s="1"/>
  <c r="D247" i="25"/>
  <c r="B247" i="25"/>
  <c r="A247" i="25"/>
  <c r="F246" i="25"/>
  <c r="G246" i="25" s="1"/>
  <c r="D246" i="25"/>
  <c r="B246" i="25"/>
  <c r="A246" i="25"/>
  <c r="F245" i="25"/>
  <c r="G245" i="25" s="1"/>
  <c r="D245" i="25"/>
  <c r="B245" i="25"/>
  <c r="A245" i="25"/>
  <c r="F244" i="25"/>
  <c r="G244" i="25" s="1"/>
  <c r="D244" i="25"/>
  <c r="B244" i="25"/>
  <c r="A244" i="25"/>
  <c r="F243" i="25"/>
  <c r="G243" i="25" s="1"/>
  <c r="D243" i="25"/>
  <c r="B243" i="25"/>
  <c r="A243" i="25"/>
  <c r="F242" i="25"/>
  <c r="G242" i="25" s="1"/>
  <c r="D242" i="25"/>
  <c r="B242" i="25"/>
  <c r="A242" i="25"/>
  <c r="F241" i="25"/>
  <c r="G241" i="25" s="1"/>
  <c r="D241" i="25"/>
  <c r="B241" i="25"/>
  <c r="A241" i="25"/>
  <c r="F240" i="25"/>
  <c r="G240" i="25" s="1"/>
  <c r="D240" i="25"/>
  <c r="B240" i="25"/>
  <c r="A240" i="25"/>
  <c r="F239" i="25"/>
  <c r="G239" i="25" s="1"/>
  <c r="D239" i="25"/>
  <c r="B239" i="25"/>
  <c r="A239" i="25"/>
  <c r="F236" i="25"/>
  <c r="G236" i="25" s="1"/>
  <c r="D236" i="25"/>
  <c r="B236" i="25"/>
  <c r="A236" i="25"/>
  <c r="F235" i="25"/>
  <c r="G235" i="25" s="1"/>
  <c r="D235" i="25"/>
  <c r="B235" i="25"/>
  <c r="A235" i="25"/>
  <c r="F234" i="25"/>
  <c r="G234" i="25" s="1"/>
  <c r="D234" i="25"/>
  <c r="B234" i="25"/>
  <c r="A234" i="25"/>
  <c r="F233" i="25"/>
  <c r="G233" i="25" s="1"/>
  <c r="D233" i="25"/>
  <c r="B233" i="25"/>
  <c r="A233" i="25"/>
  <c r="F232" i="25"/>
  <c r="G232" i="25" s="1"/>
  <c r="D232" i="25"/>
  <c r="B232" i="25"/>
  <c r="A232" i="25"/>
  <c r="F231" i="25"/>
  <c r="G231" i="25" s="1"/>
  <c r="D231" i="25"/>
  <c r="B231" i="25"/>
  <c r="A231" i="25"/>
  <c r="F230" i="25"/>
  <c r="G230" i="25" s="1"/>
  <c r="D230" i="25"/>
  <c r="B230" i="25"/>
  <c r="A230" i="25"/>
  <c r="F229" i="25"/>
  <c r="G229" i="25" s="1"/>
  <c r="D229" i="25"/>
  <c r="B229" i="25"/>
  <c r="A229" i="25"/>
  <c r="F226" i="25"/>
  <c r="G226" i="25" s="1"/>
  <c r="D226" i="25"/>
  <c r="B226" i="25"/>
  <c r="A226" i="25"/>
  <c r="F225" i="25"/>
  <c r="G225" i="25" s="1"/>
  <c r="D225" i="25"/>
  <c r="B225" i="25"/>
  <c r="A225" i="25"/>
  <c r="F224" i="25"/>
  <c r="G224" i="25" s="1"/>
  <c r="D224" i="25"/>
  <c r="B224" i="25"/>
  <c r="A224" i="25"/>
  <c r="F223" i="25"/>
  <c r="G223" i="25" s="1"/>
  <c r="D223" i="25"/>
  <c r="B223" i="25"/>
  <c r="A223" i="25"/>
  <c r="F222" i="25"/>
  <c r="G222" i="25" s="1"/>
  <c r="D222" i="25"/>
  <c r="B222" i="25"/>
  <c r="A222" i="25"/>
  <c r="F221" i="25"/>
  <c r="G221" i="25" s="1"/>
  <c r="D221" i="25"/>
  <c r="B221" i="25"/>
  <c r="A221" i="25"/>
  <c r="F220" i="25"/>
  <c r="G220" i="25" s="1"/>
  <c r="D220" i="25"/>
  <c r="B220" i="25"/>
  <c r="A220" i="25"/>
  <c r="F219" i="25"/>
  <c r="G219" i="25" s="1"/>
  <c r="D219" i="25"/>
  <c r="B219" i="25"/>
  <c r="A219" i="25"/>
  <c r="F218" i="25"/>
  <c r="G218" i="25" s="1"/>
  <c r="D218" i="25"/>
  <c r="B218" i="25"/>
  <c r="A218" i="25"/>
  <c r="F217" i="25"/>
  <c r="G217" i="25" s="1"/>
  <c r="D217" i="25"/>
  <c r="B217" i="25"/>
  <c r="A217" i="25"/>
  <c r="F216" i="25"/>
  <c r="G216" i="25" s="1"/>
  <c r="D216" i="25"/>
  <c r="B216" i="25"/>
  <c r="A216" i="25"/>
  <c r="F215" i="25"/>
  <c r="G215" i="25" s="1"/>
  <c r="D215" i="25"/>
  <c r="B215" i="25"/>
  <c r="A215" i="25"/>
  <c r="G214" i="25"/>
  <c r="F214" i="25"/>
  <c r="D214" i="25"/>
  <c r="B214" i="25"/>
  <c r="A214" i="25"/>
  <c r="F213" i="25"/>
  <c r="G213" i="25" s="1"/>
  <c r="D213" i="25"/>
  <c r="B213" i="25"/>
  <c r="A213" i="25"/>
  <c r="B206" i="25"/>
  <c r="G205" i="25"/>
  <c r="B205" i="25"/>
  <c r="B204" i="25"/>
  <c r="B203" i="25"/>
  <c r="F197" i="25"/>
  <c r="G197" i="25" s="1"/>
  <c r="D197" i="25"/>
  <c r="B197" i="25"/>
  <c r="A197" i="25"/>
  <c r="F196" i="25"/>
  <c r="G196" i="25" s="1"/>
  <c r="D196" i="25"/>
  <c r="B196" i="25"/>
  <c r="A196" i="25"/>
  <c r="F195" i="25"/>
  <c r="G195" i="25" s="1"/>
  <c r="D195" i="25"/>
  <c r="B195" i="25"/>
  <c r="A195" i="25"/>
  <c r="F194" i="25"/>
  <c r="G194" i="25" s="1"/>
  <c r="D194" i="25"/>
  <c r="B194" i="25"/>
  <c r="A194" i="25"/>
  <c r="F193" i="25"/>
  <c r="G193" i="25" s="1"/>
  <c r="D193" i="25"/>
  <c r="B193" i="25"/>
  <c r="A193" i="25"/>
  <c r="F192" i="25"/>
  <c r="G192" i="25" s="1"/>
  <c r="D192" i="25"/>
  <c r="B192" i="25"/>
  <c r="A192" i="25"/>
  <c r="G191" i="25"/>
  <c r="F191" i="25"/>
  <c r="D191" i="25"/>
  <c r="B191" i="25"/>
  <c r="A191" i="25"/>
  <c r="F190" i="25"/>
  <c r="G190" i="25" s="1"/>
  <c r="D190" i="25"/>
  <c r="B190" i="25"/>
  <c r="A190" i="25"/>
  <c r="F189" i="25"/>
  <c r="G189" i="25" s="1"/>
  <c r="D189" i="25"/>
  <c r="B189" i="25"/>
  <c r="A189" i="25"/>
  <c r="F186" i="25"/>
  <c r="G186" i="25" s="1"/>
  <c r="D186" i="25"/>
  <c r="B186" i="25"/>
  <c r="A186" i="25"/>
  <c r="F185" i="25"/>
  <c r="G185" i="25" s="1"/>
  <c r="D185" i="25"/>
  <c r="B185" i="25"/>
  <c r="A185" i="25"/>
  <c r="F184" i="25"/>
  <c r="G184" i="25" s="1"/>
  <c r="D184" i="25"/>
  <c r="B184" i="25"/>
  <c r="A184" i="25"/>
  <c r="F183" i="25"/>
  <c r="G183" i="25" s="1"/>
  <c r="D183" i="25"/>
  <c r="B183" i="25"/>
  <c r="A183" i="25"/>
  <c r="F182" i="25"/>
  <c r="G182" i="25" s="1"/>
  <c r="D182" i="25"/>
  <c r="B182" i="25"/>
  <c r="A182" i="25"/>
  <c r="F181" i="25"/>
  <c r="G181" i="25" s="1"/>
  <c r="D181" i="25"/>
  <c r="B181" i="25"/>
  <c r="A181" i="25"/>
  <c r="F180" i="25"/>
  <c r="G180" i="25" s="1"/>
  <c r="D180" i="25"/>
  <c r="B180" i="25"/>
  <c r="A180" i="25"/>
  <c r="F179" i="25"/>
  <c r="G179" i="25" s="1"/>
  <c r="D179" i="25"/>
  <c r="B179" i="25"/>
  <c r="A179" i="25"/>
  <c r="F176" i="25"/>
  <c r="G176" i="25" s="1"/>
  <c r="D176" i="25"/>
  <c r="B176" i="25"/>
  <c r="A176" i="25"/>
  <c r="F175" i="25"/>
  <c r="G175" i="25" s="1"/>
  <c r="D175" i="25"/>
  <c r="B175" i="25"/>
  <c r="A175" i="25"/>
  <c r="F174" i="25"/>
  <c r="G174" i="25" s="1"/>
  <c r="D174" i="25"/>
  <c r="B174" i="25"/>
  <c r="A174" i="25"/>
  <c r="F173" i="25"/>
  <c r="G173" i="25" s="1"/>
  <c r="D173" i="25"/>
  <c r="B173" i="25"/>
  <c r="A173" i="25"/>
  <c r="G172" i="25"/>
  <c r="F172" i="25"/>
  <c r="D172" i="25"/>
  <c r="B172" i="25"/>
  <c r="A172" i="25"/>
  <c r="F171" i="25"/>
  <c r="G171" i="25" s="1"/>
  <c r="D171" i="25"/>
  <c r="B171" i="25"/>
  <c r="A171" i="25"/>
  <c r="F170" i="25"/>
  <c r="G170" i="25" s="1"/>
  <c r="D170" i="25"/>
  <c r="B170" i="25"/>
  <c r="A170" i="25"/>
  <c r="F169" i="25"/>
  <c r="G169" i="25" s="1"/>
  <c r="D169" i="25"/>
  <c r="B169" i="25"/>
  <c r="A169" i="25"/>
  <c r="F168" i="25"/>
  <c r="G168" i="25" s="1"/>
  <c r="D168" i="25"/>
  <c r="B168" i="25"/>
  <c r="A168" i="25"/>
  <c r="F167" i="25"/>
  <c r="G167" i="25" s="1"/>
  <c r="D167" i="25"/>
  <c r="B167" i="25"/>
  <c r="A167" i="25"/>
  <c r="F166" i="25"/>
  <c r="G166" i="25" s="1"/>
  <c r="D166" i="25"/>
  <c r="B166" i="25"/>
  <c r="A166" i="25"/>
  <c r="F165" i="25"/>
  <c r="G165" i="25" s="1"/>
  <c r="D165" i="25"/>
  <c r="B165" i="25"/>
  <c r="A165" i="25"/>
  <c r="F164" i="25"/>
  <c r="G164" i="25" s="1"/>
  <c r="D164" i="25"/>
  <c r="B164" i="25"/>
  <c r="A164" i="25"/>
  <c r="F163" i="25"/>
  <c r="G163" i="25" s="1"/>
  <c r="D163" i="25"/>
  <c r="B163" i="25"/>
  <c r="A163" i="25"/>
  <c r="B156" i="25"/>
  <c r="G155" i="25"/>
  <c r="B155" i="25"/>
  <c r="B154" i="25"/>
  <c r="B153" i="25"/>
  <c r="F147" i="25"/>
  <c r="G147" i="25" s="1"/>
  <c r="D147" i="25"/>
  <c r="B147" i="25"/>
  <c r="A147" i="25"/>
  <c r="F146" i="25"/>
  <c r="G146" i="25" s="1"/>
  <c r="D146" i="25"/>
  <c r="B146" i="25"/>
  <c r="A146" i="25"/>
  <c r="F145" i="25"/>
  <c r="G145" i="25" s="1"/>
  <c r="D145" i="25"/>
  <c r="B145" i="25"/>
  <c r="A145" i="25"/>
  <c r="F144" i="25"/>
  <c r="G144" i="25" s="1"/>
  <c r="D144" i="25"/>
  <c r="B144" i="25"/>
  <c r="A144" i="25"/>
  <c r="F143" i="25"/>
  <c r="G143" i="25" s="1"/>
  <c r="D143" i="25"/>
  <c r="B143" i="25"/>
  <c r="A143" i="25"/>
  <c r="F142" i="25"/>
  <c r="G142" i="25" s="1"/>
  <c r="D142" i="25"/>
  <c r="B142" i="25"/>
  <c r="A142" i="25"/>
  <c r="F141" i="25"/>
  <c r="G141" i="25" s="1"/>
  <c r="D141" i="25"/>
  <c r="B141" i="25"/>
  <c r="A141" i="25"/>
  <c r="F140" i="25"/>
  <c r="G140" i="25" s="1"/>
  <c r="D140" i="25"/>
  <c r="B140" i="25"/>
  <c r="A140" i="25"/>
  <c r="F139" i="25"/>
  <c r="G139" i="25" s="1"/>
  <c r="D139" i="25"/>
  <c r="B139" i="25"/>
  <c r="A139" i="25"/>
  <c r="F136" i="25"/>
  <c r="G136" i="25" s="1"/>
  <c r="D136" i="25"/>
  <c r="B136" i="25"/>
  <c r="A136" i="25"/>
  <c r="F135" i="25"/>
  <c r="G135" i="25" s="1"/>
  <c r="D135" i="25"/>
  <c r="B135" i="25"/>
  <c r="A135" i="25"/>
  <c r="F134" i="25"/>
  <c r="G134" i="25" s="1"/>
  <c r="D134" i="25"/>
  <c r="B134" i="25"/>
  <c r="A134" i="25"/>
  <c r="F133" i="25"/>
  <c r="G133" i="25" s="1"/>
  <c r="D133" i="25"/>
  <c r="B133" i="25"/>
  <c r="A133" i="25"/>
  <c r="F132" i="25"/>
  <c r="G132" i="25" s="1"/>
  <c r="D132" i="25"/>
  <c r="B132" i="25"/>
  <c r="A132" i="25"/>
  <c r="F131" i="25"/>
  <c r="G131" i="25" s="1"/>
  <c r="D131" i="25"/>
  <c r="B131" i="25"/>
  <c r="A131" i="25"/>
  <c r="F130" i="25"/>
  <c r="G130" i="25" s="1"/>
  <c r="D130" i="25"/>
  <c r="B130" i="25"/>
  <c r="A130" i="25"/>
  <c r="F129" i="25"/>
  <c r="G129" i="25" s="1"/>
  <c r="D129" i="25"/>
  <c r="B129" i="25"/>
  <c r="A129" i="25"/>
  <c r="F126" i="25"/>
  <c r="G126" i="25" s="1"/>
  <c r="D126" i="25"/>
  <c r="B126" i="25"/>
  <c r="A126" i="25"/>
  <c r="F125" i="25"/>
  <c r="G125" i="25" s="1"/>
  <c r="D125" i="25"/>
  <c r="B125" i="25"/>
  <c r="A125" i="25"/>
  <c r="F124" i="25"/>
  <c r="G124" i="25" s="1"/>
  <c r="D124" i="25"/>
  <c r="B124" i="25"/>
  <c r="A124" i="25"/>
  <c r="F123" i="25"/>
  <c r="G123" i="25" s="1"/>
  <c r="D123" i="25"/>
  <c r="B123" i="25"/>
  <c r="A123" i="25"/>
  <c r="F122" i="25"/>
  <c r="G122" i="25" s="1"/>
  <c r="D122" i="25"/>
  <c r="B122" i="25"/>
  <c r="A122" i="25"/>
  <c r="F121" i="25"/>
  <c r="G121" i="25" s="1"/>
  <c r="D121" i="25"/>
  <c r="B121" i="25"/>
  <c r="A121" i="25"/>
  <c r="F120" i="25"/>
  <c r="G120" i="25" s="1"/>
  <c r="D120" i="25"/>
  <c r="B120" i="25"/>
  <c r="A120" i="25"/>
  <c r="F119" i="25"/>
  <c r="G119" i="25" s="1"/>
  <c r="D119" i="25"/>
  <c r="B119" i="25"/>
  <c r="A119" i="25"/>
  <c r="G118" i="25"/>
  <c r="F118" i="25"/>
  <c r="D118" i="25"/>
  <c r="B118" i="25"/>
  <c r="A118" i="25"/>
  <c r="F117" i="25"/>
  <c r="G117" i="25" s="1"/>
  <c r="D117" i="25"/>
  <c r="B117" i="25"/>
  <c r="A117" i="25"/>
  <c r="F116" i="25"/>
  <c r="G116" i="25" s="1"/>
  <c r="D116" i="25"/>
  <c r="B116" i="25"/>
  <c r="A116" i="25"/>
  <c r="F115" i="25"/>
  <c r="G115" i="25" s="1"/>
  <c r="D115" i="25"/>
  <c r="B115" i="25"/>
  <c r="A115" i="25"/>
  <c r="F114" i="25"/>
  <c r="G114" i="25" s="1"/>
  <c r="D114" i="25"/>
  <c r="B114" i="25"/>
  <c r="A114" i="25"/>
  <c r="F113" i="25"/>
  <c r="G113" i="25" s="1"/>
  <c r="D113" i="25"/>
  <c r="B113" i="25"/>
  <c r="A113" i="25"/>
  <c r="B106" i="25"/>
  <c r="G105" i="25"/>
  <c r="B105" i="25"/>
  <c r="B104" i="25"/>
  <c r="B103" i="25"/>
  <c r="F97" i="25"/>
  <c r="G97" i="25" s="1"/>
  <c r="D97" i="25"/>
  <c r="B97" i="25"/>
  <c r="A97" i="25"/>
  <c r="F96" i="25"/>
  <c r="G96" i="25" s="1"/>
  <c r="D96" i="25"/>
  <c r="B96" i="25"/>
  <c r="A96" i="25"/>
  <c r="F95" i="25"/>
  <c r="G95" i="25" s="1"/>
  <c r="D95" i="25"/>
  <c r="B95" i="25"/>
  <c r="A95" i="25"/>
  <c r="F94" i="25"/>
  <c r="G94" i="25" s="1"/>
  <c r="D94" i="25"/>
  <c r="B94" i="25"/>
  <c r="A94" i="25"/>
  <c r="F93" i="25"/>
  <c r="G93" i="25" s="1"/>
  <c r="D93" i="25"/>
  <c r="B93" i="25"/>
  <c r="A93" i="25"/>
  <c r="F92" i="25"/>
  <c r="G92" i="25" s="1"/>
  <c r="D92" i="25"/>
  <c r="B92" i="25"/>
  <c r="A92" i="25"/>
  <c r="F91" i="25"/>
  <c r="G91" i="25" s="1"/>
  <c r="D91" i="25"/>
  <c r="B91" i="25"/>
  <c r="A91" i="25"/>
  <c r="F90" i="25"/>
  <c r="G90" i="25" s="1"/>
  <c r="D90" i="25"/>
  <c r="B90" i="25"/>
  <c r="A90" i="25"/>
  <c r="F89" i="25"/>
  <c r="G89" i="25" s="1"/>
  <c r="D89" i="25"/>
  <c r="B89" i="25"/>
  <c r="A89" i="25"/>
  <c r="F86" i="25"/>
  <c r="G86" i="25" s="1"/>
  <c r="D86" i="25"/>
  <c r="B86" i="25"/>
  <c r="A86" i="25"/>
  <c r="F85" i="25"/>
  <c r="G85" i="25" s="1"/>
  <c r="D85" i="25"/>
  <c r="B85" i="25"/>
  <c r="A85" i="25"/>
  <c r="F84" i="25"/>
  <c r="G84" i="25" s="1"/>
  <c r="D84" i="25"/>
  <c r="B84" i="25"/>
  <c r="A84" i="25"/>
  <c r="G83" i="25"/>
  <c r="F83" i="25"/>
  <c r="D83" i="25"/>
  <c r="B83" i="25"/>
  <c r="A83" i="25"/>
  <c r="F82" i="25"/>
  <c r="G82" i="25" s="1"/>
  <c r="D82" i="25"/>
  <c r="B82" i="25"/>
  <c r="A82" i="25"/>
  <c r="F81" i="25"/>
  <c r="G81" i="25" s="1"/>
  <c r="D81" i="25"/>
  <c r="B81" i="25"/>
  <c r="A81" i="25"/>
  <c r="F80" i="25"/>
  <c r="G80" i="25" s="1"/>
  <c r="D80" i="25"/>
  <c r="B80" i="25"/>
  <c r="A80" i="25"/>
  <c r="F79" i="25"/>
  <c r="G79" i="25" s="1"/>
  <c r="D79" i="25"/>
  <c r="B79" i="25"/>
  <c r="A79" i="25"/>
  <c r="F76" i="25"/>
  <c r="G76" i="25" s="1"/>
  <c r="D76" i="25"/>
  <c r="B76" i="25"/>
  <c r="A76" i="25"/>
  <c r="F75" i="25"/>
  <c r="G75" i="25" s="1"/>
  <c r="D75" i="25"/>
  <c r="B75" i="25"/>
  <c r="A75" i="25"/>
  <c r="F74" i="25"/>
  <c r="G74" i="25" s="1"/>
  <c r="D74" i="25"/>
  <c r="B74" i="25"/>
  <c r="A74" i="25"/>
  <c r="F73" i="25"/>
  <c r="G73" i="25" s="1"/>
  <c r="D73" i="25"/>
  <c r="B73" i="25"/>
  <c r="A73" i="25"/>
  <c r="F72" i="25"/>
  <c r="G72" i="25" s="1"/>
  <c r="D72" i="25"/>
  <c r="B72" i="25"/>
  <c r="A72" i="25"/>
  <c r="F71" i="25"/>
  <c r="G71" i="25" s="1"/>
  <c r="D71" i="25"/>
  <c r="B71" i="25"/>
  <c r="A71" i="25"/>
  <c r="F70" i="25"/>
  <c r="G70" i="25" s="1"/>
  <c r="D70" i="25"/>
  <c r="B70" i="25"/>
  <c r="A70" i="25"/>
  <c r="F69" i="25"/>
  <c r="G69" i="25" s="1"/>
  <c r="D69" i="25"/>
  <c r="B69" i="25"/>
  <c r="A69" i="25"/>
  <c r="F68" i="25"/>
  <c r="G68" i="25" s="1"/>
  <c r="D68" i="25"/>
  <c r="B68" i="25"/>
  <c r="A68" i="25"/>
  <c r="F67" i="25"/>
  <c r="G67" i="25" s="1"/>
  <c r="D67" i="25"/>
  <c r="B67" i="25"/>
  <c r="A67" i="25"/>
  <c r="F66" i="25"/>
  <c r="G66" i="25" s="1"/>
  <c r="D66" i="25"/>
  <c r="B66" i="25"/>
  <c r="A66" i="25"/>
  <c r="F65" i="25"/>
  <c r="G65" i="25" s="1"/>
  <c r="D65" i="25"/>
  <c r="B65" i="25"/>
  <c r="A65" i="25"/>
  <c r="F64" i="25"/>
  <c r="G64" i="25" s="1"/>
  <c r="D64" i="25"/>
  <c r="B64" i="25"/>
  <c r="A64" i="25"/>
  <c r="F63" i="25"/>
  <c r="G63" i="25" s="1"/>
  <c r="D63" i="25"/>
  <c r="B63" i="25"/>
  <c r="A63" i="25"/>
  <c r="B56" i="25"/>
  <c r="G55" i="25"/>
  <c r="B55" i="25"/>
  <c r="B54" i="25"/>
  <c r="B53" i="25"/>
  <c r="G1787" i="25" l="1"/>
  <c r="G637" i="25"/>
  <c r="G3637" i="25"/>
  <c r="G2287" i="25"/>
  <c r="G2637" i="25"/>
  <c r="G3187" i="25"/>
  <c r="G3287" i="25"/>
  <c r="G4087" i="25"/>
  <c r="G2598" i="25"/>
  <c r="G3648" i="25"/>
  <c r="G1598" i="25"/>
  <c r="G148" i="25"/>
  <c r="G698" i="25"/>
  <c r="G98" i="25"/>
  <c r="G387" i="25"/>
  <c r="G398" i="25"/>
  <c r="G287" i="25"/>
  <c r="G298" i="25"/>
  <c r="G448" i="25"/>
  <c r="G598" i="25"/>
  <c r="G837" i="25"/>
  <c r="G948" i="25"/>
  <c r="G1798" i="25"/>
  <c r="G1937" i="25"/>
  <c r="G1987" i="25"/>
  <c r="G1998" i="25"/>
  <c r="G2098" i="25"/>
  <c r="G2137" i="25"/>
  <c r="G1098" i="25"/>
  <c r="G1848" i="25"/>
  <c r="G1948" i="25"/>
  <c r="G2648" i="25"/>
  <c r="G3087" i="25"/>
  <c r="G1087" i="25"/>
  <c r="G1148" i="25"/>
  <c r="G1287" i="25"/>
  <c r="G1348" i="25"/>
  <c r="G1637" i="25"/>
  <c r="G1648" i="25"/>
  <c r="G2037" i="25"/>
  <c r="G2148" i="25"/>
  <c r="G2887" i="25"/>
  <c r="G3098" i="25"/>
  <c r="G3237" i="25"/>
  <c r="G648" i="25"/>
  <c r="G987" i="25"/>
  <c r="G998" i="25"/>
  <c r="G2087" i="25"/>
  <c r="G2537" i="25"/>
  <c r="G2937" i="25"/>
  <c r="G3048" i="25"/>
  <c r="G3137" i="25"/>
  <c r="G3148" i="25"/>
  <c r="G3198" i="25"/>
  <c r="G3587" i="25"/>
  <c r="G2487" i="25"/>
  <c r="G2498" i="25"/>
  <c r="G3037" i="25"/>
  <c r="G2348" i="25"/>
  <c r="G2448" i="25"/>
  <c r="G2548" i="25"/>
  <c r="G2698" i="25"/>
  <c r="G4337" i="25"/>
  <c r="G4350" i="25" s="1"/>
  <c r="G2687" i="25"/>
  <c r="G2748" i="25"/>
  <c r="G2998" i="25"/>
  <c r="G3348" i="25"/>
  <c r="G4298" i="25"/>
  <c r="G3737" i="25"/>
  <c r="G3937" i="25"/>
  <c r="G3448" i="25"/>
  <c r="G3598" i="25"/>
  <c r="G4348" i="25"/>
  <c r="G4148" i="25"/>
  <c r="G4237" i="25"/>
  <c r="G3537" i="25"/>
  <c r="G3687" i="25"/>
  <c r="G3698" i="25"/>
  <c r="G3748" i="25"/>
  <c r="G3750" i="25" s="1"/>
  <c r="G3887" i="25"/>
  <c r="G4048" i="25"/>
  <c r="G4187" i="25"/>
  <c r="G4050" i="25"/>
  <c r="G4027" i="25"/>
  <c r="G4037" i="25"/>
  <c r="G4227" i="25"/>
  <c r="G4098" i="25"/>
  <c r="G4137" i="25"/>
  <c r="G4198" i="25"/>
  <c r="G4077" i="25"/>
  <c r="G4177" i="25"/>
  <c r="G4200" i="25" s="1"/>
  <c r="G4287" i="25"/>
  <c r="G4327" i="25"/>
  <c r="G4248" i="25"/>
  <c r="G4250" i="25" s="1"/>
  <c r="G4127" i="25"/>
  <c r="G4277" i="25"/>
  <c r="G3548" i="25"/>
  <c r="G3527" i="25"/>
  <c r="G3577" i="25"/>
  <c r="G3727" i="25"/>
  <c r="G3827" i="25"/>
  <c r="G3837" i="25"/>
  <c r="G3898" i="25"/>
  <c r="G3627" i="25"/>
  <c r="G3650" i="25" s="1"/>
  <c r="G3877" i="25"/>
  <c r="G3798" i="25"/>
  <c r="G3927" i="25"/>
  <c r="G3677" i="25"/>
  <c r="G3700" i="25" s="1"/>
  <c r="G3777" i="25"/>
  <c r="G3787" i="25"/>
  <c r="G3848" i="25"/>
  <c r="G3948" i="25"/>
  <c r="G3977" i="25"/>
  <c r="G3987" i="25"/>
  <c r="G3998" i="25"/>
  <c r="G3027" i="25"/>
  <c r="G3177" i="25"/>
  <c r="G3200" i="25" s="1"/>
  <c r="G3277" i="25"/>
  <c r="G3477" i="25"/>
  <c r="G3227" i="25"/>
  <c r="G3248" i="25"/>
  <c r="G3250" i="25" s="1"/>
  <c r="G3327" i="25"/>
  <c r="G3337" i="25"/>
  <c r="G3398" i="25"/>
  <c r="G3127" i="25"/>
  <c r="G3150" i="25" s="1"/>
  <c r="G3377" i="25"/>
  <c r="G3387" i="25"/>
  <c r="G3077" i="25"/>
  <c r="G3100" i="25" s="1"/>
  <c r="G3298" i="25"/>
  <c r="G3427" i="25"/>
  <c r="G3437" i="25"/>
  <c r="G3487" i="25"/>
  <c r="G3498" i="25"/>
  <c r="G2527" i="25"/>
  <c r="G2550" i="25" s="1"/>
  <c r="G2587" i="25"/>
  <c r="G2827" i="25"/>
  <c r="G2837" i="25"/>
  <c r="G2898" i="25"/>
  <c r="G2677" i="25"/>
  <c r="G2700" i="25" s="1"/>
  <c r="G2877" i="25"/>
  <c r="G2577" i="25"/>
  <c r="G2727" i="25"/>
  <c r="G2750" i="25" s="1"/>
  <c r="G2737" i="25"/>
  <c r="G2798" i="25"/>
  <c r="G2927" i="25"/>
  <c r="G2627" i="25"/>
  <c r="G2777" i="25"/>
  <c r="G2787" i="25"/>
  <c r="G2848" i="25"/>
  <c r="G2948" i="25"/>
  <c r="G2977" i="25"/>
  <c r="G2987" i="25"/>
  <c r="G2077" i="25"/>
  <c r="G2100" i="25" s="1"/>
  <c r="G2048" i="25"/>
  <c r="G2027" i="25"/>
  <c r="G2227" i="25"/>
  <c r="G2237" i="25"/>
  <c r="G2298" i="25"/>
  <c r="G2427" i="25"/>
  <c r="G2437" i="25"/>
  <c r="G2127" i="25"/>
  <c r="G2150" i="25" s="1"/>
  <c r="G2277" i="25"/>
  <c r="G2477" i="25"/>
  <c r="G2500" i="25" s="1"/>
  <c r="G2198" i="25"/>
  <c r="G2327" i="25"/>
  <c r="G2337" i="25"/>
  <c r="G2398" i="25"/>
  <c r="G2177" i="25"/>
  <c r="G2187" i="25"/>
  <c r="G2248" i="25"/>
  <c r="G2377" i="25"/>
  <c r="G2400" i="25" s="1"/>
  <c r="G2387" i="25"/>
  <c r="G1577" i="25"/>
  <c r="G1587" i="25"/>
  <c r="G1548" i="25"/>
  <c r="G1527" i="25"/>
  <c r="G1537" i="25"/>
  <c r="G1727" i="25"/>
  <c r="G1737" i="25"/>
  <c r="G1927" i="25"/>
  <c r="G1777" i="25"/>
  <c r="G1800" i="25" s="1"/>
  <c r="G1977" i="25"/>
  <c r="G2000" i="25" s="1"/>
  <c r="G1627" i="25"/>
  <c r="G1698" i="25"/>
  <c r="G1827" i="25"/>
  <c r="G1850" i="25" s="1"/>
  <c r="G1837" i="25"/>
  <c r="G1898" i="25"/>
  <c r="G1677" i="25"/>
  <c r="G1687" i="25"/>
  <c r="G1748" i="25"/>
  <c r="G1877" i="25"/>
  <c r="G1887" i="25"/>
  <c r="G1027" i="25"/>
  <c r="G1037" i="25"/>
  <c r="G1048" i="25"/>
  <c r="G1227" i="25"/>
  <c r="G1237" i="25"/>
  <c r="G1298" i="25"/>
  <c r="G1427" i="25"/>
  <c r="G1477" i="25"/>
  <c r="G1100" i="25"/>
  <c r="G1077" i="25"/>
  <c r="G1277" i="25"/>
  <c r="G1127" i="25"/>
  <c r="G1150" i="25"/>
  <c r="G1137" i="25"/>
  <c r="G1198" i="25"/>
  <c r="G1327" i="25"/>
  <c r="G1350" i="25"/>
  <c r="G1337" i="25"/>
  <c r="G1398" i="25"/>
  <c r="G1448" i="25"/>
  <c r="G1177" i="25"/>
  <c r="G1187" i="25"/>
  <c r="G1248" i="25"/>
  <c r="G1377" i="25"/>
  <c r="G1387" i="25"/>
  <c r="G1437" i="25"/>
  <c r="G1487" i="25"/>
  <c r="G1498" i="25"/>
  <c r="G537" i="25"/>
  <c r="G527" i="25"/>
  <c r="G587" i="25"/>
  <c r="G548" i="25"/>
  <c r="G627" i="25"/>
  <c r="G650" i="25" s="1"/>
  <c r="G777" i="25"/>
  <c r="G787" i="25"/>
  <c r="G898" i="25"/>
  <c r="G927" i="25"/>
  <c r="G950" i="25" s="1"/>
  <c r="G937" i="25"/>
  <c r="G827" i="25"/>
  <c r="G977" i="25"/>
  <c r="G577" i="25"/>
  <c r="G677" i="25"/>
  <c r="G687" i="25"/>
  <c r="G748" i="25"/>
  <c r="G848" i="25"/>
  <c r="G850" i="25" s="1"/>
  <c r="G877" i="25"/>
  <c r="G887" i="25"/>
  <c r="G727" i="25"/>
  <c r="G737" i="25"/>
  <c r="G798" i="25"/>
  <c r="G477" i="25"/>
  <c r="G487" i="25"/>
  <c r="G498" i="25"/>
  <c r="G437" i="25"/>
  <c r="G427" i="25"/>
  <c r="G450" i="25" s="1"/>
  <c r="G377" i="25"/>
  <c r="G327" i="25"/>
  <c r="G337" i="25"/>
  <c r="G348" i="25"/>
  <c r="G277" i="25"/>
  <c r="G300" i="25" s="1"/>
  <c r="G227" i="25"/>
  <c r="G237" i="25"/>
  <c r="G248" i="25"/>
  <c r="G177" i="25"/>
  <c r="G187" i="25"/>
  <c r="G198" i="25"/>
  <c r="G127" i="25"/>
  <c r="G137" i="25"/>
  <c r="G77" i="25"/>
  <c r="G87" i="25"/>
  <c r="R106" i="9"/>
  <c r="D133" i="2"/>
  <c r="D124" i="15"/>
  <c r="C124" i="15"/>
  <c r="B133" i="2" s="1"/>
  <c r="G1950" i="25" l="1"/>
  <c r="G2800" i="25"/>
  <c r="G2300" i="25"/>
  <c r="G1000" i="25"/>
  <c r="G1250" i="25"/>
  <c r="G1900" i="25"/>
  <c r="G1650" i="25"/>
  <c r="G500" i="25"/>
  <c r="G2050" i="25"/>
  <c r="G3950" i="25"/>
  <c r="G3550" i="25"/>
  <c r="G4150" i="25"/>
  <c r="G2650" i="25"/>
  <c r="G3800" i="25"/>
  <c r="G1700" i="25"/>
  <c r="G2200" i="25"/>
  <c r="G3300" i="25"/>
  <c r="G2950" i="25"/>
  <c r="G4100" i="25"/>
  <c r="G400" i="25"/>
  <c r="G1400" i="25"/>
  <c r="G2250" i="25"/>
  <c r="G2900" i="25"/>
  <c r="G3850" i="25"/>
  <c r="G2450" i="25"/>
  <c r="G900" i="25"/>
  <c r="G1750" i="25"/>
  <c r="G550" i="25"/>
  <c r="G250" i="25"/>
  <c r="G350" i="25"/>
  <c r="G1200" i="25"/>
  <c r="G3400" i="25"/>
  <c r="G3050" i="25"/>
  <c r="G3900" i="25"/>
  <c r="G3600" i="25"/>
  <c r="G100" i="25"/>
  <c r="G200" i="25"/>
  <c r="G750" i="25"/>
  <c r="G700" i="25"/>
  <c r="G1450" i="25"/>
  <c r="G1300" i="25"/>
  <c r="G1050" i="25"/>
  <c r="G1550" i="25"/>
  <c r="G1600" i="25"/>
  <c r="G2350" i="25"/>
  <c r="G2600" i="25"/>
  <c r="G2850" i="25"/>
  <c r="G3350" i="25"/>
  <c r="G4300" i="25"/>
  <c r="G600" i="25"/>
  <c r="G3000" i="25"/>
  <c r="G3500" i="25"/>
  <c r="G150" i="25"/>
  <c r="G800" i="25"/>
  <c r="G1500" i="25"/>
  <c r="G3450" i="25"/>
  <c r="G4000" i="25"/>
  <c r="R103" i="9" l="1"/>
  <c r="R104" i="9"/>
  <c r="D131" i="2"/>
  <c r="B54" i="22"/>
  <c r="D120" i="15"/>
  <c r="C54" i="22" s="1"/>
  <c r="C120" i="15"/>
  <c r="D119" i="15"/>
  <c r="C53" i="22" s="1"/>
  <c r="C119" i="15"/>
  <c r="B53" i="22" s="1"/>
  <c r="R102" i="9" l="1"/>
  <c r="R96" i="9"/>
  <c r="R97" i="9"/>
  <c r="R98" i="9"/>
  <c r="B129" i="2"/>
  <c r="D129" i="2"/>
  <c r="B128" i="2"/>
  <c r="D128" i="2"/>
  <c r="C58" i="22"/>
  <c r="D82" i="15"/>
  <c r="C82" i="15"/>
  <c r="D91" i="15"/>
  <c r="C91" i="15"/>
  <c r="D90" i="15"/>
  <c r="C90" i="15"/>
  <c r="C118" i="15" l="1"/>
  <c r="C78" i="15"/>
  <c r="D78" i="15"/>
  <c r="B52" i="22" l="1"/>
  <c r="B127" i="2"/>
  <c r="R62" i="9" l="1"/>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9" i="9"/>
  <c r="R100" i="9"/>
  <c r="R101" i="9"/>
  <c r="R33" i="9"/>
  <c r="R34" i="9"/>
  <c r="R35" i="9"/>
  <c r="R36" i="9"/>
  <c r="R37" i="9"/>
  <c r="R38" i="9"/>
  <c r="R39" i="9"/>
  <c r="R40" i="9"/>
  <c r="R41" i="9"/>
  <c r="R42" i="9"/>
  <c r="R43" i="9"/>
  <c r="R44" i="9"/>
  <c r="R45" i="9"/>
  <c r="R46" i="9"/>
  <c r="R47" i="9"/>
  <c r="R48" i="9"/>
  <c r="R49" i="9"/>
  <c r="R50" i="9"/>
  <c r="R51" i="9"/>
  <c r="R52" i="9"/>
  <c r="R53" i="9"/>
  <c r="R54" i="9"/>
  <c r="R55" i="9"/>
  <c r="R56" i="9"/>
  <c r="R57" i="9"/>
  <c r="R105" i="9"/>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C83" i="15" l="1"/>
  <c r="D83" i="15"/>
  <c r="C95" i="15" l="1"/>
  <c r="D95" i="15"/>
  <c r="C113" i="15"/>
  <c r="D113" i="15"/>
  <c r="C114" i="15"/>
  <c r="D114" i="15"/>
  <c r="C115" i="15"/>
  <c r="B49" i="22" s="1"/>
  <c r="D115" i="15"/>
  <c r="C49" i="22" s="1"/>
  <c r="C116" i="15"/>
  <c r="D116" i="15"/>
  <c r="C117" i="15"/>
  <c r="D117" i="15"/>
  <c r="D118" i="15"/>
  <c r="C105" i="15"/>
  <c r="D105" i="15"/>
  <c r="C106" i="15"/>
  <c r="D106" i="15"/>
  <c r="C107" i="15"/>
  <c r="D107" i="15"/>
  <c r="C52" i="22" l="1"/>
  <c r="D127" i="2"/>
  <c r="D126" i="2"/>
  <c r="C51" i="22"/>
  <c r="C50" i="22"/>
  <c r="D125" i="2"/>
  <c r="B126" i="2"/>
  <c r="B51" i="22"/>
  <c r="B50" i="22"/>
  <c r="B125" i="2"/>
  <c r="D122" i="2"/>
  <c r="B122" i="2"/>
  <c r="B47" i="22"/>
  <c r="B48" i="22"/>
  <c r="C48" i="22"/>
  <c r="C47" i="22"/>
  <c r="C85" i="15"/>
  <c r="D85" i="15"/>
  <c r="A4350" i="25" l="1"/>
  <c r="R59" i="9"/>
  <c r="B4" i="28"/>
  <c r="C62" i="15" l="1"/>
  <c r="D62" i="15"/>
  <c r="C44" i="15" l="1"/>
  <c r="C40" i="15"/>
  <c r="C38" i="15"/>
  <c r="D16" i="2" l="1"/>
  <c r="C20" i="15"/>
  <c r="C57" i="15" l="1"/>
  <c r="D57" i="15"/>
  <c r="C59" i="15" l="1"/>
  <c r="D59" i="15"/>
  <c r="D52" i="2" l="1"/>
  <c r="B52" i="2"/>
  <c r="R60" i="9" l="1"/>
  <c r="R61" i="9"/>
  <c r="C74" i="15" l="1"/>
  <c r="D74" i="15"/>
  <c r="C55" i="15"/>
  <c r="D55" i="15"/>
  <c r="C56" i="15"/>
  <c r="D56" i="15"/>
  <c r="C58" i="15"/>
  <c r="D58" i="15"/>
  <c r="C60" i="15"/>
  <c r="D60" i="15"/>
  <c r="C61" i="15"/>
  <c r="D61" i="15"/>
  <c r="C63" i="15"/>
  <c r="B56" i="2" s="1"/>
  <c r="D63" i="15"/>
  <c r="D56" i="2" s="1"/>
  <c r="C64" i="15"/>
  <c r="D64" i="15"/>
  <c r="C65" i="15"/>
  <c r="D65" i="15"/>
  <c r="C66" i="15"/>
  <c r="B59" i="2" s="1"/>
  <c r="D66" i="15"/>
  <c r="D59" i="2" s="1"/>
  <c r="C37" i="15"/>
  <c r="D37" i="15"/>
  <c r="D38" i="15"/>
  <c r="C39" i="15"/>
  <c r="D39" i="15"/>
  <c r="D40" i="15"/>
  <c r="C41" i="15"/>
  <c r="D41" i="15"/>
  <c r="C42" i="15"/>
  <c r="D42" i="15"/>
  <c r="C43" i="15"/>
  <c r="D43" i="15"/>
  <c r="D44" i="15"/>
  <c r="C45" i="15"/>
  <c r="D45" i="15"/>
  <c r="C46" i="15"/>
  <c r="D46" i="15"/>
  <c r="C47" i="15"/>
  <c r="D47" i="15"/>
  <c r="C48" i="15"/>
  <c r="D48" i="15"/>
  <c r="C49" i="15"/>
  <c r="D49" i="15"/>
  <c r="C50" i="15"/>
  <c r="D50" i="15"/>
  <c r="C51" i="15"/>
  <c r="D51" i="15"/>
  <c r="C52" i="15"/>
  <c r="D52" i="15"/>
  <c r="C53" i="15"/>
  <c r="D53" i="15"/>
  <c r="C54" i="15"/>
  <c r="D54" i="15"/>
  <c r="C122" i="15"/>
  <c r="D124" i="2"/>
  <c r="D123" i="15"/>
  <c r="C57" i="22" s="1"/>
  <c r="C123" i="15"/>
  <c r="B131" i="2" l="1"/>
  <c r="B56" i="22"/>
  <c r="B58" i="22"/>
  <c r="B57" i="22"/>
  <c r="B124" i="2"/>
  <c r="B32" i="19"/>
  <c r="B33" i="18"/>
  <c r="C32" i="19"/>
  <c r="C33" i="18"/>
  <c r="C93" i="15"/>
  <c r="D93" i="15"/>
  <c r="C94" i="15"/>
  <c r="D94" i="15"/>
  <c r="C96" i="15"/>
  <c r="D96" i="15"/>
  <c r="C87" i="15"/>
  <c r="D87" i="15"/>
  <c r="C86" i="15"/>
  <c r="D86" i="15"/>
  <c r="C77" i="15"/>
  <c r="D77" i="15"/>
  <c r="C79" i="15"/>
  <c r="D79" i="15"/>
  <c r="C69" i="15"/>
  <c r="C8" i="2"/>
  <c r="R18" i="9" l="1"/>
  <c r="R19" i="9"/>
  <c r="R20" i="9"/>
  <c r="R21" i="9"/>
  <c r="R22" i="9"/>
  <c r="R23" i="9"/>
  <c r="R24" i="9"/>
  <c r="R25" i="9"/>
  <c r="R26" i="9"/>
  <c r="R27" i="9"/>
  <c r="R28" i="9"/>
  <c r="R29" i="9"/>
  <c r="R30" i="9"/>
  <c r="R31" i="9"/>
  <c r="R32" i="9"/>
  <c r="B69" i="22" l="1"/>
  <c r="B59" i="19"/>
  <c r="E137" i="2" l="1"/>
  <c r="C19" i="15"/>
  <c r="C73" i="34" l="1"/>
  <c r="B73" i="34"/>
  <c r="B77" i="34" l="1"/>
  <c r="C77" i="34"/>
  <c r="B78" i="34"/>
  <c r="C78" i="34"/>
  <c r="B97" i="34" l="1"/>
  <c r="C97" i="34"/>
  <c r="E97" i="34"/>
  <c r="B99" i="34"/>
  <c r="C99" i="34"/>
  <c r="B100" i="34"/>
  <c r="C100" i="34"/>
  <c r="B102" i="34"/>
  <c r="C102" i="34"/>
  <c r="B103" i="34"/>
  <c r="C103" i="34"/>
  <c r="B105" i="34"/>
  <c r="C22" i="34" l="1"/>
  <c r="B20" i="34"/>
  <c r="B21" i="34"/>
  <c r="C20" i="34"/>
  <c r="C21" i="34"/>
  <c r="B22" i="34"/>
  <c r="B70" i="34" l="1"/>
  <c r="B71" i="34"/>
  <c r="B69" i="34"/>
  <c r="C71" i="34"/>
  <c r="C70" i="34"/>
  <c r="C69" i="34"/>
  <c r="C52" i="34" l="1"/>
  <c r="B50" i="34"/>
  <c r="C50" i="34"/>
  <c r="B52" i="34"/>
  <c r="B51" i="34"/>
  <c r="C51" i="34"/>
  <c r="C25" i="29" l="1"/>
  <c r="B25" i="29"/>
  <c r="B68" i="34" l="1"/>
  <c r="C68" i="34"/>
  <c r="B61" i="34" l="1"/>
  <c r="B59" i="34"/>
  <c r="B60" i="34"/>
  <c r="C61" i="34"/>
  <c r="C60" i="34"/>
  <c r="C59" i="34"/>
  <c r="C62" i="34" l="1"/>
  <c r="C48" i="34"/>
  <c r="C44" i="34"/>
  <c r="B66" i="34"/>
  <c r="B62" i="34"/>
  <c r="B55" i="34"/>
  <c r="B48" i="34"/>
  <c r="B44" i="34"/>
  <c r="B67" i="34"/>
  <c r="B63" i="34"/>
  <c r="B56" i="34"/>
  <c r="B49" i="34"/>
  <c r="B45" i="34"/>
  <c r="C67" i="34"/>
  <c r="C63" i="34"/>
  <c r="C49" i="34"/>
  <c r="C45" i="34"/>
  <c r="B65" i="34"/>
  <c r="B58" i="34"/>
  <c r="B54" i="34"/>
  <c r="B47" i="34"/>
  <c r="C65" i="34"/>
  <c r="C54" i="34"/>
  <c r="C47" i="34"/>
  <c r="C66" i="34"/>
  <c r="C55" i="34"/>
  <c r="B64" i="34"/>
  <c r="B57" i="34"/>
  <c r="B53" i="34"/>
  <c r="B46" i="34"/>
  <c r="C64" i="34"/>
  <c r="C53" i="34"/>
  <c r="C46" i="34"/>
  <c r="C58" i="34"/>
  <c r="C57" i="34"/>
  <c r="C56" i="34"/>
  <c r="B21" i="29" l="1"/>
  <c r="C21" i="29"/>
  <c r="C89" i="15" l="1"/>
  <c r="D89" i="15"/>
  <c r="B74" i="34" l="1"/>
  <c r="B85" i="34"/>
  <c r="C85" i="34"/>
  <c r="B92" i="34"/>
  <c r="C92" i="34"/>
  <c r="C76" i="15"/>
  <c r="C80" i="15"/>
  <c r="D80" i="15"/>
  <c r="C81" i="15"/>
  <c r="D81" i="15"/>
  <c r="C84" i="15"/>
  <c r="B11" i="22" s="1"/>
  <c r="D84" i="15"/>
  <c r="C88" i="15"/>
  <c r="D88" i="15"/>
  <c r="C92" i="15"/>
  <c r="D92" i="15"/>
  <c r="C97" i="15"/>
  <c r="D97" i="15"/>
  <c r="C98" i="15"/>
  <c r="D98" i="15"/>
  <c r="C99" i="15"/>
  <c r="D99" i="15"/>
  <c r="C100" i="15"/>
  <c r="D100" i="15"/>
  <c r="C101" i="15"/>
  <c r="D101" i="15"/>
  <c r="C102" i="15"/>
  <c r="D102" i="15"/>
  <c r="C103" i="15"/>
  <c r="D103" i="15"/>
  <c r="C104" i="15"/>
  <c r="D104" i="15"/>
  <c r="C108" i="15"/>
  <c r="D108" i="15"/>
  <c r="C109" i="15"/>
  <c r="D109" i="15"/>
  <c r="C110" i="15"/>
  <c r="B119" i="2" s="1"/>
  <c r="D110" i="15"/>
  <c r="D119" i="2" s="1"/>
  <c r="C111" i="15"/>
  <c r="D111" i="15"/>
  <c r="C112" i="15"/>
  <c r="D112" i="15"/>
  <c r="C121" i="15"/>
  <c r="D121" i="15"/>
  <c r="C41" i="22" l="1"/>
  <c r="D120" i="2"/>
  <c r="B41" i="22"/>
  <c r="B120" i="2"/>
  <c r="B130" i="2"/>
  <c r="B55" i="22"/>
  <c r="C55" i="22"/>
  <c r="D130" i="2"/>
  <c r="C46" i="22"/>
  <c r="D121" i="2"/>
  <c r="B46" i="22"/>
  <c r="B121" i="2"/>
  <c r="C42" i="22"/>
  <c r="D118" i="2"/>
  <c r="C43" i="22"/>
  <c r="B42" i="22"/>
  <c r="B43" i="22"/>
  <c r="B118" i="2"/>
  <c r="B89" i="2"/>
  <c r="C11" i="22"/>
  <c r="B45" i="22"/>
  <c r="B117" i="2"/>
  <c r="C44" i="22"/>
  <c r="D116" i="2"/>
  <c r="B44" i="22"/>
  <c r="B116" i="2"/>
  <c r="D117" i="2"/>
  <c r="C45" i="22"/>
  <c r="D113" i="2"/>
  <c r="D123" i="2"/>
  <c r="D114" i="2"/>
  <c r="C39" i="22"/>
  <c r="B115" i="2"/>
  <c r="B40" i="22"/>
  <c r="B114" i="2"/>
  <c r="B39" i="22"/>
  <c r="B113" i="2"/>
  <c r="B123" i="2"/>
  <c r="D115" i="2"/>
  <c r="C40" i="22"/>
  <c r="D132" i="2"/>
  <c r="B132" i="2"/>
  <c r="C76" i="34"/>
  <c r="B93" i="34"/>
  <c r="B88" i="34"/>
  <c r="B83" i="34"/>
  <c r="B79" i="34"/>
  <c r="B41" i="29"/>
  <c r="C88" i="34"/>
  <c r="C83" i="34"/>
  <c r="C79" i="34"/>
  <c r="B89" i="34"/>
  <c r="B84" i="34"/>
  <c r="B80" i="34"/>
  <c r="B72" i="34"/>
  <c r="B44" i="29"/>
  <c r="B40" i="29"/>
  <c r="C41" i="29"/>
  <c r="C40" i="29"/>
  <c r="C87" i="34"/>
  <c r="C93" i="34"/>
  <c r="C89" i="34"/>
  <c r="C80" i="34"/>
  <c r="C44" i="29"/>
  <c r="B90" i="34"/>
  <c r="B86" i="34"/>
  <c r="B81" i="34"/>
  <c r="B75" i="34"/>
  <c r="B43" i="29"/>
  <c r="B42" i="29"/>
  <c r="B39" i="29"/>
  <c r="C90" i="34"/>
  <c r="C86" i="34"/>
  <c r="C81" i="34"/>
  <c r="C75" i="34"/>
  <c r="C43" i="29"/>
  <c r="C42" i="29"/>
  <c r="C39" i="29"/>
  <c r="C91" i="34"/>
  <c r="C82" i="34"/>
  <c r="C84" i="34"/>
  <c r="B91" i="34"/>
  <c r="B87" i="34"/>
  <c r="B82" i="34"/>
  <c r="B76" i="34"/>
  <c r="C74" i="34"/>
  <c r="C72" i="34"/>
  <c r="B41" i="34"/>
  <c r="B39" i="34"/>
  <c r="C40" i="34"/>
  <c r="C38" i="34"/>
  <c r="C41" i="34"/>
  <c r="C39" i="34"/>
  <c r="B42" i="34"/>
  <c r="B43" i="34"/>
  <c r="B40" i="34"/>
  <c r="B38" i="34"/>
  <c r="C42" i="34"/>
  <c r="C43" i="34"/>
  <c r="B30" i="34"/>
  <c r="C30" i="34"/>
  <c r="B31" i="34"/>
  <c r="C31" i="34"/>
  <c r="B32" i="34"/>
  <c r="C32" i="34"/>
  <c r="B33" i="34"/>
  <c r="C33" i="34"/>
  <c r="B34" i="34"/>
  <c r="C34" i="34"/>
  <c r="B35" i="34"/>
  <c r="C35" i="34"/>
  <c r="B36" i="34"/>
  <c r="C36" i="34"/>
  <c r="B37" i="34"/>
  <c r="C37" i="34"/>
  <c r="D105" i="2" l="1"/>
  <c r="B105" i="2"/>
  <c r="B104" i="2" l="1"/>
  <c r="D104" i="2" l="1"/>
  <c r="D103" i="2" l="1"/>
  <c r="B103" i="2"/>
  <c r="D102" i="2" l="1"/>
  <c r="B102" i="2"/>
  <c r="B101" i="2" l="1"/>
  <c r="D101" i="2" l="1"/>
  <c r="B100" i="2"/>
  <c r="D100" i="2" l="1"/>
  <c r="B99" i="2" l="1"/>
  <c r="D99" i="2" l="1"/>
  <c r="D98" i="2" l="1"/>
  <c r="B98" i="2"/>
  <c r="B97" i="2" l="1"/>
  <c r="D97" i="2" l="1"/>
  <c r="B96" i="2" l="1"/>
  <c r="D96" i="2" l="1"/>
  <c r="B95" i="2"/>
  <c r="D95" i="2" l="1"/>
  <c r="B94" i="2"/>
  <c r="D94" i="2" l="1"/>
  <c r="B93" i="2" l="1"/>
  <c r="D93" i="2" l="1"/>
  <c r="B92" i="2" l="1"/>
  <c r="D92" i="2" l="1"/>
  <c r="B91" i="2"/>
  <c r="D91" i="2" l="1"/>
  <c r="B90" i="2" l="1"/>
  <c r="D90" i="2" l="1"/>
  <c r="D87" i="2" l="1"/>
  <c r="D86" i="2" l="1"/>
  <c r="B86" i="2" l="1"/>
  <c r="B87" i="2" l="1"/>
  <c r="B106" i="2"/>
  <c r="D106" i="2"/>
  <c r="B107" i="2"/>
  <c r="D107" i="2"/>
  <c r="B108" i="2"/>
  <c r="D108" i="2"/>
  <c r="B109" i="2"/>
  <c r="D109" i="2"/>
  <c r="B110" i="2"/>
  <c r="D110" i="2"/>
  <c r="B111" i="2"/>
  <c r="D111" i="2"/>
  <c r="B112" i="2"/>
  <c r="D112" i="2"/>
  <c r="G23" i="2" l="1"/>
  <c r="A23" i="2"/>
  <c r="D23" i="2"/>
  <c r="B10" i="34"/>
  <c r="B3" i="34"/>
  <c r="B2" i="34"/>
  <c r="B38" i="22" l="1"/>
  <c r="C38" i="22"/>
  <c r="D51" i="2" l="1"/>
  <c r="B51" i="2"/>
  <c r="B15" i="29"/>
  <c r="F19" i="25" l="1"/>
  <c r="F20" i="25"/>
  <c r="F21" i="25"/>
  <c r="F22" i="25"/>
  <c r="F23" i="25"/>
  <c r="C29" i="34" l="1"/>
  <c r="B29" i="34"/>
  <c r="B17" i="34" l="1"/>
  <c r="B13" i="34"/>
  <c r="B28" i="34"/>
  <c r="B24" i="34"/>
  <c r="B16" i="34"/>
  <c r="B12" i="34"/>
  <c r="B27" i="34"/>
  <c r="B23" i="34"/>
  <c r="C16" i="34"/>
  <c r="C12" i="34"/>
  <c r="C27" i="34"/>
  <c r="C23" i="34"/>
  <c r="C25" i="34"/>
  <c r="C18" i="34"/>
  <c r="C17" i="34"/>
  <c r="C13" i="34"/>
  <c r="C28" i="34"/>
  <c r="C24" i="34"/>
  <c r="B14" i="34"/>
  <c r="B25" i="34"/>
  <c r="B15" i="34"/>
  <c r="B11" i="34"/>
  <c r="B26" i="34"/>
  <c r="B19" i="34"/>
  <c r="B18" i="34"/>
  <c r="C14" i="34"/>
  <c r="C15" i="34"/>
  <c r="C11" i="34"/>
  <c r="C26" i="34"/>
  <c r="C19" i="34"/>
  <c r="B44" i="33"/>
  <c r="B43" i="31"/>
  <c r="B44" i="30"/>
  <c r="C44" i="33"/>
  <c r="C43" i="31"/>
  <c r="C44" i="30"/>
  <c r="A30" i="2" l="1"/>
  <c r="A31" i="2" l="1"/>
  <c r="B29" i="29" l="1"/>
  <c r="C32" i="29"/>
  <c r="B30" i="29"/>
  <c r="B31" i="29"/>
  <c r="C30" i="29"/>
  <c r="C29" i="29"/>
  <c r="C31" i="29"/>
  <c r="B32" i="29"/>
  <c r="B40" i="18"/>
  <c r="B29" i="33"/>
  <c r="B40" i="19"/>
  <c r="B42" i="19"/>
  <c r="C40" i="19"/>
  <c r="C28" i="31"/>
  <c r="C29" i="33"/>
  <c r="B28" i="31"/>
  <c r="C40" i="18"/>
  <c r="B31" i="33"/>
  <c r="C31" i="33"/>
  <c r="B30" i="30"/>
  <c r="B29" i="30"/>
  <c r="C29" i="30"/>
  <c r="C30" i="30"/>
  <c r="C30" i="31"/>
  <c r="B30" i="31"/>
  <c r="D22" i="2" l="1"/>
  <c r="C22" i="2"/>
  <c r="A22" i="2"/>
  <c r="G22" i="2" s="1"/>
  <c r="B59" i="33"/>
  <c r="C57" i="33"/>
  <c r="B57" i="33"/>
  <c r="C56" i="33"/>
  <c r="B56" i="33"/>
  <c r="C54" i="33"/>
  <c r="B54" i="33"/>
  <c r="C53" i="33"/>
  <c r="B53" i="33"/>
  <c r="E51" i="33"/>
  <c r="C51" i="33"/>
  <c r="B51" i="33"/>
  <c r="C40" i="33"/>
  <c r="C30" i="33"/>
  <c r="B30" i="33"/>
  <c r="B10" i="33"/>
  <c r="B3" i="33"/>
  <c r="B2" i="33"/>
  <c r="D21" i="2"/>
  <c r="A21" i="2"/>
  <c r="C21" i="2"/>
  <c r="D20" i="2"/>
  <c r="C20" i="2"/>
  <c r="A20" i="2"/>
  <c r="G20" i="2" s="1"/>
  <c r="A19" i="2"/>
  <c r="G19" i="2" s="1"/>
  <c r="D19" i="2"/>
  <c r="B10" i="31"/>
  <c r="C10" i="31"/>
  <c r="C19" i="2"/>
  <c r="B40" i="33" l="1"/>
  <c r="C41" i="33"/>
  <c r="B41" i="33"/>
  <c r="C43" i="33"/>
  <c r="B43" i="33"/>
  <c r="G21" i="2"/>
  <c r="B59" i="31"/>
  <c r="C57" i="31"/>
  <c r="B57" i="31"/>
  <c r="C56" i="31"/>
  <c r="B56" i="31"/>
  <c r="C54" i="31"/>
  <c r="B54" i="31"/>
  <c r="C53" i="31"/>
  <c r="B53" i="31"/>
  <c r="E51" i="31"/>
  <c r="C51" i="31"/>
  <c r="B51" i="31"/>
  <c r="C42" i="31"/>
  <c r="B42" i="31"/>
  <c r="C40" i="31"/>
  <c r="B40" i="31"/>
  <c r="C39" i="31"/>
  <c r="B39" i="31"/>
  <c r="C29" i="31"/>
  <c r="B29" i="31"/>
  <c r="B3" i="31"/>
  <c r="B2" i="31"/>
  <c r="B59" i="30"/>
  <c r="C57" i="30"/>
  <c r="B57" i="30"/>
  <c r="C56" i="30"/>
  <c r="B56" i="30"/>
  <c r="C54" i="30"/>
  <c r="B54" i="30"/>
  <c r="C53" i="30"/>
  <c r="B53" i="30"/>
  <c r="E51" i="30"/>
  <c r="C51" i="30"/>
  <c r="B51" i="30"/>
  <c r="C43" i="30"/>
  <c r="B43" i="30"/>
  <c r="C41" i="30"/>
  <c r="B41" i="30"/>
  <c r="C40" i="30"/>
  <c r="B40" i="30"/>
  <c r="C31" i="30"/>
  <c r="B31" i="30"/>
  <c r="B10" i="30"/>
  <c r="B3" i="30"/>
  <c r="B2" i="30"/>
  <c r="B58" i="29" l="1"/>
  <c r="C56" i="29"/>
  <c r="B56" i="29"/>
  <c r="C55" i="29"/>
  <c r="B55" i="29"/>
  <c r="C53" i="29"/>
  <c r="B53" i="29"/>
  <c r="C52" i="29"/>
  <c r="B52" i="29"/>
  <c r="E50" i="29"/>
  <c r="C50" i="29"/>
  <c r="B50" i="29"/>
  <c r="C10" i="29"/>
  <c r="B10" i="29"/>
  <c r="B3" i="29"/>
  <c r="B2" i="29"/>
  <c r="D17" i="2" l="1"/>
  <c r="C18" i="2"/>
  <c r="C67" i="15" l="1"/>
  <c r="D67" i="15"/>
  <c r="D35" i="2"/>
  <c r="D36" i="2"/>
  <c r="D37" i="2"/>
  <c r="D38" i="2"/>
  <c r="D41" i="2"/>
  <c r="D44" i="2"/>
  <c r="D47" i="2"/>
  <c r="B22" i="18"/>
  <c r="B47" i="2"/>
  <c r="B50" i="2"/>
  <c r="B30" i="2"/>
  <c r="D30" i="2"/>
  <c r="B31" i="2"/>
  <c r="D31" i="2"/>
  <c r="D32" i="2"/>
  <c r="B48" i="2" l="1"/>
  <c r="B14" i="29"/>
  <c r="B42" i="2"/>
  <c r="B12" i="29"/>
  <c r="D48" i="2"/>
  <c r="C14" i="29"/>
  <c r="D42" i="2"/>
  <c r="C12" i="29"/>
  <c r="B39" i="2"/>
  <c r="B11" i="29"/>
  <c r="D45" i="2"/>
  <c r="C13" i="29"/>
  <c r="D39" i="2"/>
  <c r="C11" i="29"/>
  <c r="B45" i="2"/>
  <c r="B13" i="29"/>
  <c r="B13" i="33"/>
  <c r="B46" i="2"/>
  <c r="B20" i="19"/>
  <c r="B38" i="2"/>
  <c r="B19" i="19"/>
  <c r="B37" i="2"/>
  <c r="B14" i="33"/>
  <c r="B49" i="2"/>
  <c r="B21" i="19"/>
  <c r="B41" i="2"/>
  <c r="B15" i="18"/>
  <c r="B33" i="2"/>
  <c r="C16" i="18"/>
  <c r="D34" i="2"/>
  <c r="B14" i="19"/>
  <c r="B32" i="2"/>
  <c r="C11" i="33"/>
  <c r="D40" i="2"/>
  <c r="C15" i="18"/>
  <c r="D33" i="2"/>
  <c r="B16" i="18"/>
  <c r="B34" i="2"/>
  <c r="C12" i="33"/>
  <c r="D43" i="2"/>
  <c r="B22" i="19"/>
  <c r="B44" i="2"/>
  <c r="B18" i="19"/>
  <c r="B36" i="2"/>
  <c r="C13" i="33"/>
  <c r="D46" i="2"/>
  <c r="B11" i="33"/>
  <c r="B40" i="2"/>
  <c r="C14" i="33"/>
  <c r="D49" i="2"/>
  <c r="B12" i="33"/>
  <c r="B43" i="2"/>
  <c r="B17" i="19"/>
  <c r="B35" i="2"/>
  <c r="B27" i="19"/>
  <c r="B15" i="33"/>
  <c r="B15" i="30"/>
  <c r="B23" i="18"/>
  <c r="B12" i="30"/>
  <c r="B12" i="31"/>
  <c r="C11" i="30"/>
  <c r="C11" i="31"/>
  <c r="B16" i="19"/>
  <c r="C23" i="18"/>
  <c r="C12" i="31"/>
  <c r="C12" i="30"/>
  <c r="B13" i="30"/>
  <c r="B13" i="31"/>
  <c r="B11" i="31"/>
  <c r="B11" i="30"/>
  <c r="C27" i="18"/>
  <c r="C14" i="31"/>
  <c r="C14" i="30"/>
  <c r="B15" i="19"/>
  <c r="B23" i="19"/>
  <c r="C13" i="30"/>
  <c r="C13" i="31"/>
  <c r="B27" i="18"/>
  <c r="B14" i="31"/>
  <c r="B14" i="30"/>
  <c r="C22" i="18"/>
  <c r="B32" i="27"/>
  <c r="B23" i="29"/>
  <c r="C23" i="29"/>
  <c r="B35" i="19"/>
  <c r="C75" i="15"/>
  <c r="D75" i="15"/>
  <c r="D88" i="2" l="1"/>
  <c r="B88" i="2"/>
  <c r="C12" i="22"/>
  <c r="D89" i="2"/>
  <c r="B12" i="22"/>
  <c r="C32" i="27"/>
  <c r="B37" i="29"/>
  <c r="B36" i="29"/>
  <c r="B24" i="29"/>
  <c r="C36" i="29"/>
  <c r="C41" i="27"/>
  <c r="C24" i="29"/>
  <c r="C37" i="29"/>
  <c r="B41" i="27"/>
  <c r="C35" i="29"/>
  <c r="C22" i="29"/>
  <c r="C26" i="29"/>
  <c r="B35" i="29"/>
  <c r="B38" i="29"/>
  <c r="C38" i="29"/>
  <c r="B34" i="29"/>
  <c r="B33" i="29"/>
  <c r="B27" i="29"/>
  <c r="B43" i="27"/>
  <c r="B28" i="29"/>
  <c r="B22" i="29"/>
  <c r="C43" i="27"/>
  <c r="C28" i="29"/>
  <c r="C34" i="29"/>
  <c r="C33" i="29"/>
  <c r="C27" i="29"/>
  <c r="B26" i="29"/>
  <c r="B38" i="19"/>
  <c r="C39" i="19"/>
  <c r="B41" i="19"/>
  <c r="B39" i="19"/>
  <c r="C41" i="19"/>
  <c r="C38" i="19"/>
  <c r="C32" i="18"/>
  <c r="B34" i="19"/>
  <c r="B31" i="19"/>
  <c r="B33" i="19"/>
  <c r="B37" i="19"/>
  <c r="B36" i="19"/>
  <c r="B39" i="33"/>
  <c r="C41" i="31"/>
  <c r="C42" i="30"/>
  <c r="C38" i="30"/>
  <c r="C37" i="31"/>
  <c r="C35" i="33"/>
  <c r="C33" i="31"/>
  <c r="C34" i="30"/>
  <c r="C28" i="33"/>
  <c r="C23" i="30"/>
  <c r="C22" i="31"/>
  <c r="B38" i="33"/>
  <c r="B37" i="33"/>
  <c r="B35" i="31"/>
  <c r="B36" i="30"/>
  <c r="B33" i="33"/>
  <c r="B32" i="33"/>
  <c r="B26" i="33"/>
  <c r="B25" i="30"/>
  <c r="B24" i="31"/>
  <c r="B28" i="33"/>
  <c r="B27" i="30"/>
  <c r="B26" i="31"/>
  <c r="B24" i="33"/>
  <c r="B21" i="31"/>
  <c r="B22" i="30"/>
  <c r="C39" i="33"/>
  <c r="C27" i="30"/>
  <c r="C26" i="31"/>
  <c r="C24" i="33"/>
  <c r="C21" i="31"/>
  <c r="C22" i="30"/>
  <c r="B42" i="33"/>
  <c r="B36" i="31"/>
  <c r="B37" i="30"/>
  <c r="B34" i="33"/>
  <c r="B31" i="31"/>
  <c r="B32" i="30"/>
  <c r="B27" i="33"/>
  <c r="B23" i="33"/>
  <c r="C42" i="33"/>
  <c r="C38" i="33"/>
  <c r="C32" i="31"/>
  <c r="C33" i="30"/>
  <c r="C25" i="31"/>
  <c r="C26" i="30"/>
  <c r="C23" i="33"/>
  <c r="C33" i="33"/>
  <c r="C32" i="33"/>
  <c r="C26" i="33"/>
  <c r="C24" i="31"/>
  <c r="C25" i="30"/>
  <c r="B32" i="18"/>
  <c r="B23" i="30"/>
  <c r="B22" i="31"/>
  <c r="B32" i="31"/>
  <c r="B33" i="30"/>
  <c r="B25" i="31"/>
  <c r="B26" i="30"/>
  <c r="C36" i="31"/>
  <c r="C37" i="30"/>
  <c r="C34" i="33"/>
  <c r="C32" i="30"/>
  <c r="C31" i="31"/>
  <c r="C27" i="33"/>
  <c r="C22" i="33"/>
  <c r="C35" i="31"/>
  <c r="C36" i="30"/>
  <c r="B39" i="30"/>
  <c r="B38" i="31"/>
  <c r="B36" i="33"/>
  <c r="B35" i="30"/>
  <c r="B34" i="31"/>
  <c r="B25" i="33"/>
  <c r="B24" i="30"/>
  <c r="B23" i="31"/>
  <c r="B41" i="31"/>
  <c r="B42" i="30"/>
  <c r="B37" i="31"/>
  <c r="B38" i="30"/>
  <c r="B35" i="33"/>
  <c r="B34" i="30"/>
  <c r="B33" i="31"/>
  <c r="B22" i="33"/>
  <c r="C37" i="33"/>
  <c r="B27" i="31"/>
  <c r="B28" i="30"/>
  <c r="C38" i="31"/>
  <c r="C39" i="30"/>
  <c r="C36" i="33"/>
  <c r="C34" i="31"/>
  <c r="C35" i="30"/>
  <c r="C27" i="31"/>
  <c r="C28" i="30"/>
  <c r="C25" i="33"/>
  <c r="C24" i="30"/>
  <c r="C23" i="31"/>
  <c r="B39" i="18"/>
  <c r="C41" i="18"/>
  <c r="C39" i="18"/>
  <c r="B41" i="18"/>
  <c r="D69" i="15"/>
  <c r="C42" i="19" s="1"/>
  <c r="C70" i="15"/>
  <c r="B68" i="2" s="1"/>
  <c r="D70" i="15"/>
  <c r="D68" i="2" s="1"/>
  <c r="C71" i="15"/>
  <c r="B44" i="18" s="1"/>
  <c r="D71" i="15"/>
  <c r="C44" i="19" s="1"/>
  <c r="C72" i="15"/>
  <c r="B65" i="2" s="1"/>
  <c r="D72" i="15"/>
  <c r="D65" i="2" s="1"/>
  <c r="C73" i="15"/>
  <c r="D73" i="15"/>
  <c r="B19" i="18"/>
  <c r="B20" i="18"/>
  <c r="B21" i="18"/>
  <c r="B54" i="2"/>
  <c r="B55" i="2"/>
  <c r="B57" i="2"/>
  <c r="B58" i="2"/>
  <c r="B62" i="2"/>
  <c r="B64" i="2"/>
  <c r="C19" i="18"/>
  <c r="C20" i="18"/>
  <c r="C21" i="18"/>
  <c r="D53" i="2"/>
  <c r="D54" i="2"/>
  <c r="D55" i="2"/>
  <c r="D57" i="2"/>
  <c r="D58" i="2"/>
  <c r="D64" i="2"/>
  <c r="D68" i="15"/>
  <c r="D66" i="2" l="1"/>
  <c r="C42" i="18"/>
  <c r="D61" i="2"/>
  <c r="C44" i="18"/>
  <c r="C43" i="18"/>
  <c r="C43" i="19"/>
  <c r="B43" i="18"/>
  <c r="B43" i="19"/>
  <c r="C48" i="19"/>
  <c r="B48" i="19"/>
  <c r="C46" i="18"/>
  <c r="C47" i="18"/>
  <c r="B47" i="19"/>
  <c r="C46" i="19"/>
  <c r="B48" i="18"/>
  <c r="C48" i="18"/>
  <c r="B46" i="19"/>
  <c r="C47" i="19"/>
  <c r="C45" i="19"/>
  <c r="C45" i="18"/>
  <c r="C45" i="29"/>
  <c r="C44" i="31"/>
  <c r="C45" i="33"/>
  <c r="C45" i="30"/>
  <c r="C46" i="33"/>
  <c r="C46" i="30"/>
  <c r="C46" i="29"/>
  <c r="C45" i="31"/>
  <c r="C56" i="27"/>
  <c r="B45" i="29"/>
  <c r="B45" i="33"/>
  <c r="B44" i="31"/>
  <c r="B45" i="30"/>
  <c r="B46" i="33"/>
  <c r="B46" i="29"/>
  <c r="B46" i="30"/>
  <c r="B45" i="31"/>
  <c r="B56" i="27"/>
  <c r="D62" i="2"/>
  <c r="B63" i="2"/>
  <c r="B17" i="29"/>
  <c r="D60" i="2"/>
  <c r="C16" i="29"/>
  <c r="B67" i="2"/>
  <c r="B18" i="29"/>
  <c r="D67" i="2"/>
  <c r="C18" i="29"/>
  <c r="D50" i="2"/>
  <c r="C15" i="29"/>
  <c r="B60" i="2"/>
  <c r="B16" i="29"/>
  <c r="D63" i="2"/>
  <c r="C17" i="29"/>
  <c r="B26" i="27"/>
  <c r="C26" i="27"/>
  <c r="C15" i="31"/>
  <c r="B25" i="19"/>
  <c r="C17" i="33"/>
  <c r="B24" i="19"/>
  <c r="B53" i="2"/>
  <c r="B16" i="33"/>
  <c r="B26" i="19"/>
  <c r="B17" i="33"/>
  <c r="C16" i="33"/>
  <c r="B15" i="31"/>
  <c r="C18" i="33"/>
  <c r="C17" i="30"/>
  <c r="C31" i="18"/>
  <c r="C26" i="18"/>
  <c r="C17" i="31"/>
  <c r="B31" i="18"/>
  <c r="B26" i="18"/>
  <c r="B18" i="33"/>
  <c r="B17" i="31"/>
  <c r="B16" i="31"/>
  <c r="B16" i="30"/>
  <c r="C28" i="18"/>
  <c r="C15" i="33"/>
  <c r="C15" i="30"/>
  <c r="B17" i="30"/>
  <c r="B19" i="33"/>
  <c r="B18" i="30"/>
  <c r="B18" i="31"/>
  <c r="C16" i="31"/>
  <c r="C16" i="30"/>
  <c r="C19" i="33"/>
  <c r="C18" i="31"/>
  <c r="C18" i="30"/>
  <c r="C24" i="18"/>
  <c r="B25" i="18"/>
  <c r="C25" i="18"/>
  <c r="B24" i="18"/>
  <c r="B35" i="18"/>
  <c r="C34" i="18"/>
  <c r="C35" i="18"/>
  <c r="B3" i="28"/>
  <c r="B2" i="28"/>
  <c r="B9" i="28"/>
  <c r="B5" i="28"/>
  <c r="B140" i="2" l="1"/>
  <c r="B75" i="2"/>
  <c r="B64" i="22"/>
  <c r="B54" i="18"/>
  <c r="B64" i="27"/>
  <c r="B54" i="19"/>
  <c r="A85" i="2" l="1"/>
  <c r="G5" i="25" l="1"/>
  <c r="F44" i="25"/>
  <c r="G44" i="25" s="1"/>
  <c r="F45" i="25"/>
  <c r="G45" i="25" s="1"/>
  <c r="F46" i="25"/>
  <c r="G46" i="25" s="1"/>
  <c r="F47" i="25"/>
  <c r="G47" i="25" s="1"/>
  <c r="D40" i="25"/>
  <c r="D41" i="25"/>
  <c r="D42" i="25"/>
  <c r="D43" i="25"/>
  <c r="D44" i="25"/>
  <c r="D45" i="25"/>
  <c r="D46" i="25"/>
  <c r="D47" i="25"/>
  <c r="A40" i="25"/>
  <c r="A41" i="25"/>
  <c r="A42" i="25"/>
  <c r="A43" i="25"/>
  <c r="A44" i="25"/>
  <c r="B44" i="25"/>
  <c r="A45" i="25"/>
  <c r="B45" i="25"/>
  <c r="A46" i="25"/>
  <c r="B46" i="25"/>
  <c r="A47" i="25"/>
  <c r="B47" i="25"/>
  <c r="D39" i="25"/>
  <c r="A39" i="25"/>
  <c r="F35" i="25"/>
  <c r="G35" i="25" s="1"/>
  <c r="F36" i="25"/>
  <c r="G36" i="25" s="1"/>
  <c r="D30" i="25"/>
  <c r="D31" i="25"/>
  <c r="D32" i="25"/>
  <c r="D33" i="25"/>
  <c r="D34" i="25"/>
  <c r="D35" i="25"/>
  <c r="D36" i="25"/>
  <c r="B35" i="25"/>
  <c r="B36" i="25"/>
  <c r="A30" i="25"/>
  <c r="A31" i="25"/>
  <c r="A32" i="25"/>
  <c r="A33" i="25"/>
  <c r="A34" i="25"/>
  <c r="A35" i="25"/>
  <c r="A36" i="25"/>
  <c r="D29" i="25"/>
  <c r="A29" i="25"/>
  <c r="F18" i="25"/>
  <c r="G18" i="25" s="1"/>
  <c r="G19" i="25"/>
  <c r="G20" i="25"/>
  <c r="G21" i="25"/>
  <c r="G22" i="25"/>
  <c r="G23" i="25"/>
  <c r="F24" i="25"/>
  <c r="G24" i="25" s="1"/>
  <c r="F25" i="25"/>
  <c r="G25" i="25" s="1"/>
  <c r="F26" i="25"/>
  <c r="G26" i="25" s="1"/>
  <c r="D14" i="25"/>
  <c r="D15" i="25"/>
  <c r="D16" i="25"/>
  <c r="D17" i="25"/>
  <c r="D18" i="25"/>
  <c r="D19" i="25"/>
  <c r="D20" i="25"/>
  <c r="D21" i="25"/>
  <c r="D22" i="25"/>
  <c r="D23" i="25"/>
  <c r="D24" i="25"/>
  <c r="D25" i="25"/>
  <c r="D26" i="25"/>
  <c r="A14" i="25"/>
  <c r="A15" i="25"/>
  <c r="A16" i="25"/>
  <c r="A17" i="25"/>
  <c r="A18" i="25"/>
  <c r="B18" i="25"/>
  <c r="A19" i="25"/>
  <c r="B19" i="25"/>
  <c r="A20" i="25"/>
  <c r="B20" i="25"/>
  <c r="A21" i="25"/>
  <c r="B21" i="25"/>
  <c r="A22" i="25"/>
  <c r="B22" i="25"/>
  <c r="A23" i="25"/>
  <c r="B23" i="25"/>
  <c r="A24" i="25"/>
  <c r="B24" i="25"/>
  <c r="A25" i="25"/>
  <c r="B25" i="25"/>
  <c r="A26" i="25"/>
  <c r="B26" i="25"/>
  <c r="D13" i="25"/>
  <c r="A13" i="25"/>
  <c r="B6" i="25" l="1"/>
  <c r="B5" i="25"/>
  <c r="B4" i="25"/>
  <c r="B3" i="25"/>
  <c r="F34" i="25" l="1"/>
  <c r="G34" i="25" s="1"/>
  <c r="F14" i="25" l="1"/>
  <c r="G14" i="25" s="1"/>
  <c r="F41" i="25"/>
  <c r="G41" i="25" s="1"/>
  <c r="F39" i="25"/>
  <c r="G39" i="25" s="1"/>
  <c r="F33" i="25"/>
  <c r="G33" i="25" s="1"/>
  <c r="F30" i="25"/>
  <c r="G30" i="25" s="1"/>
  <c r="F29" i="25"/>
  <c r="G29" i="25" s="1"/>
  <c r="F43" i="25"/>
  <c r="G43" i="25" s="1"/>
  <c r="F42" i="25"/>
  <c r="G42" i="25" s="1"/>
  <c r="F16" i="25"/>
  <c r="G16" i="25" s="1"/>
  <c r="F15" i="25"/>
  <c r="G15" i="25" s="1"/>
  <c r="F32" i="25"/>
  <c r="G32" i="25" s="1"/>
  <c r="F31" i="25"/>
  <c r="G31" i="25" s="1"/>
  <c r="F13" i="25"/>
  <c r="G13" i="25" s="1"/>
  <c r="F17" i="25"/>
  <c r="G17" i="25" s="1"/>
  <c r="B85" i="2"/>
  <c r="B26" i="22"/>
  <c r="B27" i="22"/>
  <c r="C26" i="22"/>
  <c r="C27" i="22"/>
  <c r="F40" i="25" l="1"/>
  <c r="G40" i="25" s="1"/>
  <c r="G48" i="25" s="1"/>
  <c r="C30" i="22"/>
  <c r="B29" i="22"/>
  <c r="B28" i="22"/>
  <c r="B30" i="22"/>
  <c r="C29" i="22"/>
  <c r="C28" i="22"/>
  <c r="C25" i="22"/>
  <c r="C24" i="22"/>
  <c r="B25" i="22"/>
  <c r="B24" i="22"/>
  <c r="G27" i="25"/>
  <c r="G37" i="25"/>
  <c r="D85" i="2"/>
  <c r="A29" i="2"/>
  <c r="A28" i="2"/>
  <c r="C17" i="2"/>
  <c r="A17" i="2"/>
  <c r="A18" i="2"/>
  <c r="G18" i="2" l="1"/>
  <c r="G17" i="2"/>
  <c r="G50" i="25"/>
  <c r="C31" i="22"/>
  <c r="B5" i="8"/>
  <c r="B4" i="8"/>
  <c r="B3" i="8"/>
  <c r="B2" i="8"/>
  <c r="B1" i="8"/>
  <c r="A17" i="9"/>
  <c r="C10" i="9"/>
  <c r="C8" i="9"/>
  <c r="C7" i="9"/>
  <c r="C6" i="9"/>
  <c r="C5" i="9"/>
  <c r="C4" i="9"/>
  <c r="C12" i="2"/>
  <c r="C10" i="2"/>
  <c r="C9" i="2"/>
  <c r="C7" i="2"/>
  <c r="C5" i="2"/>
  <c r="C4" i="2"/>
  <c r="C3" i="2"/>
  <c r="C2" i="2"/>
  <c r="C1" i="2"/>
  <c r="C3" i="9"/>
  <c r="C2" i="9"/>
  <c r="C1" i="9"/>
  <c r="C67" i="22"/>
  <c r="B67" i="22"/>
  <c r="C66" i="22"/>
  <c r="B66" i="22"/>
  <c r="C64" i="22"/>
  <c r="C63" i="22"/>
  <c r="B63" i="22"/>
  <c r="E61" i="22"/>
  <c r="C61" i="22"/>
  <c r="B61" i="22"/>
  <c r="B3" i="22"/>
  <c r="A3" i="22"/>
  <c r="B2" i="22"/>
  <c r="B3" i="27"/>
  <c r="A3" i="27"/>
  <c r="B2" i="27"/>
  <c r="B3" i="19"/>
  <c r="A3" i="19"/>
  <c r="B2" i="19"/>
  <c r="B69" i="27"/>
  <c r="C67" i="27"/>
  <c r="B67" i="27"/>
  <c r="C66" i="27"/>
  <c r="B66" i="27"/>
  <c r="C64" i="27"/>
  <c r="C63" i="27"/>
  <c r="B63" i="27"/>
  <c r="E61" i="27"/>
  <c r="C61" i="27"/>
  <c r="B61" i="27"/>
  <c r="C57" i="19"/>
  <c r="B57" i="19"/>
  <c r="C56" i="19"/>
  <c r="B56" i="19"/>
  <c r="C54" i="19"/>
  <c r="C53" i="19"/>
  <c r="B53" i="19"/>
  <c r="E51" i="19"/>
  <c r="C51" i="19"/>
  <c r="B51" i="19"/>
  <c r="B59" i="18"/>
  <c r="C51" i="18"/>
  <c r="C57" i="18"/>
  <c r="B57" i="18"/>
  <c r="C56" i="18"/>
  <c r="B56" i="18"/>
  <c r="C54" i="18"/>
  <c r="C53" i="18"/>
  <c r="B53" i="18"/>
  <c r="E51" i="18"/>
  <c r="B51" i="18"/>
  <c r="B3" i="18"/>
  <c r="B2" i="18"/>
  <c r="E113" i="2"/>
  <c r="E97" i="2"/>
  <c r="E116" i="2"/>
  <c r="E128" i="2"/>
  <c r="E102" i="2"/>
  <c r="E98" i="2"/>
  <c r="E131" i="2"/>
  <c r="E94" i="2"/>
  <c r="E114" i="2"/>
  <c r="E100" i="2"/>
  <c r="E104" i="2"/>
  <c r="E132" i="2"/>
  <c r="E101" i="2"/>
  <c r="E110" i="2"/>
  <c r="E118" i="2"/>
  <c r="E91" i="2"/>
  <c r="E92" i="2"/>
  <c r="E127" i="2"/>
  <c r="E123" i="2"/>
  <c r="E88" i="2"/>
  <c r="E119" i="2"/>
  <c r="E106" i="2"/>
  <c r="E129" i="2"/>
  <c r="E89" i="2"/>
  <c r="E103" i="2"/>
  <c r="E109" i="2"/>
  <c r="E117" i="2"/>
  <c r="E112" i="2"/>
  <c r="E95" i="2"/>
  <c r="E122" i="2"/>
  <c r="E124" i="2"/>
  <c r="E126" i="2"/>
  <c r="E96" i="2"/>
  <c r="E125" i="2"/>
  <c r="E121" i="2"/>
  <c r="E90" i="2"/>
  <c r="E85" i="2"/>
  <c r="E130" i="2"/>
  <c r="E111" i="2"/>
  <c r="E108" i="2"/>
  <c r="E115" i="2"/>
  <c r="E107" i="2"/>
  <c r="E87" i="2"/>
  <c r="E99" i="2"/>
  <c r="E105" i="2"/>
  <c r="E93" i="2"/>
  <c r="E133" i="2"/>
  <c r="E120" i="2"/>
  <c r="E86" i="2"/>
  <c r="E59" i="2" l="1"/>
  <c r="E36" i="2"/>
  <c r="E44" i="2"/>
  <c r="E52" i="2"/>
  <c r="E61" i="2"/>
  <c r="E43" i="2"/>
  <c r="E60" i="2"/>
  <c r="E68" i="2"/>
  <c r="E32" i="2"/>
  <c r="E40" i="2"/>
  <c r="E65" i="2"/>
  <c r="E35" i="2"/>
  <c r="E51" i="2"/>
  <c r="E56" i="2"/>
  <c r="E62" i="2"/>
  <c r="E34" i="2"/>
  <c r="E42" i="2"/>
  <c r="E50" i="2"/>
  <c r="E58" i="2"/>
  <c r="E67" i="2"/>
  <c r="E33" i="2"/>
  <c r="E41" i="2"/>
  <c r="E49" i="2"/>
  <c r="E57" i="2"/>
  <c r="E66" i="2"/>
  <c r="E48" i="2"/>
  <c r="E31" i="2"/>
  <c r="E39" i="2"/>
  <c r="E47" i="2"/>
  <c r="E55" i="2"/>
  <c r="E64" i="2"/>
  <c r="E30" i="2"/>
  <c r="E38" i="2"/>
  <c r="E46" i="2"/>
  <c r="E54" i="2"/>
  <c r="E63" i="2"/>
  <c r="E29" i="2"/>
  <c r="E37" i="2"/>
  <c r="E45" i="2"/>
  <c r="E53" i="2"/>
  <c r="C32" i="22"/>
  <c r="C35" i="15" l="1"/>
  <c r="B321" i="12"/>
  <c r="B325" i="12" s="1"/>
  <c r="B314" i="12"/>
  <c r="B315" i="12" s="1"/>
  <c r="B295" i="12"/>
  <c r="B307" i="12" s="1"/>
  <c r="B289" i="12"/>
  <c r="B293" i="12" s="1"/>
  <c r="B282" i="12"/>
  <c r="B283" i="12" s="1"/>
  <c r="B275" i="12"/>
  <c r="B267" i="12"/>
  <c r="B271" i="12" s="1"/>
  <c r="B258" i="12"/>
  <c r="B263" i="12" s="1"/>
  <c r="B253" i="12"/>
  <c r="B254" i="12" s="1"/>
  <c r="B246" i="12"/>
  <c r="B250" i="12" s="1"/>
  <c r="B239" i="12"/>
  <c r="B240" i="12" s="1"/>
  <c r="B224" i="12"/>
  <c r="B232" i="12" s="1"/>
  <c r="B216" i="12"/>
  <c r="B221" i="12" s="1"/>
  <c r="B187" i="12"/>
  <c r="B209" i="12" s="1"/>
  <c r="B175" i="12"/>
  <c r="B163" i="12"/>
  <c r="B164" i="12" s="1"/>
  <c r="B148" i="12"/>
  <c r="B160" i="12" s="1"/>
  <c r="B143" i="12"/>
  <c r="B144" i="12" s="1"/>
  <c r="B136" i="12"/>
  <c r="B126" i="12"/>
  <c r="B139" i="12" s="1"/>
  <c r="B117" i="12"/>
  <c r="B122" i="12" s="1"/>
  <c r="B109" i="12"/>
  <c r="B113" i="12" s="1"/>
  <c r="B99" i="12"/>
  <c r="B103" i="12" s="1"/>
  <c r="B92" i="12"/>
  <c r="B96" i="12" s="1"/>
  <c r="B85" i="12"/>
  <c r="B86" i="12" s="1"/>
  <c r="B78" i="12"/>
  <c r="B60" i="12"/>
  <c r="B75" i="12" s="1"/>
  <c r="B47" i="12"/>
  <c r="B57" i="12" s="1"/>
  <c r="B31" i="12"/>
  <c r="B45" i="12" s="1"/>
  <c r="B19" i="12"/>
  <c r="B13" i="12"/>
  <c r="B14" i="12" s="1"/>
  <c r="B3" i="12"/>
  <c r="B11" i="12" s="1"/>
  <c r="B133" i="12" l="1"/>
  <c r="B95" i="12"/>
  <c r="B123" i="12"/>
  <c r="B40" i="12"/>
  <c r="B65" i="12"/>
  <c r="B114" i="12"/>
  <c r="B104" i="12"/>
  <c r="B285" i="12"/>
  <c r="B64" i="12"/>
  <c r="B324" i="12"/>
  <c r="B227" i="12"/>
  <c r="B284" i="12"/>
  <c r="B193" i="12"/>
  <c r="B33" i="12"/>
  <c r="B93" i="12"/>
  <c r="B100" i="12"/>
  <c r="B110" i="12"/>
  <c r="B119" i="12"/>
  <c r="B129" i="12"/>
  <c r="B138" i="12"/>
  <c r="B169" i="12"/>
  <c r="B189" i="12"/>
  <c r="B199" i="12"/>
  <c r="B211" i="12"/>
  <c r="B291" i="12"/>
  <c r="B300" i="12"/>
  <c r="B317" i="12"/>
  <c r="B204" i="12"/>
  <c r="B312" i="12"/>
  <c r="B43" i="12"/>
  <c r="B145" i="12"/>
  <c r="B167" i="12"/>
  <c r="B188" i="12"/>
  <c r="B197" i="12"/>
  <c r="B205" i="12"/>
  <c r="B219" i="12"/>
  <c r="B299" i="12"/>
  <c r="B35" i="12"/>
  <c r="B94" i="12"/>
  <c r="B120" i="12"/>
  <c r="B130" i="12"/>
  <c r="B156" i="12"/>
  <c r="B190" i="12"/>
  <c r="B201" i="12"/>
  <c r="B213" i="12"/>
  <c r="B292" i="12"/>
  <c r="B308" i="12"/>
  <c r="B53" i="12"/>
  <c r="B6" i="12"/>
  <c r="B87" i="12"/>
  <c r="B157" i="12"/>
  <c r="B229" i="12"/>
  <c r="B37" i="12"/>
  <c r="B44" i="12"/>
  <c r="B49" i="12"/>
  <c r="B56" i="12"/>
  <c r="B88" i="12"/>
  <c r="B150" i="12"/>
  <c r="B225" i="12"/>
  <c r="B230" i="12"/>
  <c r="B241" i="12"/>
  <c r="B248" i="12"/>
  <c r="B260" i="12"/>
  <c r="B304" i="12"/>
  <c r="B322" i="12"/>
  <c r="B48" i="12"/>
  <c r="B54" i="12"/>
  <c r="B247" i="12"/>
  <c r="B7" i="12"/>
  <c r="B32" i="12"/>
  <c r="B39" i="12"/>
  <c r="B50" i="12"/>
  <c r="B151" i="12"/>
  <c r="B192" i="12"/>
  <c r="B200" i="12"/>
  <c r="B207" i="12"/>
  <c r="B218" i="12"/>
  <c r="B226" i="12"/>
  <c r="B231" i="12"/>
  <c r="B242" i="12"/>
  <c r="B249" i="12"/>
  <c r="B261" i="12"/>
  <c r="B290" i="12"/>
  <c r="B296" i="12"/>
  <c r="B316" i="12"/>
  <c r="B323" i="12"/>
  <c r="B28" i="12"/>
  <c r="B24" i="12"/>
  <c r="B20" i="12"/>
  <c r="B25" i="12"/>
  <c r="B181" i="12"/>
  <c r="B177" i="12"/>
  <c r="B184" i="12"/>
  <c r="B180" i="12"/>
  <c r="B176" i="12"/>
  <c r="B183" i="12"/>
  <c r="B21" i="12"/>
  <c r="B26" i="12"/>
  <c r="B80" i="12"/>
  <c r="B79" i="12"/>
  <c r="B178" i="12"/>
  <c r="B277" i="12"/>
  <c r="B276" i="12"/>
  <c r="B9" i="12"/>
  <c r="B5" i="12"/>
  <c r="B8" i="12"/>
  <c r="B15" i="12"/>
  <c r="B22" i="12"/>
  <c r="B27" i="12"/>
  <c r="B74" i="12"/>
  <c r="B67" i="12"/>
  <c r="B63" i="12"/>
  <c r="B72" i="12"/>
  <c r="B66" i="12"/>
  <c r="B62" i="12"/>
  <c r="B68" i="12"/>
  <c r="B81" i="12"/>
  <c r="B179" i="12"/>
  <c r="B270" i="12"/>
  <c r="B269" i="12"/>
  <c r="B278" i="12"/>
  <c r="B4" i="12"/>
  <c r="B10" i="12"/>
  <c r="B16" i="12"/>
  <c r="B23" i="12"/>
  <c r="B42" i="12"/>
  <c r="B38" i="12"/>
  <c r="B34" i="12"/>
  <c r="B36" i="12"/>
  <c r="B41" i="12"/>
  <c r="B61" i="12"/>
  <c r="B71" i="12"/>
  <c r="B82" i="12"/>
  <c r="B106" i="12"/>
  <c r="B102" i="12"/>
  <c r="B105" i="12"/>
  <c r="B101" i="12"/>
  <c r="B112" i="12"/>
  <c r="B111" i="12"/>
  <c r="B137" i="12"/>
  <c r="B132" i="12"/>
  <c r="B128" i="12"/>
  <c r="B140" i="12"/>
  <c r="B131" i="12"/>
  <c r="B127" i="12"/>
  <c r="B134" i="12"/>
  <c r="B171" i="12"/>
  <c r="B166" i="12"/>
  <c r="B170" i="12"/>
  <c r="B165" i="12"/>
  <c r="B172" i="12"/>
  <c r="B182" i="12"/>
  <c r="B268" i="12"/>
  <c r="B279" i="12"/>
  <c r="B310" i="12"/>
  <c r="B306" i="12"/>
  <c r="B302" i="12"/>
  <c r="B298" i="12"/>
  <c r="B309" i="12"/>
  <c r="B305" i="12"/>
  <c r="B301" i="12"/>
  <c r="B297" i="12"/>
  <c r="B303" i="12"/>
  <c r="B311" i="12"/>
  <c r="B89" i="12"/>
  <c r="B121" i="12"/>
  <c r="B153" i="12"/>
  <c r="B158" i="12"/>
  <c r="B220" i="12"/>
  <c r="B243" i="12"/>
  <c r="B262" i="12"/>
  <c r="B286" i="12"/>
  <c r="B318" i="12"/>
  <c r="B52" i="12"/>
  <c r="B118" i="12"/>
  <c r="B149" i="12"/>
  <c r="B154" i="12"/>
  <c r="B191" i="12"/>
  <c r="B198" i="12"/>
  <c r="B203" i="12"/>
  <c r="B217" i="12"/>
  <c r="B228" i="12"/>
  <c r="B259" i="12"/>
  <c r="B31" i="22" l="1"/>
  <c r="B34" i="22"/>
  <c r="C33" i="22"/>
  <c r="C36" i="15"/>
  <c r="B29" i="2" s="1"/>
  <c r="D36" i="15"/>
  <c r="B12" i="18"/>
  <c r="C12" i="18"/>
  <c r="B13" i="18"/>
  <c r="C13" i="18"/>
  <c r="B14" i="18"/>
  <c r="C14" i="18"/>
  <c r="B17" i="18"/>
  <c r="C17" i="18"/>
  <c r="B18" i="18"/>
  <c r="C18" i="18"/>
  <c r="C68" i="15"/>
  <c r="B47" i="18" l="1"/>
  <c r="B42" i="18"/>
  <c r="B61" i="2"/>
  <c r="B44" i="19"/>
  <c r="B46" i="18"/>
  <c r="B66" i="2"/>
  <c r="B45" i="18"/>
  <c r="B45" i="19"/>
  <c r="C29" i="18"/>
  <c r="B29" i="19"/>
  <c r="B29" i="18"/>
  <c r="B19" i="29"/>
  <c r="B19" i="30"/>
  <c r="B20" i="29"/>
  <c r="B19" i="31"/>
  <c r="C20" i="29"/>
  <c r="C19" i="31"/>
  <c r="C19" i="29"/>
  <c r="C19" i="30"/>
  <c r="C36" i="22"/>
  <c r="C30" i="18"/>
  <c r="C20" i="31"/>
  <c r="C21" i="30"/>
  <c r="B21" i="30"/>
  <c r="B20" i="31"/>
  <c r="B21" i="33"/>
  <c r="C21" i="33"/>
  <c r="B28" i="19"/>
  <c r="B28" i="18"/>
  <c r="B20" i="33"/>
  <c r="B20" i="30"/>
  <c r="C20" i="33"/>
  <c r="C20" i="30"/>
  <c r="B30" i="19"/>
  <c r="B30" i="18"/>
  <c r="B38" i="18"/>
  <c r="B37" i="18"/>
  <c r="C36" i="18"/>
  <c r="C37" i="18"/>
  <c r="C38" i="18"/>
  <c r="B34" i="18"/>
  <c r="B36" i="18"/>
  <c r="B37" i="22"/>
  <c r="B35" i="22"/>
  <c r="B33" i="22"/>
  <c r="B32" i="22"/>
  <c r="B36" i="22"/>
  <c r="C35" i="22"/>
  <c r="C34" i="22"/>
  <c r="C37" i="22"/>
  <c r="A16" i="2"/>
  <c r="B106" i="9" l="1"/>
  <c r="C4157" i="25"/>
  <c r="C3357" i="25"/>
  <c r="C2407" i="25"/>
  <c r="C3907" i="25"/>
  <c r="C3107" i="25"/>
  <c r="C2807" i="25"/>
  <c r="C2207" i="25"/>
  <c r="C3457" i="25"/>
  <c r="C3207" i="25"/>
  <c r="C2507" i="25"/>
  <c r="C3857" i="25"/>
  <c r="C2957" i="25"/>
  <c r="C2057" i="25"/>
  <c r="C3507" i="25"/>
  <c r="C4207" i="25"/>
  <c r="C2007" i="25"/>
  <c r="C4107" i="25"/>
  <c r="C3007" i="25"/>
  <c r="C2257" i="25"/>
  <c r="C3807" i="25"/>
  <c r="C3057" i="25"/>
  <c r="C2757" i="25"/>
  <c r="C2107" i="25"/>
  <c r="C3407" i="25"/>
  <c r="C3157" i="25"/>
  <c r="C2307" i="25"/>
  <c r="C3757" i="25"/>
  <c r="C2857" i="25"/>
  <c r="C3257" i="25"/>
  <c r="C3557" i="25"/>
  <c r="C4007" i="25"/>
  <c r="C2607" i="25"/>
  <c r="C4057" i="25"/>
  <c r="C3607" i="25"/>
  <c r="C2907" i="25"/>
  <c r="C2707" i="25"/>
  <c r="C4257" i="25"/>
  <c r="C3307" i="25"/>
  <c r="C2657" i="25"/>
  <c r="C2157" i="25"/>
  <c r="C3657" i="25"/>
  <c r="C3707" i="25"/>
  <c r="C2457" i="25"/>
  <c r="C3957" i="25"/>
  <c r="C2357" i="25"/>
  <c r="C2557" i="25"/>
  <c r="B103" i="9"/>
  <c r="B104" i="9"/>
  <c r="B98" i="9"/>
  <c r="B96" i="9"/>
  <c r="B102" i="9"/>
  <c r="B97" i="9"/>
  <c r="B100" i="9"/>
  <c r="B94" i="9"/>
  <c r="B101" i="9"/>
  <c r="B105" i="9"/>
  <c r="B91" i="9"/>
  <c r="B95" i="9"/>
  <c r="B99" i="9"/>
  <c r="B51" i="9"/>
  <c r="B42" i="9"/>
  <c r="G16" i="2"/>
  <c r="E143" i="2"/>
  <c r="E72" i="2" l="1"/>
  <c r="D18" i="2" l="1"/>
  <c r="B145" i="2" l="1"/>
  <c r="B143" i="2"/>
  <c r="E142" i="2"/>
  <c r="B142" i="2"/>
  <c r="E140" i="2"/>
  <c r="E139" i="2"/>
  <c r="B139" i="2"/>
  <c r="B137" i="2"/>
  <c r="B78" i="2"/>
  <c r="E78" i="2"/>
  <c r="B74" i="2" l="1"/>
  <c r="E74" i="2"/>
  <c r="E77" i="2"/>
  <c r="B77" i="2"/>
  <c r="E75" i="2"/>
  <c r="B72" i="2"/>
  <c r="B80" i="2" l="1"/>
  <c r="C55" i="27"/>
  <c r="B55" i="27"/>
  <c r="C54" i="27"/>
  <c r="B54" i="27"/>
  <c r="C53" i="27"/>
  <c r="B53" i="27"/>
  <c r="C52" i="27"/>
  <c r="B52" i="27"/>
  <c r="C51" i="27"/>
  <c r="B51" i="27"/>
  <c r="C50" i="27"/>
  <c r="B50" i="27"/>
  <c r="C49" i="27"/>
  <c r="B49" i="27"/>
  <c r="C48" i="27"/>
  <c r="B48" i="27"/>
  <c r="C47" i="27"/>
  <c r="B47" i="27"/>
  <c r="C46" i="27"/>
  <c r="B46" i="27"/>
  <c r="C45" i="27"/>
  <c r="B45" i="27"/>
  <c r="C44" i="27"/>
  <c r="B44" i="27"/>
  <c r="C42" i="27"/>
  <c r="B42" i="27"/>
  <c r="C40" i="27"/>
  <c r="B40" i="27"/>
  <c r="C39" i="27"/>
  <c r="B39" i="27"/>
  <c r="C38" i="27"/>
  <c r="B38" i="27"/>
  <c r="C37" i="27"/>
  <c r="B37" i="27"/>
  <c r="C36" i="27"/>
  <c r="B36" i="27"/>
  <c r="C35" i="27"/>
  <c r="B35" i="27"/>
  <c r="C34" i="27"/>
  <c r="B34" i="27"/>
  <c r="C33" i="27"/>
  <c r="B33" i="27"/>
  <c r="C31" i="27"/>
  <c r="B31" i="27"/>
  <c r="C30" i="27"/>
  <c r="B30" i="27"/>
  <c r="C29" i="27"/>
  <c r="B29" i="27"/>
  <c r="C28" i="27"/>
  <c r="B28" i="27"/>
  <c r="C27" i="27"/>
  <c r="B27"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B13" i="22" l="1"/>
  <c r="C13" i="22"/>
  <c r="B14" i="22"/>
  <c r="C14" i="22"/>
  <c r="B15" i="22"/>
  <c r="C15" i="22"/>
  <c r="B16" i="22"/>
  <c r="C16" i="22"/>
  <c r="B17" i="22"/>
  <c r="C17" i="22"/>
  <c r="B18" i="22"/>
  <c r="C18" i="22"/>
  <c r="B19" i="22"/>
  <c r="C19" i="22"/>
  <c r="B20" i="22"/>
  <c r="C20" i="22"/>
  <c r="B21" i="22"/>
  <c r="C21" i="22"/>
  <c r="B22" i="22"/>
  <c r="C22" i="22"/>
  <c r="B23" i="22"/>
  <c r="C23" i="22"/>
  <c r="B10" i="22"/>
  <c r="B11" i="19"/>
  <c r="C11" i="19"/>
  <c r="B12" i="19"/>
  <c r="C12" i="19"/>
  <c r="B13" i="19"/>
  <c r="C13" i="19"/>
  <c r="C14" i="19"/>
  <c r="C15" i="19"/>
  <c r="C16" i="19"/>
  <c r="C17" i="19"/>
  <c r="C18" i="19"/>
  <c r="C19" i="19"/>
  <c r="C20" i="19"/>
  <c r="C21" i="19"/>
  <c r="C22" i="19"/>
  <c r="C23" i="19"/>
  <c r="C24" i="19"/>
  <c r="C25" i="19"/>
  <c r="C26" i="19"/>
  <c r="C27" i="19"/>
  <c r="C28" i="19"/>
  <c r="C29" i="19"/>
  <c r="C30" i="19"/>
  <c r="C31" i="19"/>
  <c r="C33" i="19"/>
  <c r="C34" i="19"/>
  <c r="C35" i="19"/>
  <c r="C36" i="19"/>
  <c r="C37" i="19"/>
  <c r="B10" i="19"/>
  <c r="C11" i="18"/>
  <c r="B11" i="18"/>
  <c r="B10" i="18" l="1"/>
  <c r="A35" i="15" l="1"/>
  <c r="B8" i="25" l="1"/>
  <c r="A36" i="15"/>
  <c r="A37" i="15" l="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B134" i="2"/>
  <c r="A78" i="15" l="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50" i="25"/>
  <c r="B28" i="2"/>
  <c r="C1957" i="25" l="1"/>
  <c r="C1857" i="25"/>
  <c r="C1707" i="25"/>
  <c r="C1657" i="25"/>
  <c r="C1607" i="25"/>
  <c r="C1557" i="25"/>
  <c r="C1507" i="25"/>
  <c r="C1007" i="25"/>
  <c r="C607" i="25"/>
  <c r="C457" i="25"/>
  <c r="C307" i="25"/>
  <c r="C857" i="25"/>
  <c r="C157" i="25"/>
  <c r="C1807" i="25"/>
  <c r="C1757" i="25"/>
  <c r="C1307" i="25"/>
  <c r="C1207" i="25"/>
  <c r="C1107" i="25"/>
  <c r="C957" i="25"/>
  <c r="C907" i="25"/>
  <c r="C807" i="25"/>
  <c r="C707" i="25"/>
  <c r="C257" i="25"/>
  <c r="C1457" i="25"/>
  <c r="C1407" i="25"/>
  <c r="C1057" i="25"/>
  <c r="C407" i="25"/>
  <c r="C57" i="25"/>
  <c r="C1907" i="25"/>
  <c r="C1357" i="25"/>
  <c r="C1257" i="25"/>
  <c r="C1157" i="25"/>
  <c r="C757" i="25"/>
  <c r="C657" i="25"/>
  <c r="C557" i="25"/>
  <c r="C507" i="25"/>
  <c r="C357" i="25"/>
  <c r="C207" i="25"/>
  <c r="C107" i="25"/>
  <c r="B58" i="25"/>
  <c r="B17" i="9"/>
  <c r="G58" i="25" l="1"/>
  <c r="C58" i="25"/>
  <c r="B100" i="25" s="1"/>
  <c r="A100" i="25"/>
  <c r="D29" i="2"/>
  <c r="B108" i="25" l="1"/>
  <c r="B69" i="2"/>
  <c r="G108" i="25" l="1"/>
  <c r="A150" i="25"/>
  <c r="C108" i="25"/>
  <c r="B150" i="25" s="1"/>
  <c r="G1" i="5"/>
  <c r="G1" i="4"/>
  <c r="B158" i="25" l="1"/>
  <c r="G158" i="25" l="1"/>
  <c r="A200" i="25"/>
  <c r="C158" i="25"/>
  <c r="B200" i="25" s="1"/>
  <c r="C11" i="8"/>
  <c r="B208" i="25" l="1"/>
  <c r="A546" i="11"/>
  <c r="G208" i="25" l="1"/>
  <c r="C208" i="25"/>
  <c r="B250" i="25" s="1"/>
  <c r="A250" i="25"/>
  <c r="B258" i="25" s="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384" i="26" l="1"/>
  <c r="E483" i="26"/>
  <c r="E482" i="26"/>
  <c r="E484" i="26"/>
  <c r="C258" i="25"/>
  <c r="B300" i="25" s="1"/>
  <c r="A300" i="25"/>
  <c r="B308" i="25" s="1"/>
  <c r="G258" i="25"/>
  <c r="E269" i="26"/>
  <c r="E372" i="26"/>
  <c r="E376" i="26"/>
  <c r="E380" i="26"/>
  <c r="E373" i="26"/>
  <c r="E377" i="26"/>
  <c r="E381" i="26"/>
  <c r="E374" i="26"/>
  <c r="E378" i="26"/>
  <c r="E375" i="26"/>
  <c r="E379" i="26"/>
  <c r="E362" i="26"/>
  <c r="E363" i="26"/>
  <c r="E326" i="26"/>
  <c r="E361" i="26"/>
  <c r="E364" i="26"/>
  <c r="E332" i="26"/>
  <c r="E334" i="26"/>
  <c r="E328" i="26"/>
  <c r="E333" i="26"/>
  <c r="E331" i="26"/>
  <c r="E330" i="26"/>
  <c r="E28" i="26"/>
  <c r="E27" i="26"/>
  <c r="E182" i="26"/>
  <c r="E185" i="26"/>
  <c r="E183" i="26"/>
  <c r="E184" i="26"/>
  <c r="E139" i="26"/>
  <c r="E140" i="26"/>
  <c r="E258" i="26"/>
  <c r="E88" i="26"/>
  <c r="E93" i="26"/>
  <c r="E87" i="26"/>
  <c r="E98" i="26"/>
  <c r="E92" i="26"/>
  <c r="E96" i="26"/>
  <c r="E90" i="26"/>
  <c r="E89" i="26"/>
  <c r="E94" i="26"/>
  <c r="E84" i="26"/>
  <c r="E97" i="26"/>
  <c r="E91" i="26"/>
  <c r="E95" i="26"/>
  <c r="E456" i="26"/>
  <c r="E458" i="26"/>
  <c r="E457" i="26"/>
  <c r="E455" i="26"/>
  <c r="E382" i="26"/>
  <c r="E369" i="26"/>
  <c r="E366" i="26"/>
  <c r="E371" i="26"/>
  <c r="E368" i="26"/>
  <c r="E370" i="26"/>
  <c r="E367" i="26"/>
  <c r="E418" i="26"/>
  <c r="E419" i="26"/>
  <c r="E365" i="26"/>
  <c r="E347" i="26"/>
  <c r="E343" i="26"/>
  <c r="E339" i="26"/>
  <c r="E352" i="26"/>
  <c r="E357" i="26"/>
  <c r="E350" i="26"/>
  <c r="E354" i="26"/>
  <c r="E359" i="26"/>
  <c r="E356" i="26"/>
  <c r="E349" i="26"/>
  <c r="E344" i="26"/>
  <c r="E340" i="26"/>
  <c r="E353" i="26"/>
  <c r="E346" i="26"/>
  <c r="E342" i="26"/>
  <c r="E338" i="26"/>
  <c r="E355" i="26"/>
  <c r="E348" i="26"/>
  <c r="E360" i="26"/>
  <c r="E358" i="26"/>
  <c r="E351" i="26"/>
  <c r="E345" i="26"/>
  <c r="E341" i="26"/>
  <c r="E337" i="26"/>
  <c r="E447" i="26"/>
  <c r="E448" i="26"/>
  <c r="E310" i="26"/>
  <c r="E445" i="26"/>
  <c r="E437" i="26"/>
  <c r="E436" i="26"/>
  <c r="E505" i="26"/>
  <c r="E507" i="26"/>
  <c r="E506" i="26"/>
  <c r="E504" i="26"/>
  <c r="E453" i="26"/>
  <c r="E454" i="26"/>
  <c r="E503" i="26"/>
  <c r="E502" i="26"/>
  <c r="E109" i="26"/>
  <c r="E110" i="26"/>
  <c r="E146" i="26"/>
  <c r="E155" i="26"/>
  <c r="E156" i="26"/>
  <c r="E145" i="26"/>
  <c r="E129" i="26"/>
  <c r="E124" i="26"/>
  <c r="E132" i="26"/>
  <c r="E119" i="26"/>
  <c r="E133" i="26"/>
  <c r="E120" i="26"/>
  <c r="E128" i="26"/>
  <c r="E123" i="26"/>
  <c r="E25" i="26"/>
  <c r="E26" i="26"/>
  <c r="E495" i="26"/>
  <c r="E276" i="26"/>
  <c r="E394" i="26"/>
  <c r="E393" i="26"/>
  <c r="E33" i="26"/>
  <c r="E41" i="26"/>
  <c r="E49" i="26"/>
  <c r="B41" i="25" s="1"/>
  <c r="E57" i="26"/>
  <c r="E65" i="26"/>
  <c r="E73" i="26"/>
  <c r="E81" i="26"/>
  <c r="E102" i="26"/>
  <c r="E112" i="26"/>
  <c r="E125" i="26"/>
  <c r="E137" i="26"/>
  <c r="E151" i="26"/>
  <c r="E161" i="26"/>
  <c r="E169" i="26"/>
  <c r="E177" i="26"/>
  <c r="E189" i="26"/>
  <c r="E197" i="26"/>
  <c r="E205" i="26"/>
  <c r="E213" i="26"/>
  <c r="E221" i="26"/>
  <c r="E229" i="26"/>
  <c r="E237" i="26"/>
  <c r="E245" i="26"/>
  <c r="E253" i="26"/>
  <c r="E262" i="26"/>
  <c r="E271" i="26"/>
  <c r="E280" i="26"/>
  <c r="E288" i="26"/>
  <c r="E296" i="26"/>
  <c r="E304" i="26"/>
  <c r="E313" i="26"/>
  <c r="E321" i="26"/>
  <c r="E336" i="26"/>
  <c r="E391" i="26"/>
  <c r="E401" i="26"/>
  <c r="E409" i="26"/>
  <c r="E417" i="26"/>
  <c r="E427" i="26"/>
  <c r="E435" i="26"/>
  <c r="E446" i="26"/>
  <c r="E464" i="26"/>
  <c r="E472" i="26"/>
  <c r="E480" i="26"/>
  <c r="E491" i="26"/>
  <c r="E500" i="26"/>
  <c r="E13" i="26"/>
  <c r="E21" i="26"/>
  <c r="E35" i="26"/>
  <c r="E43" i="26"/>
  <c r="E51" i="26"/>
  <c r="E59" i="26"/>
  <c r="E67" i="26"/>
  <c r="E75" i="26"/>
  <c r="E83" i="26"/>
  <c r="E104" i="26"/>
  <c r="E114" i="26"/>
  <c r="E127" i="26"/>
  <c r="E143" i="26"/>
  <c r="E153" i="26"/>
  <c r="E163" i="26"/>
  <c r="E171" i="26"/>
  <c r="E179" i="26"/>
  <c r="E191" i="26"/>
  <c r="E199" i="26"/>
  <c r="E207" i="26"/>
  <c r="E215" i="26"/>
  <c r="E223" i="26"/>
  <c r="E231" i="26"/>
  <c r="E239" i="26"/>
  <c r="E247" i="26"/>
  <c r="E255" i="26"/>
  <c r="E264" i="26"/>
  <c r="E273" i="26"/>
  <c r="E282" i="26"/>
  <c r="E290" i="26"/>
  <c r="E298" i="26"/>
  <c r="E306" i="26"/>
  <c r="E315" i="26"/>
  <c r="E323" i="26"/>
  <c r="E385" i="26"/>
  <c r="E395" i="26"/>
  <c r="E403" i="26"/>
  <c r="E411" i="26"/>
  <c r="E421" i="26"/>
  <c r="E429" i="26"/>
  <c r="E439" i="26"/>
  <c r="E450" i="26"/>
  <c r="E466" i="26"/>
  <c r="E474" i="26"/>
  <c r="E485" i="26"/>
  <c r="E493" i="26"/>
  <c r="E508" i="26"/>
  <c r="E15" i="26"/>
  <c r="E23" i="26"/>
  <c r="E36" i="26"/>
  <c r="E44" i="26"/>
  <c r="E52" i="26"/>
  <c r="E60" i="26"/>
  <c r="E68" i="26"/>
  <c r="E76" i="26"/>
  <c r="E85" i="26"/>
  <c r="E105" i="26"/>
  <c r="E116" i="26"/>
  <c r="E130" i="26"/>
  <c r="E144" i="26"/>
  <c r="E154" i="26"/>
  <c r="E164" i="26"/>
  <c r="E172" i="26"/>
  <c r="E180" i="26"/>
  <c r="E192" i="26"/>
  <c r="E200" i="26"/>
  <c r="E208" i="26"/>
  <c r="E216" i="26"/>
  <c r="E224" i="26"/>
  <c r="E232" i="26"/>
  <c r="E240" i="26"/>
  <c r="E248" i="26"/>
  <c r="E256" i="26"/>
  <c r="E265" i="26"/>
  <c r="E274" i="26"/>
  <c r="E283" i="26"/>
  <c r="E291" i="26"/>
  <c r="E29" i="26"/>
  <c r="E37" i="26"/>
  <c r="E45" i="26"/>
  <c r="E53" i="26"/>
  <c r="E61" i="26"/>
  <c r="E69" i="26"/>
  <c r="E77" i="26"/>
  <c r="E86" i="26"/>
  <c r="E106" i="26"/>
  <c r="E117" i="26"/>
  <c r="E131" i="26"/>
  <c r="E147" i="26"/>
  <c r="E157" i="26"/>
  <c r="E165" i="26"/>
  <c r="E173" i="26"/>
  <c r="E181" i="26"/>
  <c r="E193" i="26"/>
  <c r="E201" i="26"/>
  <c r="E209" i="26"/>
  <c r="E217" i="26"/>
  <c r="E225" i="26"/>
  <c r="E233" i="26"/>
  <c r="E241" i="26"/>
  <c r="E249" i="26"/>
  <c r="E257" i="26"/>
  <c r="E266" i="26"/>
  <c r="E275" i="26"/>
  <c r="E284" i="26"/>
  <c r="B14" i="25" s="1"/>
  <c r="E292" i="26"/>
  <c r="E300" i="26"/>
  <c r="E308" i="26"/>
  <c r="E317" i="26"/>
  <c r="E325" i="26"/>
  <c r="E387" i="26"/>
  <c r="E397" i="26"/>
  <c r="E405" i="26"/>
  <c r="E413" i="26"/>
  <c r="E423" i="26"/>
  <c r="E431" i="26"/>
  <c r="E441" i="26"/>
  <c r="E452" i="26"/>
  <c r="E468" i="26"/>
  <c r="E476" i="26"/>
  <c r="E487" i="26"/>
  <c r="E496" i="26"/>
  <c r="E17" i="26"/>
  <c r="E9" i="26"/>
  <c r="E42" i="26"/>
  <c r="E58" i="26"/>
  <c r="E74" i="26"/>
  <c r="E103" i="26"/>
  <c r="E126" i="26"/>
  <c r="E152" i="26"/>
  <c r="E170" i="26"/>
  <c r="E190" i="26"/>
  <c r="E206" i="26"/>
  <c r="E222" i="26"/>
  <c r="E238" i="26"/>
  <c r="E254" i="26"/>
  <c r="E272" i="26"/>
  <c r="E289" i="26"/>
  <c r="E303" i="26"/>
  <c r="E318" i="26"/>
  <c r="E383" i="26"/>
  <c r="E399" i="26"/>
  <c r="E412" i="26"/>
  <c r="E426" i="26"/>
  <c r="E442" i="26"/>
  <c r="E465" i="26"/>
  <c r="E478" i="26"/>
  <c r="E494" i="26"/>
  <c r="E10" i="26"/>
  <c r="E22" i="26"/>
  <c r="E194" i="26"/>
  <c r="E210" i="26"/>
  <c r="E242" i="26"/>
  <c r="E259" i="26"/>
  <c r="E277" i="26"/>
  <c r="E305" i="26"/>
  <c r="E319" i="26"/>
  <c r="E386" i="26"/>
  <c r="E414" i="26"/>
  <c r="E428" i="26"/>
  <c r="E443" i="26"/>
  <c r="E479" i="26"/>
  <c r="E497" i="26"/>
  <c r="E24" i="26"/>
  <c r="E82" i="26"/>
  <c r="E178" i="26"/>
  <c r="E214" i="26"/>
  <c r="E246" i="26"/>
  <c r="E281" i="26"/>
  <c r="E311" i="26"/>
  <c r="E406" i="26"/>
  <c r="E433" i="26"/>
  <c r="E471" i="26"/>
  <c r="E501" i="26"/>
  <c r="E461" i="26"/>
  <c r="E121" i="26"/>
  <c r="E424" i="26"/>
  <c r="E40" i="26"/>
  <c r="E72" i="26"/>
  <c r="E101" i="26"/>
  <c r="E150" i="26"/>
  <c r="E204" i="26"/>
  <c r="E252" i="26"/>
  <c r="E287" i="26"/>
  <c r="E316" i="26"/>
  <c r="E425" i="26"/>
  <c r="E463" i="26"/>
  <c r="E30" i="26"/>
  <c r="E46" i="26"/>
  <c r="E62" i="26"/>
  <c r="E78" i="26"/>
  <c r="E107" i="26"/>
  <c r="E134" i="26"/>
  <c r="E158" i="26"/>
  <c r="E174" i="26"/>
  <c r="E226" i="26"/>
  <c r="E293" i="26"/>
  <c r="E400" i="26"/>
  <c r="E467" i="26"/>
  <c r="E11" i="26"/>
  <c r="E32" i="26"/>
  <c r="E48" i="26"/>
  <c r="B39" i="25" s="1"/>
  <c r="E64" i="26"/>
  <c r="E80" i="26"/>
  <c r="E111" i="26"/>
  <c r="E136" i="26"/>
  <c r="E160" i="26"/>
  <c r="E176" i="26"/>
  <c r="E196" i="26"/>
  <c r="E212" i="26"/>
  <c r="E228" i="26"/>
  <c r="E244" i="26"/>
  <c r="E261" i="26"/>
  <c r="E279" i="26"/>
  <c r="E295" i="26"/>
  <c r="E309" i="26"/>
  <c r="E322" i="26"/>
  <c r="E389" i="26"/>
  <c r="E404" i="26"/>
  <c r="E416" i="26"/>
  <c r="E432" i="26"/>
  <c r="E449" i="26"/>
  <c r="E470" i="26"/>
  <c r="E486" i="26"/>
  <c r="E499" i="26"/>
  <c r="E14" i="26"/>
  <c r="E187" i="26"/>
  <c r="E396" i="26"/>
  <c r="E490" i="26"/>
  <c r="E220" i="26"/>
  <c r="E335" i="26"/>
  <c r="E477" i="26"/>
  <c r="E31" i="26"/>
  <c r="E47" i="26"/>
  <c r="E63" i="26"/>
  <c r="E79" i="26"/>
  <c r="E108" i="26"/>
  <c r="E135" i="26"/>
  <c r="E159" i="26"/>
  <c r="E175" i="26"/>
  <c r="E195" i="26"/>
  <c r="E211" i="26"/>
  <c r="E227" i="26"/>
  <c r="E243" i="26"/>
  <c r="E260" i="26"/>
  <c r="E278" i="26"/>
  <c r="E294" i="26"/>
  <c r="E307" i="26"/>
  <c r="E320" i="26"/>
  <c r="E388" i="26"/>
  <c r="E402" i="26"/>
  <c r="E415" i="26"/>
  <c r="E430" i="26"/>
  <c r="E444" i="26"/>
  <c r="E469" i="26"/>
  <c r="E481" i="26"/>
  <c r="E498" i="26"/>
  <c r="E12" i="26"/>
  <c r="E473" i="26"/>
  <c r="E286" i="26"/>
  <c r="E168" i="26"/>
  <c r="E410" i="26"/>
  <c r="E390" i="26"/>
  <c r="E71" i="26"/>
  <c r="E329" i="26"/>
  <c r="E462" i="26"/>
  <c r="E34" i="26"/>
  <c r="E50" i="26"/>
  <c r="E66" i="26"/>
  <c r="E113" i="26"/>
  <c r="E138" i="26"/>
  <c r="E162" i="26"/>
  <c r="E198" i="26"/>
  <c r="E230" i="26"/>
  <c r="E263" i="26"/>
  <c r="E297" i="26"/>
  <c r="E324" i="26"/>
  <c r="E420" i="26"/>
  <c r="E451" i="26"/>
  <c r="E488" i="26"/>
  <c r="E16" i="26"/>
  <c r="E38" i="26"/>
  <c r="E54" i="26"/>
  <c r="E70" i="26"/>
  <c r="E99" i="26"/>
  <c r="E118" i="26"/>
  <c r="E148" i="26"/>
  <c r="E166" i="26"/>
  <c r="E202" i="26"/>
  <c r="E218" i="26"/>
  <c r="E234" i="26"/>
  <c r="E250" i="26"/>
  <c r="E267" i="26"/>
  <c r="E285" i="26"/>
  <c r="E299" i="26"/>
  <c r="E312" i="26"/>
  <c r="E327" i="26"/>
  <c r="E392" i="26"/>
  <c r="E407" i="26"/>
  <c r="E422" i="26"/>
  <c r="E434" i="26"/>
  <c r="E489" i="26"/>
  <c r="E18" i="26"/>
  <c r="E39" i="26"/>
  <c r="E55" i="26"/>
  <c r="E100" i="26"/>
  <c r="E149" i="26"/>
  <c r="E167" i="26"/>
  <c r="E203" i="26"/>
  <c r="E219" i="26"/>
  <c r="E235" i="26"/>
  <c r="E251" i="26"/>
  <c r="E268" i="26"/>
  <c r="E301" i="26"/>
  <c r="E314" i="26"/>
  <c r="E408" i="26"/>
  <c r="E438" i="26"/>
  <c r="E475" i="26"/>
  <c r="E19" i="26"/>
  <c r="E56" i="26"/>
  <c r="E122" i="26"/>
  <c r="E188" i="26"/>
  <c r="E236" i="26"/>
  <c r="E270" i="26"/>
  <c r="E302" i="26"/>
  <c r="E398" i="26"/>
  <c r="E440" i="26"/>
  <c r="E492" i="26"/>
  <c r="E20" i="26"/>
  <c r="B32" i="25" s="1"/>
  <c r="G15" i="9"/>
  <c r="H15" i="9" s="1"/>
  <c r="I15" i="9" s="1"/>
  <c r="J15" i="9" s="1"/>
  <c r="K15" i="9" s="1"/>
  <c r="L15" i="9" s="1"/>
  <c r="M15" i="9" s="1"/>
  <c r="N15" i="9" s="1"/>
  <c r="G308" i="25" l="1"/>
  <c r="A350" i="25"/>
  <c r="B358" i="25" s="1"/>
  <c r="C308" i="25"/>
  <c r="B350" i="25" s="1"/>
  <c r="B30" i="25"/>
  <c r="B29" i="25"/>
  <c r="B34" i="25"/>
  <c r="B33" i="25"/>
  <c r="B42" i="25"/>
  <c r="B16" i="25"/>
  <c r="B31" i="25"/>
  <c r="B40" i="25"/>
  <c r="B13" i="25"/>
  <c r="B17" i="25"/>
  <c r="B43" i="25"/>
  <c r="B15" i="25"/>
  <c r="C36" i="8"/>
  <c r="G358" i="25" l="1"/>
  <c r="A400" i="25"/>
  <c r="B408" i="25" s="1"/>
  <c r="C358" i="25"/>
  <c r="B400" i="25" s="1"/>
  <c r="D38" i="8"/>
  <c r="D42" i="8"/>
  <c r="D46" i="8"/>
  <c r="D39" i="8"/>
  <c r="D43" i="8"/>
  <c r="D47" i="8"/>
  <c r="D37" i="8"/>
  <c r="D40" i="8"/>
  <c r="D44" i="8"/>
  <c r="D48" i="8"/>
  <c r="D41" i="8"/>
  <c r="D45" i="8"/>
  <c r="D49" i="8"/>
  <c r="D50" i="8"/>
  <c r="D28" i="8"/>
  <c r="D26" i="8"/>
  <c r="D25" i="8"/>
  <c r="D27" i="8"/>
  <c r="D13" i="8"/>
  <c r="D21" i="8"/>
  <c r="D31" i="8"/>
  <c r="D12" i="8"/>
  <c r="D16" i="8"/>
  <c r="D18" i="8"/>
  <c r="D20" i="8"/>
  <c r="D24" i="8"/>
  <c r="D30" i="8"/>
  <c r="D34" i="8"/>
  <c r="D14" i="8"/>
  <c r="D22" i="8"/>
  <c r="D32" i="8"/>
  <c r="D15" i="8"/>
  <c r="D17" i="8"/>
  <c r="D19" i="8"/>
  <c r="D23" i="8"/>
  <c r="D29" i="8"/>
  <c r="D33" i="8"/>
  <c r="C52" i="8"/>
  <c r="C408" i="25" l="1"/>
  <c r="B450" i="25" s="1"/>
  <c r="G408" i="25"/>
  <c r="A450" i="25"/>
  <c r="B458" i="25" s="1"/>
  <c r="E28" i="8"/>
  <c r="E26" i="8"/>
  <c r="E27" i="8"/>
  <c r="E25" i="8"/>
  <c r="E38" i="8"/>
  <c r="E40" i="8"/>
  <c r="E42" i="8"/>
  <c r="E44" i="8"/>
  <c r="E46" i="8"/>
  <c r="E48" i="8"/>
  <c r="E50" i="8"/>
  <c r="E13" i="8"/>
  <c r="E15" i="8"/>
  <c r="E17" i="8"/>
  <c r="E19" i="8"/>
  <c r="E21" i="8"/>
  <c r="E23" i="8"/>
  <c r="E29" i="8"/>
  <c r="E31" i="8"/>
  <c r="E33" i="8"/>
  <c r="E39" i="8"/>
  <c r="E41" i="8"/>
  <c r="E43" i="8"/>
  <c r="E45" i="8"/>
  <c r="E47" i="8"/>
  <c r="E49" i="8"/>
  <c r="E37" i="8"/>
  <c r="E14" i="8"/>
  <c r="E16" i="8"/>
  <c r="E18" i="8"/>
  <c r="E20" i="8"/>
  <c r="E22" i="8"/>
  <c r="E24" i="8"/>
  <c r="E30" i="8"/>
  <c r="E32" i="8"/>
  <c r="E34" i="8"/>
  <c r="E12" i="8"/>
  <c r="D11" i="8"/>
  <c r="G458" i="25" l="1"/>
  <c r="A500" i="25"/>
  <c r="B508" i="25" s="1"/>
  <c r="C458" i="25"/>
  <c r="B500" i="25" s="1"/>
  <c r="E52" i="8"/>
  <c r="A550" i="25" l="1"/>
  <c r="B558" i="25" s="1"/>
  <c r="G508" i="25"/>
  <c r="C508" i="25"/>
  <c r="B550" i="25" s="1"/>
  <c r="D36" i="8"/>
  <c r="C558" i="25" l="1"/>
  <c r="B600" i="25" s="1"/>
  <c r="A600" i="25"/>
  <c r="B608" i="25" s="1"/>
  <c r="G558" i="25"/>
  <c r="C608" i="25" l="1"/>
  <c r="B650" i="25" s="1"/>
  <c r="A650" i="25"/>
  <c r="B658" i="25" s="1"/>
  <c r="G608" i="25"/>
  <c r="E10" i="31"/>
  <c r="F10" i="31" s="1"/>
  <c r="E10" i="29"/>
  <c r="F10" i="29" s="1"/>
  <c r="E10" i="27"/>
  <c r="F10" i="27" s="1"/>
  <c r="G658" i="25" l="1"/>
  <c r="A700" i="25"/>
  <c r="B708" i="25" s="1"/>
  <c r="C658" i="25"/>
  <c r="B700" i="25" s="1"/>
  <c r="F42" i="2"/>
  <c r="F38" i="2"/>
  <c r="G38" i="2"/>
  <c r="G42" i="2"/>
  <c r="A750" i="25" l="1"/>
  <c r="B758" i="25" s="1"/>
  <c r="G708" i="25"/>
  <c r="C708" i="25"/>
  <c r="B750" i="25" s="1"/>
  <c r="E24" i="19"/>
  <c r="F24" i="19" s="1"/>
  <c r="E20" i="19"/>
  <c r="F20" i="19" s="1"/>
  <c r="E24" i="18"/>
  <c r="F24" i="18" s="1"/>
  <c r="E20" i="18"/>
  <c r="F20" i="18" s="1"/>
  <c r="H42" i="2"/>
  <c r="H38" i="2"/>
  <c r="G758" i="25" l="1"/>
  <c r="C758" i="25"/>
  <c r="B800" i="25" s="1"/>
  <c r="A800" i="25"/>
  <c r="B808" i="25" s="1"/>
  <c r="F32" i="2"/>
  <c r="F34" i="2"/>
  <c r="F36" i="2"/>
  <c r="F40" i="2"/>
  <c r="G36" i="2"/>
  <c r="G34" i="2"/>
  <c r="G40" i="2"/>
  <c r="G32" i="2"/>
  <c r="A850" i="25" l="1"/>
  <c r="C808" i="25"/>
  <c r="B850" i="25" s="1"/>
  <c r="G808" i="25"/>
  <c r="E18" i="19"/>
  <c r="F18" i="19" s="1"/>
  <c r="E16" i="19"/>
  <c r="F16" i="19" s="1"/>
  <c r="E14" i="19"/>
  <c r="F14" i="19" s="1"/>
  <c r="E22" i="19"/>
  <c r="F22" i="19" s="1"/>
  <c r="H32" i="2"/>
  <c r="H40" i="2"/>
  <c r="H36" i="2"/>
  <c r="H34" i="2"/>
  <c r="E14" i="18"/>
  <c r="F14" i="18" s="1"/>
  <c r="E16" i="18"/>
  <c r="F16" i="18" s="1"/>
  <c r="E18" i="18"/>
  <c r="F18" i="18" s="1"/>
  <c r="E22" i="18"/>
  <c r="F22" i="18" s="1"/>
  <c r="B858" i="25" l="1"/>
  <c r="C858" i="25" s="1"/>
  <c r="B900" i="25" s="1"/>
  <c r="B27" i="9"/>
  <c r="B21" i="9"/>
  <c r="B22" i="9"/>
  <c r="B28" i="9"/>
  <c r="B34" i="9"/>
  <c r="B41" i="9"/>
  <c r="B33" i="9"/>
  <c r="B31" i="9"/>
  <c r="B35" i="9"/>
  <c r="B29" i="9"/>
  <c r="B58" i="9"/>
  <c r="B52" i="9"/>
  <c r="B37" i="9"/>
  <c r="B30" i="9"/>
  <c r="B26" i="9"/>
  <c r="B50" i="9"/>
  <c r="B20" i="9"/>
  <c r="B36" i="9"/>
  <c r="B24" i="9"/>
  <c r="B19" i="9"/>
  <c r="B25" i="9"/>
  <c r="B40" i="9"/>
  <c r="B23" i="9"/>
  <c r="B39" i="9"/>
  <c r="B18" i="9"/>
  <c r="G858" i="25" l="1"/>
  <c r="A900" i="25"/>
  <c r="F44" i="2"/>
  <c r="F46" i="2"/>
  <c r="G44" i="2"/>
  <c r="G46" i="2"/>
  <c r="B908" i="25" l="1"/>
  <c r="E28" i="19"/>
  <c r="F28" i="19" s="1"/>
  <c r="E26" i="19"/>
  <c r="F26" i="19" s="1"/>
  <c r="H46" i="2"/>
  <c r="H44" i="2"/>
  <c r="E26" i="18"/>
  <c r="F26" i="18" s="1"/>
  <c r="E28" i="18"/>
  <c r="F28" i="18" s="1"/>
  <c r="G908" i="25" l="1"/>
  <c r="A950" i="25"/>
  <c r="C908" i="25"/>
  <c r="B950" i="25" s="1"/>
  <c r="B56" i="9"/>
  <c r="B54" i="9"/>
  <c r="B55" i="9"/>
  <c r="B57" i="9"/>
  <c r="B49" i="9"/>
  <c r="B48" i="9"/>
  <c r="B43" i="9"/>
  <c r="B46" i="9"/>
  <c r="B45" i="9"/>
  <c r="B44" i="9"/>
  <c r="B38" i="9"/>
  <c r="B53" i="9"/>
  <c r="B32" i="9"/>
  <c r="B958" i="25" l="1"/>
  <c r="C958" i="25" l="1"/>
  <c r="B1000" i="25" s="1"/>
  <c r="G958" i="25"/>
  <c r="A1000" i="25"/>
  <c r="F48" i="2" l="1"/>
  <c r="B1008" i="25"/>
  <c r="G48" i="2"/>
  <c r="H48" i="2" l="1"/>
  <c r="E30" i="18"/>
  <c r="F30" i="18" s="1"/>
  <c r="E30" i="19"/>
  <c r="F30" i="19" s="1"/>
  <c r="G1008" i="25"/>
  <c r="C1008" i="25"/>
  <c r="B1050" i="25" s="1"/>
  <c r="A1050" i="25"/>
  <c r="B1058" i="25" l="1"/>
  <c r="B92" i="9"/>
  <c r="B93" i="9"/>
  <c r="B90" i="9"/>
  <c r="B81" i="9"/>
  <c r="B84" i="9"/>
  <c r="B87" i="9"/>
  <c r="B89" i="9"/>
  <c r="B79" i="9"/>
  <c r="B82" i="9"/>
  <c r="B83" i="9"/>
  <c r="B85" i="9"/>
  <c r="B80" i="9"/>
  <c r="B86" i="9"/>
  <c r="B88" i="9"/>
  <c r="B74" i="9"/>
  <c r="B64" i="9"/>
  <c r="B75" i="9"/>
  <c r="B76" i="9"/>
  <c r="B67" i="9"/>
  <c r="B66" i="9"/>
  <c r="B63" i="9"/>
  <c r="B61" i="9"/>
  <c r="B65" i="9"/>
  <c r="B69" i="9"/>
  <c r="B68" i="9"/>
  <c r="B60" i="9"/>
  <c r="B62" i="9"/>
  <c r="B70" i="9"/>
  <c r="B73" i="9"/>
  <c r="B77" i="9"/>
  <c r="B72" i="9"/>
  <c r="B71" i="9"/>
  <c r="B78" i="9"/>
  <c r="B59" i="9"/>
  <c r="B47" i="9"/>
  <c r="C1058" i="25" l="1"/>
  <c r="B1100" i="25" s="1"/>
  <c r="G1058" i="25"/>
  <c r="A1100" i="25"/>
  <c r="B1108" i="25" l="1"/>
  <c r="F50" i="2"/>
  <c r="G50" i="2"/>
  <c r="E32" i="18" l="1"/>
  <c r="F32" i="18" s="1"/>
  <c r="H50" i="2"/>
  <c r="E32" i="19"/>
  <c r="F32" i="19" s="1"/>
  <c r="C1108" i="25"/>
  <c r="B1150" i="25" s="1"/>
  <c r="G1108" i="25"/>
  <c r="A1150" i="25"/>
  <c r="B1158" i="25" s="1"/>
  <c r="G1158" i="25" l="1"/>
  <c r="C1158" i="25"/>
  <c r="B1200" i="25" s="1"/>
  <c r="A1200" i="25"/>
  <c r="B1208" i="25" l="1"/>
  <c r="F52" i="2"/>
  <c r="G52" i="2"/>
  <c r="H52" i="2" l="1"/>
  <c r="E34" i="18"/>
  <c r="F34" i="18" s="1"/>
  <c r="A1250" i="25"/>
  <c r="B1258" i="25" s="1"/>
  <c r="A1300" i="25" s="1"/>
  <c r="G1208" i="25"/>
  <c r="C1208" i="25"/>
  <c r="B1250" i="25" s="1"/>
  <c r="C1258" i="25" l="1"/>
  <c r="B1300" i="25" s="1"/>
  <c r="G1258" i="25"/>
  <c r="B1308" i="25"/>
  <c r="A1350" i="25" l="1"/>
  <c r="C1308" i="25"/>
  <c r="B1350" i="25" s="1"/>
  <c r="G1308" i="25"/>
  <c r="B1358" i="25" l="1"/>
  <c r="A1400" i="25" l="1"/>
  <c r="C1358" i="25"/>
  <c r="B1400" i="25" s="1"/>
  <c r="G1358" i="25"/>
  <c r="F30" i="2"/>
  <c r="F31" i="2"/>
  <c r="F33" i="2"/>
  <c r="F35" i="2"/>
  <c r="F37" i="2"/>
  <c r="F39" i="2"/>
  <c r="F41" i="2"/>
  <c r="F43" i="2"/>
  <c r="F45" i="2"/>
  <c r="F47" i="2"/>
  <c r="F49" i="2"/>
  <c r="F51" i="2"/>
  <c r="F53" i="2"/>
  <c r="F55" i="2"/>
  <c r="G43" i="2"/>
  <c r="G30" i="2"/>
  <c r="G47" i="2"/>
  <c r="G31" i="2"/>
  <c r="G53" i="2"/>
  <c r="G33" i="2"/>
  <c r="G39" i="2"/>
  <c r="G41" i="2"/>
  <c r="G45" i="2"/>
  <c r="G37" i="2"/>
  <c r="G51" i="2"/>
  <c r="G49" i="2"/>
  <c r="G55" i="2"/>
  <c r="G35" i="2"/>
  <c r="B1408" i="25" l="1"/>
  <c r="E33" i="19"/>
  <c r="F33" i="19" s="1"/>
  <c r="E23" i="19"/>
  <c r="F23" i="19" s="1"/>
  <c r="E21" i="19"/>
  <c r="F21" i="19" s="1"/>
  <c r="E12" i="19"/>
  <c r="F12" i="19" s="1"/>
  <c r="E13" i="19"/>
  <c r="F13" i="19" s="1"/>
  <c r="E34" i="19"/>
  <c r="F34" i="19" s="1"/>
  <c r="E25" i="19"/>
  <c r="F25" i="19" s="1"/>
  <c r="E15" i="19"/>
  <c r="F15" i="19" s="1"/>
  <c r="E36" i="19"/>
  <c r="F36" i="19" s="1"/>
  <c r="E27" i="19"/>
  <c r="F27" i="19" s="1"/>
  <c r="E17" i="19"/>
  <c r="F17" i="19" s="1"/>
  <c r="E31" i="19"/>
  <c r="F31" i="19" s="1"/>
  <c r="E29" i="19"/>
  <c r="F29" i="19" s="1"/>
  <c r="E19" i="19"/>
  <c r="F19" i="19" s="1"/>
  <c r="H49" i="2"/>
  <c r="H41" i="2"/>
  <c r="H33" i="2"/>
  <c r="H51" i="2"/>
  <c r="H43" i="2"/>
  <c r="H35" i="2"/>
  <c r="H53" i="2"/>
  <c r="H45" i="2"/>
  <c r="H37" i="2"/>
  <c r="H30" i="2"/>
  <c r="H55" i="2"/>
  <c r="H47" i="2"/>
  <c r="H39" i="2"/>
  <c r="H31" i="2"/>
  <c r="E12" i="18"/>
  <c r="F12" i="18" s="1"/>
  <c r="E13" i="18"/>
  <c r="F13" i="18" s="1"/>
  <c r="E15" i="18"/>
  <c r="F15" i="18" s="1"/>
  <c r="E17" i="18"/>
  <c r="F17" i="18" s="1"/>
  <c r="E19" i="18"/>
  <c r="F19" i="18" s="1"/>
  <c r="E21" i="18"/>
  <c r="F21" i="18" s="1"/>
  <c r="E23" i="18"/>
  <c r="F23" i="18" s="1"/>
  <c r="E25" i="18"/>
  <c r="F25" i="18" s="1"/>
  <c r="E27" i="18"/>
  <c r="F27" i="18" s="1"/>
  <c r="E29" i="18"/>
  <c r="F29" i="18" s="1"/>
  <c r="E31" i="18"/>
  <c r="F31" i="18" s="1"/>
  <c r="E33" i="18"/>
  <c r="F33" i="18" s="1"/>
  <c r="E36" i="18"/>
  <c r="F36" i="18" s="1"/>
  <c r="C1408" i="25" l="1"/>
  <c r="B1450" i="25" s="1"/>
  <c r="G1408" i="25"/>
  <c r="A1450" i="25"/>
  <c r="B1458" i="25" l="1"/>
  <c r="F57" i="2"/>
  <c r="G57" i="2"/>
  <c r="E38" i="19" l="1"/>
  <c r="F38" i="19" s="1"/>
  <c r="H57" i="2"/>
  <c r="E38" i="18"/>
  <c r="F38" i="18" s="1"/>
  <c r="G1458" i="25"/>
  <c r="A1500" i="25"/>
  <c r="C1458" i="25"/>
  <c r="B1500" i="25" s="1"/>
  <c r="B1508" i="25" l="1"/>
  <c r="A1550" i="25" l="1"/>
  <c r="G1508" i="25"/>
  <c r="C1508" i="25"/>
  <c r="B1550" i="25" s="1"/>
  <c r="B1558" i="25" l="1"/>
  <c r="F59" i="2"/>
  <c r="G59" i="2"/>
  <c r="E40" i="18" l="1"/>
  <c r="F40" i="18" s="1"/>
  <c r="E40" i="19"/>
  <c r="F40" i="19" s="1"/>
  <c r="H59" i="2"/>
  <c r="C1558" i="25"/>
  <c r="B1600" i="25" s="1"/>
  <c r="A1600" i="25"/>
  <c r="G1558" i="25"/>
  <c r="B1608" i="25" l="1"/>
  <c r="G1608" i="25" l="1"/>
  <c r="C1608" i="25"/>
  <c r="B1650" i="25" s="1"/>
  <c r="A1650" i="25"/>
  <c r="B1658" i="25" l="1"/>
  <c r="F61" i="2"/>
  <c r="G61" i="2"/>
  <c r="H61" i="2" l="1"/>
  <c r="E42" i="18"/>
  <c r="F42" i="18" s="1"/>
  <c r="C1658" i="25"/>
  <c r="B1700" i="25" s="1"/>
  <c r="G1658" i="25"/>
  <c r="A1700" i="25"/>
  <c r="B1708" i="25" l="1"/>
  <c r="G1708" i="25" l="1"/>
  <c r="A1750" i="25"/>
  <c r="C1708" i="25"/>
  <c r="B1750" i="25" s="1"/>
  <c r="B1758" i="25" l="1"/>
  <c r="C1758" i="25" l="1"/>
  <c r="B1800" i="25" s="1"/>
  <c r="G1758" i="25"/>
  <c r="A1800" i="25"/>
  <c r="B1808" i="25" l="1"/>
  <c r="G1808" i="25" l="1"/>
  <c r="A1850" i="25"/>
  <c r="C1808" i="25"/>
  <c r="B1850" i="25" s="1"/>
  <c r="B1858" i="25" l="1"/>
  <c r="C4308" i="25"/>
  <c r="B4350" i="25" s="1"/>
  <c r="G4308" i="25"/>
  <c r="F54" i="2" l="1"/>
  <c r="F60" i="2"/>
  <c r="F58" i="2"/>
  <c r="F62" i="2"/>
  <c r="F56" i="2"/>
  <c r="F64" i="2"/>
  <c r="F65" i="2"/>
  <c r="F63" i="2"/>
  <c r="G1858" i="25"/>
  <c r="A1900" i="25"/>
  <c r="C1858" i="25"/>
  <c r="B1900" i="25" s="1"/>
  <c r="C6" i="2"/>
  <c r="B6" i="28"/>
  <c r="G64" i="2"/>
  <c r="G58" i="2"/>
  <c r="G62" i="2"/>
  <c r="G56" i="2"/>
  <c r="G63" i="2"/>
  <c r="G60" i="2"/>
  <c r="G65" i="2"/>
  <c r="G54" i="2"/>
  <c r="E42" i="19" l="1"/>
  <c r="F42" i="19" s="1"/>
  <c r="H62" i="2"/>
  <c r="E41" i="19"/>
  <c r="F41" i="19" s="1"/>
  <c r="H60" i="2"/>
  <c r="E41" i="18"/>
  <c r="F41" i="18" s="1"/>
  <c r="H63" i="2"/>
  <c r="E43" i="18"/>
  <c r="F43" i="18" s="1"/>
  <c r="E43" i="19"/>
  <c r="F43" i="19" s="1"/>
  <c r="E35" i="19"/>
  <c r="F35" i="19" s="1"/>
  <c r="H54" i="2"/>
  <c r="E35" i="18"/>
  <c r="F35" i="18" s="1"/>
  <c r="E45" i="19"/>
  <c r="F45" i="19" s="1"/>
  <c r="H65" i="2"/>
  <c r="E45" i="18"/>
  <c r="F45" i="18" s="1"/>
  <c r="E44" i="19"/>
  <c r="F44" i="19" s="1"/>
  <c r="H64" i="2"/>
  <c r="E44" i="18"/>
  <c r="F44" i="18" s="1"/>
  <c r="E37" i="19"/>
  <c r="F37" i="19" s="1"/>
  <c r="H56" i="2"/>
  <c r="E37" i="18"/>
  <c r="F37" i="18" s="1"/>
  <c r="H58" i="2"/>
  <c r="E39" i="19"/>
  <c r="F39" i="19" s="1"/>
  <c r="E39" i="18"/>
  <c r="F39" i="18" s="1"/>
  <c r="F66" i="2"/>
  <c r="B1908" i="25"/>
  <c r="G66" i="2"/>
  <c r="H66" i="2" l="1"/>
  <c r="E46" i="19"/>
  <c r="F46" i="19" s="1"/>
  <c r="E46" i="18"/>
  <c r="F46" i="18" s="1"/>
  <c r="A1950" i="25"/>
  <c r="C1908" i="25"/>
  <c r="B1950" i="25" s="1"/>
  <c r="G1908" i="25"/>
  <c r="B1958" i="25" l="1"/>
  <c r="F67" i="2"/>
  <c r="G67" i="2"/>
  <c r="E47" i="19" l="1"/>
  <c r="F47" i="19" s="1"/>
  <c r="H67" i="2"/>
  <c r="E47" i="18"/>
  <c r="F47" i="18" s="1"/>
  <c r="G1958" i="25"/>
  <c r="A2000" i="25"/>
  <c r="C1958" i="25"/>
  <c r="B2000" i="25" s="1"/>
  <c r="B2008" i="25" l="1"/>
  <c r="F68" i="2"/>
  <c r="G68" i="2"/>
  <c r="E48" i="19" l="1"/>
  <c r="F48" i="19" s="1"/>
  <c r="H68" i="2"/>
  <c r="E48" i="18"/>
  <c r="F48" i="18" s="1"/>
  <c r="G2008" i="25"/>
  <c r="A2050" i="25"/>
  <c r="C2008" i="25"/>
  <c r="B2050" i="25" s="1"/>
  <c r="B2058" i="25" l="1"/>
  <c r="F86" i="2"/>
  <c r="G86" i="2"/>
  <c r="H86" i="2" l="1"/>
  <c r="E11" i="22"/>
  <c r="F11" i="22" s="1"/>
  <c r="G2058" i="25"/>
  <c r="A2100" i="25"/>
  <c r="C2058" i="25"/>
  <c r="B2100" i="25" s="1"/>
  <c r="B2108" i="25" l="1"/>
  <c r="C2108" i="25" l="1"/>
  <c r="B2150" i="25" s="1"/>
  <c r="G2108" i="25"/>
  <c r="A2150" i="25"/>
  <c r="B2158" i="25" s="1"/>
  <c r="C2158" i="25" l="1"/>
  <c r="B2200" i="25" s="1"/>
  <c r="G2158" i="25"/>
  <c r="A2200" i="25"/>
  <c r="B2208" i="25" s="1"/>
  <c r="C2208" i="25" l="1"/>
  <c r="B2250" i="25" s="1"/>
  <c r="A2250" i="25"/>
  <c r="B2258" i="25" s="1"/>
  <c r="G2208" i="25"/>
  <c r="A2300" i="25" l="1"/>
  <c r="B2308" i="25" s="1"/>
  <c r="C2258" i="25"/>
  <c r="B2300" i="25" s="1"/>
  <c r="G2258" i="25"/>
  <c r="G2308" i="25" l="1"/>
  <c r="A2350" i="25"/>
  <c r="B2358" i="25" s="1"/>
  <c r="C2308" i="25"/>
  <c r="B2350" i="25" s="1"/>
  <c r="G2358" i="25" l="1"/>
  <c r="A2400" i="25"/>
  <c r="B2408" i="25" s="1"/>
  <c r="C2358" i="25"/>
  <c r="B2400" i="25" s="1"/>
  <c r="A2450" i="25" l="1"/>
  <c r="B2458" i="25" s="1"/>
  <c r="C2408" i="25"/>
  <c r="B2450" i="25" s="1"/>
  <c r="G2408" i="25"/>
  <c r="C2458" i="25" l="1"/>
  <c r="B2500" i="25" s="1"/>
  <c r="G2458" i="25"/>
  <c r="A2500" i="25"/>
  <c r="B2508" i="25" s="1"/>
  <c r="A2550" i="25" l="1"/>
  <c r="B2558" i="25" s="1"/>
  <c r="G2508" i="25"/>
  <c r="C2508" i="25"/>
  <c r="B2550" i="25" s="1"/>
  <c r="A2600" i="25" l="1"/>
  <c r="B2608" i="25" s="1"/>
  <c r="G2558" i="25"/>
  <c r="C2558" i="25"/>
  <c r="B2600" i="25" s="1"/>
  <c r="C2608" i="25" l="1"/>
  <c r="B2650" i="25" s="1"/>
  <c r="A2650" i="25"/>
  <c r="B2658" i="25" s="1"/>
  <c r="G2608" i="25"/>
  <c r="A2700" i="25" l="1"/>
  <c r="B2708" i="25" s="1"/>
  <c r="G2658" i="25"/>
  <c r="C2658" i="25"/>
  <c r="B2700" i="25" s="1"/>
  <c r="A2750" i="25" l="1"/>
  <c r="B2758" i="25" s="1"/>
  <c r="C2708" i="25"/>
  <c r="B2750" i="25" s="1"/>
  <c r="G2708" i="25"/>
  <c r="G2758" i="25" l="1"/>
  <c r="C2758" i="25"/>
  <c r="B2800" i="25" s="1"/>
  <c r="A2800" i="25"/>
  <c r="B2808" i="25" s="1"/>
  <c r="A2850" i="25" l="1"/>
  <c r="B2858" i="25" s="1"/>
  <c r="G2808" i="25"/>
  <c r="C2808" i="25"/>
  <c r="B2850" i="25" s="1"/>
  <c r="G2858" i="25" l="1"/>
  <c r="A2900" i="25"/>
  <c r="B2908" i="25" s="1"/>
  <c r="C2858" i="25"/>
  <c r="B2900" i="25" s="1"/>
  <c r="G2908" i="25" l="1"/>
  <c r="A2950" i="25"/>
  <c r="B2958" i="25" s="1"/>
  <c r="C2908" i="25"/>
  <c r="B2950" i="25" s="1"/>
  <c r="C2958" i="25" l="1"/>
  <c r="B3000" i="25" s="1"/>
  <c r="G2958" i="25"/>
  <c r="A3000" i="25"/>
  <c r="B3008" i="25" s="1"/>
  <c r="G3008" i="25" l="1"/>
  <c r="C3008" i="25"/>
  <c r="B3050" i="25" s="1"/>
  <c r="A3050" i="25"/>
  <c r="B3058" i="25" s="1"/>
  <c r="A3100" i="25" l="1"/>
  <c r="B3108" i="25" s="1"/>
  <c r="C3058" i="25"/>
  <c r="B3100" i="25" s="1"/>
  <c r="G3058" i="25"/>
  <c r="C3108" i="25" l="1"/>
  <c r="B3150" i="25" s="1"/>
  <c r="G3108" i="25"/>
  <c r="A3150" i="25"/>
  <c r="B3158" i="25" s="1"/>
  <c r="C3158" i="25" l="1"/>
  <c r="B3200" i="25" s="1"/>
  <c r="G3158" i="25"/>
  <c r="A3200" i="25"/>
  <c r="B3208" i="25" s="1"/>
  <c r="C3208" i="25" l="1"/>
  <c r="B3250" i="25" s="1"/>
  <c r="G3208" i="25"/>
  <c r="A3250" i="25"/>
  <c r="B3258" i="25" s="1"/>
  <c r="G3258" i="25" l="1"/>
  <c r="A3300" i="25"/>
  <c r="B3308" i="25" s="1"/>
  <c r="C3258" i="25"/>
  <c r="B3300" i="25" s="1"/>
  <c r="C3308" i="25" l="1"/>
  <c r="B3350" i="25" s="1"/>
  <c r="G3308" i="25"/>
  <c r="A3350" i="25"/>
  <c r="B3358" i="25" s="1"/>
  <c r="A3400" i="25" l="1"/>
  <c r="B3408" i="25" s="1"/>
  <c r="C3358" i="25"/>
  <c r="B3400" i="25" s="1"/>
  <c r="G3358" i="25"/>
  <c r="C3408" i="25" l="1"/>
  <c r="B3450" i="25" s="1"/>
  <c r="G3408" i="25"/>
  <c r="A3450" i="25"/>
  <c r="B3458" i="25" s="1"/>
  <c r="C3458" i="25" l="1"/>
  <c r="B3500" i="25" s="1"/>
  <c r="G3458" i="25"/>
  <c r="A3500" i="25"/>
  <c r="B3508" i="25" s="1"/>
  <c r="G3508" i="25" l="1"/>
  <c r="C3508" i="25"/>
  <c r="B3550" i="25" s="1"/>
  <c r="A3550" i="25"/>
  <c r="B3558" i="25" s="1"/>
  <c r="A3600" i="25" l="1"/>
  <c r="B3608" i="25" s="1"/>
  <c r="C3558" i="25"/>
  <c r="B3600" i="25" s="1"/>
  <c r="G3558" i="25"/>
  <c r="A3650" i="25" l="1"/>
  <c r="B3658" i="25" s="1"/>
  <c r="C3608" i="25"/>
  <c r="B3650" i="25" s="1"/>
  <c r="G3608" i="25"/>
  <c r="A3700" i="25" l="1"/>
  <c r="B3708" i="25" s="1"/>
  <c r="C3658" i="25"/>
  <c r="B3700" i="25" s="1"/>
  <c r="G3658" i="25"/>
  <c r="A3750" i="25" l="1"/>
  <c r="B3758" i="25" s="1"/>
  <c r="C3708" i="25"/>
  <c r="B3750" i="25" s="1"/>
  <c r="G3708" i="25"/>
  <c r="G3758" i="25" l="1"/>
  <c r="A3800" i="25"/>
  <c r="B3808" i="25" s="1"/>
  <c r="C3758" i="25"/>
  <c r="B3800" i="25" s="1"/>
  <c r="A3850" i="25" l="1"/>
  <c r="B3858" i="25" s="1"/>
  <c r="C3808" i="25"/>
  <c r="B3850" i="25" s="1"/>
  <c r="G3808" i="25"/>
  <c r="G3858" i="25" l="1"/>
  <c r="A3900" i="25"/>
  <c r="B3908" i="25" s="1"/>
  <c r="C3858" i="25"/>
  <c r="B3900" i="25" s="1"/>
  <c r="A3950" i="25" l="1"/>
  <c r="B3958" i="25" s="1"/>
  <c r="C3908" i="25"/>
  <c r="B3950" i="25" s="1"/>
  <c r="G3908" i="25"/>
  <c r="A4000" i="25" l="1"/>
  <c r="B4008" i="25" s="1"/>
  <c r="C3958" i="25"/>
  <c r="B4000" i="25" s="1"/>
  <c r="G3958" i="25"/>
  <c r="C4008" i="25" l="1"/>
  <c r="B4050" i="25" s="1"/>
  <c r="G4008" i="25"/>
  <c r="A4050" i="25"/>
  <c r="B4058" i="25" s="1"/>
  <c r="G4058" i="25" l="1"/>
  <c r="A4100" i="25"/>
  <c r="B4108" i="25" s="1"/>
  <c r="C4058" i="25"/>
  <c r="B4100" i="25" s="1"/>
  <c r="C4108" i="25" l="1"/>
  <c r="B4150" i="25" s="1"/>
  <c r="A4150" i="25"/>
  <c r="B4158" i="25" s="1"/>
  <c r="G4108" i="25"/>
  <c r="A4200" i="25" l="1"/>
  <c r="B4208" i="25" s="1"/>
  <c r="C4158" i="25"/>
  <c r="B4200" i="25" s="1"/>
  <c r="G4158" i="25"/>
  <c r="G4208" i="25" l="1"/>
  <c r="C4208" i="25"/>
  <c r="B4250" i="25" s="1"/>
  <c r="A4250" i="25"/>
  <c r="B4258" i="25" s="1"/>
  <c r="G4258" i="25" l="1"/>
  <c r="A4300" i="25"/>
  <c r="C4258" i="25"/>
  <c r="B4300" i="25" s="1"/>
  <c r="F127" i="2" l="1"/>
  <c r="F128" i="2"/>
  <c r="F110" i="2"/>
  <c r="F131" i="2"/>
  <c r="F97" i="2"/>
  <c r="F91" i="2"/>
  <c r="F122" i="2"/>
  <c r="F124" i="2"/>
  <c r="F93" i="2"/>
  <c r="F121" i="2"/>
  <c r="F88" i="2"/>
  <c r="F133" i="2"/>
  <c r="F125" i="2"/>
  <c r="F129" i="2"/>
  <c r="F96" i="2"/>
  <c r="F102" i="2"/>
  <c r="F112" i="2"/>
  <c r="F89" i="2"/>
  <c r="F117" i="2"/>
  <c r="F113" i="2"/>
  <c r="F119" i="2"/>
  <c r="F103" i="2"/>
  <c r="F106" i="2"/>
  <c r="F95" i="2"/>
  <c r="F100" i="2"/>
  <c r="F90" i="2"/>
  <c r="F123" i="2"/>
  <c r="F94" i="2"/>
  <c r="F108" i="2"/>
  <c r="F105" i="2"/>
  <c r="F104" i="2"/>
  <c r="F126" i="2"/>
  <c r="F115" i="2"/>
  <c r="F118" i="2"/>
  <c r="F111" i="2"/>
  <c r="F120" i="2"/>
  <c r="F107" i="2"/>
  <c r="F109" i="2"/>
  <c r="F114" i="2"/>
  <c r="F87" i="2"/>
  <c r="F116" i="2"/>
  <c r="F92" i="2"/>
  <c r="F98" i="2"/>
  <c r="F85" i="2"/>
  <c r="F130" i="2"/>
  <c r="F132" i="2"/>
  <c r="F99" i="2"/>
  <c r="F101" i="2"/>
  <c r="G96" i="2"/>
  <c r="G132" i="2"/>
  <c r="G105" i="2"/>
  <c r="G101" i="2"/>
  <c r="G111" i="2"/>
  <c r="G130" i="2"/>
  <c r="G110" i="2"/>
  <c r="G128" i="2"/>
  <c r="G129" i="2"/>
  <c r="G87" i="2"/>
  <c r="G108" i="2"/>
  <c r="G100" i="2"/>
  <c r="G114" i="2"/>
  <c r="G117" i="2"/>
  <c r="G89" i="2"/>
  <c r="G95" i="2"/>
  <c r="G131" i="2"/>
  <c r="G115" i="2"/>
  <c r="G123" i="2"/>
  <c r="G97" i="2"/>
  <c r="G94" i="2"/>
  <c r="G90" i="2"/>
  <c r="G92" i="2"/>
  <c r="G99" i="2"/>
  <c r="G107" i="2"/>
  <c r="G118" i="2"/>
  <c r="G93" i="2"/>
  <c r="G91" i="2"/>
  <c r="G98" i="2"/>
  <c r="G104" i="2"/>
  <c r="G119" i="2"/>
  <c r="G121" i="2"/>
  <c r="G106" i="2"/>
  <c r="G102" i="2"/>
  <c r="G133" i="2"/>
  <c r="G85" i="2"/>
  <c r="G120" i="2"/>
  <c r="G88" i="2"/>
  <c r="G103" i="2"/>
  <c r="G113" i="2"/>
  <c r="G126" i="2"/>
  <c r="G109" i="2"/>
  <c r="G124" i="2"/>
  <c r="G122" i="2"/>
  <c r="G112" i="2"/>
  <c r="G116" i="2"/>
  <c r="G127" i="2"/>
  <c r="G125" i="2"/>
  <c r="H85" i="2" l="1"/>
  <c r="H87" i="2"/>
  <c r="E12" i="22"/>
  <c r="F12" i="22" s="1"/>
  <c r="E45" i="22"/>
  <c r="F45" i="22" s="1"/>
  <c r="H120" i="2"/>
  <c r="H126" i="2"/>
  <c r="E51" i="22"/>
  <c r="F51" i="22" s="1"/>
  <c r="E19" i="22"/>
  <c r="F19" i="22" s="1"/>
  <c r="H94" i="2"/>
  <c r="E20" i="22"/>
  <c r="F20" i="22" s="1"/>
  <c r="H95" i="2"/>
  <c r="E38" i="22"/>
  <c r="F38" i="22" s="1"/>
  <c r="H113" i="2"/>
  <c r="H102" i="2"/>
  <c r="E27" i="22"/>
  <c r="F27" i="22" s="1"/>
  <c r="H133" i="2"/>
  <c r="E58" i="22"/>
  <c r="F58" i="22" s="1"/>
  <c r="H124" i="2"/>
  <c r="E49" i="22"/>
  <c r="F49" i="22" s="1"/>
  <c r="H131" i="2"/>
  <c r="H101" i="2"/>
  <c r="E26" i="22"/>
  <c r="F26" i="22" s="1"/>
  <c r="E24" i="22"/>
  <c r="F24" i="22" s="1"/>
  <c r="H99" i="2"/>
  <c r="H98" i="2"/>
  <c r="E23" i="22"/>
  <c r="F23" i="22" s="1"/>
  <c r="H114" i="2"/>
  <c r="E39" i="22"/>
  <c r="F39" i="22" s="1"/>
  <c r="E36" i="22"/>
  <c r="F36" i="22" s="1"/>
  <c r="H111" i="2"/>
  <c r="E29" i="22"/>
  <c r="F29" i="22" s="1"/>
  <c r="H104" i="2"/>
  <c r="H123" i="2"/>
  <c r="E48" i="22"/>
  <c r="F48" i="22" s="1"/>
  <c r="H106" i="2"/>
  <c r="E31" i="22"/>
  <c r="F31" i="22" s="1"/>
  <c r="H117" i="2"/>
  <c r="E42" i="22"/>
  <c r="F42" i="22" s="1"/>
  <c r="H96" i="2"/>
  <c r="E21" i="22"/>
  <c r="F21" i="22" s="1"/>
  <c r="E13" i="22"/>
  <c r="F13" i="22" s="1"/>
  <c r="H88" i="2"/>
  <c r="H122" i="2"/>
  <c r="E47" i="22"/>
  <c r="F47" i="22" s="1"/>
  <c r="E35" i="22"/>
  <c r="F35" i="22" s="1"/>
  <c r="H110" i="2"/>
  <c r="H132" i="2"/>
  <c r="E57" i="22"/>
  <c r="F57" i="22" s="1"/>
  <c r="H92" i="2"/>
  <c r="E17" i="22"/>
  <c r="F17" i="22" s="1"/>
  <c r="E34" i="22"/>
  <c r="F34" i="22" s="1"/>
  <c r="H109" i="2"/>
  <c r="H118" i="2"/>
  <c r="E43" i="22"/>
  <c r="F43" i="22" s="1"/>
  <c r="E30" i="22"/>
  <c r="F30" i="22" s="1"/>
  <c r="H105" i="2"/>
  <c r="H90" i="2"/>
  <c r="E15" i="22"/>
  <c r="F15" i="22" s="1"/>
  <c r="H103" i="2"/>
  <c r="E28" i="22"/>
  <c r="F28" i="22" s="1"/>
  <c r="H89" i="2"/>
  <c r="E14" i="22"/>
  <c r="F14" i="22" s="1"/>
  <c r="E54" i="22"/>
  <c r="F54" i="22" s="1"/>
  <c r="H129" i="2"/>
  <c r="E46" i="22"/>
  <c r="F46" i="22" s="1"/>
  <c r="H121" i="2"/>
  <c r="H91" i="2"/>
  <c r="E16" i="22"/>
  <c r="F16" i="22" s="1"/>
  <c r="E53" i="22"/>
  <c r="F53" i="22" s="1"/>
  <c r="H128" i="2"/>
  <c r="H130" i="2"/>
  <c r="E55" i="22"/>
  <c r="F55" i="22" s="1"/>
  <c r="H116" i="2"/>
  <c r="E41" i="22"/>
  <c r="F41" i="22" s="1"/>
  <c r="H107" i="2"/>
  <c r="E32" i="22"/>
  <c r="F32" i="22" s="1"/>
  <c r="E40" i="22"/>
  <c r="F40" i="22" s="1"/>
  <c r="H115" i="2"/>
  <c r="H108" i="2"/>
  <c r="E33" i="22"/>
  <c r="F33" i="22" s="1"/>
  <c r="H100" i="2"/>
  <c r="E25" i="22"/>
  <c r="F25" i="22" s="1"/>
  <c r="H119" i="2"/>
  <c r="E44" i="22"/>
  <c r="F44" i="22" s="1"/>
  <c r="H112" i="2"/>
  <c r="E37" i="22"/>
  <c r="F37" i="22" s="1"/>
  <c r="H125" i="2"/>
  <c r="E50" i="22"/>
  <c r="F50" i="22" s="1"/>
  <c r="H93" i="2"/>
  <c r="E18" i="22"/>
  <c r="F18" i="22" s="1"/>
  <c r="E22" i="22"/>
  <c r="F22" i="22" s="1"/>
  <c r="H97" i="2"/>
  <c r="E52" i="22"/>
  <c r="F52" i="22" s="1"/>
  <c r="H127" i="2"/>
  <c r="H25" i="28"/>
  <c r="H47" i="28"/>
  <c r="H31" i="28"/>
  <c r="H37" i="28"/>
  <c r="H45" i="28"/>
  <c r="H29" i="28"/>
  <c r="H27" i="28"/>
  <c r="H35" i="28"/>
  <c r="H39" i="28"/>
  <c r="H33" i="28"/>
  <c r="H41" i="28" l="1"/>
  <c r="H49" i="28" s="1"/>
  <c r="F69" i="22"/>
  <c r="F60" i="22" s="1"/>
  <c r="F61" i="22" s="1"/>
  <c r="F62" i="22" s="1"/>
  <c r="H134" i="2"/>
  <c r="F64" i="22" l="1"/>
  <c r="F63" i="22"/>
  <c r="H136" i="2"/>
  <c r="H145" i="2"/>
  <c r="F65" i="22" l="1"/>
  <c r="F67" i="22" s="1"/>
  <c r="C4307" i="25"/>
  <c r="F29" i="2" s="1"/>
  <c r="F134" i="2"/>
  <c r="H52" i="28" s="1"/>
  <c r="H137" i="2"/>
  <c r="H138" i="2" s="1"/>
  <c r="G29" i="2"/>
  <c r="F66" i="22" l="1"/>
  <c r="E11" i="19"/>
  <c r="F11" i="19" s="1"/>
  <c r="F59" i="19" s="1"/>
  <c r="E11" i="18"/>
  <c r="F11" i="18" s="1"/>
  <c r="F59" i="18" s="1"/>
  <c r="H29" i="2"/>
  <c r="H57" i="28"/>
  <c r="H54" i="28"/>
  <c r="H55" i="28" s="1"/>
  <c r="H139" i="2"/>
  <c r="H140" i="2"/>
  <c r="H69" i="2" l="1"/>
  <c r="F50" i="18"/>
  <c r="F51" i="18" s="1"/>
  <c r="F52" i="18" s="1"/>
  <c r="H16" i="2"/>
  <c r="F16" i="28" s="1"/>
  <c r="J16" i="28" s="1"/>
  <c r="H17" i="2"/>
  <c r="F18" i="28" s="1"/>
  <c r="J18" i="28" s="1"/>
  <c r="F50" i="19"/>
  <c r="F51" i="19" s="1"/>
  <c r="F52" i="19" s="1"/>
  <c r="H141" i="2"/>
  <c r="H143" i="2" s="1"/>
  <c r="H58" i="28"/>
  <c r="J20" i="28" l="1"/>
  <c r="J52" i="28" s="1"/>
  <c r="J54" i="28" s="1"/>
  <c r="J55" i="28" s="1"/>
  <c r="F53" i="18"/>
  <c r="F54" i="18"/>
  <c r="F53" i="19"/>
  <c r="F54" i="19"/>
  <c r="H80" i="2"/>
  <c r="H147" i="2" s="1"/>
  <c r="H71" i="2"/>
  <c r="H65" i="28"/>
  <c r="H142" i="2"/>
  <c r="H64" i="28"/>
  <c r="A149" i="2"/>
  <c r="F55" i="19" l="1"/>
  <c r="F55" i="18"/>
  <c r="J57" i="28"/>
  <c r="C7" i="25"/>
  <c r="G8" i="25"/>
  <c r="C8" i="25"/>
  <c r="B50" i="25" s="1"/>
  <c r="E50" i="27"/>
  <c r="F50" i="27" s="1"/>
  <c r="E22" i="34"/>
  <c r="F22" i="34" s="1"/>
  <c r="E46" i="29"/>
  <c r="F46" i="29" s="1"/>
  <c r="E37" i="30"/>
  <c r="F37" i="30" s="1"/>
  <c r="E40" i="27"/>
  <c r="F40" i="27" s="1"/>
  <c r="E24" i="29"/>
  <c r="F24" i="29" s="1"/>
  <c r="E26" i="27"/>
  <c r="F26" i="27" s="1"/>
  <c r="E91" i="34"/>
  <c r="F91" i="34" s="1"/>
  <c r="E40" i="34"/>
  <c r="F40" i="34" s="1"/>
  <c r="E36" i="27"/>
  <c r="F36" i="27" s="1"/>
  <c r="E45" i="34"/>
  <c r="F45" i="34" s="1"/>
  <c r="E44" i="29"/>
  <c r="F44" i="29" s="1"/>
  <c r="E60" i="34"/>
  <c r="F60" i="34" s="1"/>
  <c r="E38" i="29"/>
  <c r="F38" i="29" s="1"/>
  <c r="E11" i="29"/>
  <c r="F11" i="29" s="1"/>
  <c r="E23" i="31"/>
  <c r="F23" i="31" s="1"/>
  <c r="E17" i="31"/>
  <c r="F17" i="31" s="1"/>
  <c r="E24" i="30"/>
  <c r="F24" i="30" s="1"/>
  <c r="E12" i="31"/>
  <c r="F12" i="31" s="1"/>
  <c r="E19" i="34"/>
  <c r="F19" i="34" s="1"/>
  <c r="E33" i="34"/>
  <c r="F33" i="34" s="1"/>
  <c r="E43" i="31"/>
  <c r="F43" i="31" s="1"/>
  <c r="E19" i="29"/>
  <c r="F19" i="29" s="1"/>
  <c r="E34" i="29"/>
  <c r="F34" i="29" s="1"/>
  <c r="E41" i="34"/>
  <c r="F41" i="34" s="1"/>
  <c r="E56" i="34"/>
  <c r="F56" i="34" s="1"/>
  <c r="E18" i="31"/>
  <c r="F18" i="31" s="1"/>
  <c r="E45" i="27"/>
  <c r="F45" i="27" s="1"/>
  <c r="E12" i="29"/>
  <c r="F12" i="29" s="1"/>
  <c r="E49" i="27"/>
  <c r="F49" i="27" s="1"/>
  <c r="E36" i="34"/>
  <c r="F36" i="34" s="1"/>
  <c r="E29" i="30"/>
  <c r="F29" i="30" s="1"/>
  <c r="E22" i="27"/>
  <c r="F22" i="27" s="1"/>
  <c r="E31" i="27"/>
  <c r="F31" i="27" s="1"/>
  <c r="E21" i="29"/>
  <c r="F21" i="29" s="1"/>
  <c r="E42" i="34"/>
  <c r="F42" i="34" s="1"/>
  <c r="E39" i="31"/>
  <c r="F39" i="31" s="1"/>
  <c r="E28" i="34"/>
  <c r="F28" i="34" s="1"/>
  <c r="E78" i="34"/>
  <c r="F78" i="34" s="1"/>
  <c r="E24" i="31"/>
  <c r="F24" i="31" s="1"/>
  <c r="E33" i="33"/>
  <c r="F33" i="33" s="1"/>
  <c r="E19" i="33"/>
  <c r="F19" i="33" s="1"/>
  <c r="E14" i="30"/>
  <c r="F14" i="30" s="1"/>
  <c r="E21" i="33"/>
  <c r="F21" i="33" s="1"/>
  <c r="E54" i="27"/>
  <c r="F54" i="27" s="1"/>
  <c r="E31" i="33"/>
  <c r="F31" i="33" s="1"/>
  <c r="E31" i="34"/>
  <c r="F31" i="34" s="1"/>
  <c r="E12" i="34"/>
  <c r="F12" i="34" s="1"/>
  <c r="E39" i="29"/>
  <c r="F39" i="29" s="1"/>
  <c r="E30" i="31"/>
  <c r="F30" i="31" s="1"/>
  <c r="E12" i="27"/>
  <c r="F12" i="27" s="1"/>
  <c r="E67" i="34"/>
  <c r="F67" i="34" s="1"/>
  <c r="E72" i="34"/>
  <c r="F72" i="34" s="1"/>
  <c r="E30" i="33"/>
  <c r="F30" i="33" s="1"/>
  <c r="E64" i="34"/>
  <c r="F64" i="34" s="1"/>
  <c r="E76" i="34"/>
  <c r="F76" i="34" s="1"/>
  <c r="E20" i="34"/>
  <c r="F20" i="34" s="1"/>
  <c r="E42" i="27"/>
  <c r="F42" i="27" s="1"/>
  <c r="E17" i="34"/>
  <c r="F17" i="34" s="1"/>
  <c r="E15" i="29"/>
  <c r="F15" i="29" s="1"/>
  <c r="E19" i="30"/>
  <c r="F19" i="30" s="1"/>
  <c r="E16" i="31"/>
  <c r="F16" i="31" s="1"/>
  <c r="E16" i="27"/>
  <c r="F16" i="27" s="1"/>
  <c r="E41" i="30"/>
  <c r="F41" i="30" s="1"/>
  <c r="E26" i="30"/>
  <c r="F26" i="30" s="1"/>
  <c r="E45" i="33"/>
  <c r="F45" i="33" s="1"/>
  <c r="E15" i="33"/>
  <c r="F15" i="33" s="1"/>
  <c r="E11" i="27"/>
  <c r="F11" i="27" s="1"/>
  <c r="E54" i="34"/>
  <c r="F54" i="34" s="1"/>
  <c r="E40" i="31"/>
  <c r="F40" i="31" s="1"/>
  <c r="E24" i="34"/>
  <c r="F24" i="34" s="1"/>
  <c r="E33" i="29"/>
  <c r="F33" i="29" s="1"/>
  <c r="E44" i="30"/>
  <c r="F44" i="30" s="1"/>
  <c r="E58" i="34"/>
  <c r="F58" i="34" s="1"/>
  <c r="E18" i="27"/>
  <c r="F18" i="27" s="1"/>
  <c r="E24" i="27"/>
  <c r="F24" i="27" s="1"/>
  <c r="E29" i="33"/>
  <c r="F29" i="33" s="1"/>
  <c r="E49" i="34"/>
  <c r="F49" i="34" s="1"/>
  <c r="E18" i="34"/>
  <c r="F18" i="34" s="1"/>
  <c r="E27" i="34"/>
  <c r="F27" i="34" s="1"/>
  <c r="E22" i="31"/>
  <c r="F22" i="31" s="1"/>
  <c r="E44" i="27"/>
  <c r="F44" i="27" s="1"/>
  <c r="E41" i="33"/>
  <c r="F41" i="33" s="1"/>
  <c r="E35" i="29"/>
  <c r="F35" i="29" s="1"/>
  <c r="E30" i="27"/>
  <c r="F30" i="27" s="1"/>
  <c r="E18" i="30"/>
  <c r="F18" i="30" s="1"/>
  <c r="E23" i="34"/>
  <c r="F23" i="34" s="1"/>
  <c r="E80" i="34"/>
  <c r="F80" i="34" s="1"/>
  <c r="E14" i="29"/>
  <c r="F14" i="29" s="1"/>
  <c r="E42" i="33"/>
  <c r="F42" i="33" s="1"/>
  <c r="E28" i="27"/>
  <c r="F28" i="27" s="1"/>
  <c r="E45" i="30"/>
  <c r="F45" i="30" s="1"/>
  <c r="E30" i="34"/>
  <c r="F30" i="34" s="1"/>
  <c r="E32" i="27"/>
  <c r="F32" i="27" s="1"/>
  <c r="E75" i="34"/>
  <c r="F75" i="34" s="1"/>
  <c r="E34" i="30"/>
  <c r="F34" i="30" s="1"/>
  <c r="E36" i="30"/>
  <c r="F36" i="30" s="1"/>
  <c r="E25" i="29"/>
  <c r="F25" i="29" s="1"/>
  <c r="E11" i="34"/>
  <c r="F11" i="34" s="1"/>
  <c r="E26" i="31"/>
  <c r="F26" i="31" s="1"/>
  <c r="E92" i="34"/>
  <c r="F92" i="34" s="1"/>
  <c r="E14" i="31"/>
  <c r="F14" i="31" s="1"/>
  <c r="E16" i="29"/>
  <c r="F16" i="29" s="1"/>
  <c r="E31" i="30"/>
  <c r="F31" i="30" s="1"/>
  <c r="E41" i="31"/>
  <c r="F41" i="31" s="1"/>
  <c r="E22" i="30"/>
  <c r="F22" i="30" s="1"/>
  <c r="E32" i="29"/>
  <c r="F32" i="29" s="1"/>
  <c r="E39" i="30"/>
  <c r="F39" i="30" s="1"/>
  <c r="E84" i="34"/>
  <c r="F84" i="34" s="1"/>
  <c r="E20" i="27"/>
  <c r="F20" i="27" s="1"/>
  <c r="E19" i="27"/>
  <c r="F19" i="27" s="1"/>
  <c r="E81" i="34"/>
  <c r="F81" i="34" s="1"/>
  <c r="E44" i="34"/>
  <c r="F44" i="34" s="1"/>
  <c r="E40" i="29"/>
  <c r="F40" i="29" s="1"/>
  <c r="E19" i="31"/>
  <c r="F19" i="31" s="1"/>
  <c r="E35" i="27"/>
  <c r="F35" i="27" s="1"/>
  <c r="E28" i="30"/>
  <c r="F28" i="30" s="1"/>
  <c r="E11" i="30"/>
  <c r="F11" i="30" s="1"/>
  <c r="E29" i="31"/>
  <c r="F29" i="31" s="1"/>
  <c r="E36" i="31"/>
  <c r="F36" i="31" s="1"/>
  <c r="E18" i="33"/>
  <c r="F18" i="33" s="1"/>
  <c r="E35" i="33"/>
  <c r="F35" i="33" s="1"/>
  <c r="E32" i="31"/>
  <c r="F32" i="31" s="1"/>
  <c r="E22" i="29"/>
  <c r="F22" i="29" s="1"/>
  <c r="E48" i="34"/>
  <c r="F48" i="34" s="1"/>
  <c r="E21" i="31"/>
  <c r="F21" i="31" s="1"/>
  <c r="E73" i="34"/>
  <c r="F73" i="34" s="1"/>
  <c r="E50" i="34"/>
  <c r="F50" i="34" s="1"/>
  <c r="E17" i="33"/>
  <c r="F17" i="33" s="1"/>
  <c r="E36" i="33"/>
  <c r="F36" i="33" s="1"/>
  <c r="E35" i="30"/>
  <c r="F35" i="30" s="1"/>
  <c r="E21" i="27"/>
  <c r="F21" i="27" s="1"/>
  <c r="E62" i="34"/>
  <c r="F62" i="34" s="1"/>
  <c r="E59" i="34"/>
  <c r="F59" i="34" s="1"/>
  <c r="E45" i="31"/>
  <c r="F45" i="31" s="1"/>
  <c r="E63" i="34"/>
  <c r="F63" i="34" s="1"/>
  <c r="E29" i="34"/>
  <c r="F29" i="34" s="1"/>
  <c r="E34" i="27"/>
  <c r="F34" i="27" s="1"/>
  <c r="E25" i="31"/>
  <c r="F25" i="31" s="1"/>
  <c r="E30" i="30"/>
  <c r="F30" i="30" s="1"/>
  <c r="E20" i="30"/>
  <c r="F20" i="30" s="1"/>
  <c r="E25" i="34"/>
  <c r="F25" i="34" s="1"/>
  <c r="E31" i="31"/>
  <c r="F31" i="31" s="1"/>
  <c r="E43" i="30"/>
  <c r="F43" i="30" s="1"/>
  <c r="E41" i="29"/>
  <c r="F41" i="29" s="1"/>
  <c r="E53" i="34"/>
  <c r="F53" i="34" s="1"/>
  <c r="E52" i="34"/>
  <c r="F52" i="34" s="1"/>
  <c r="E34" i="31"/>
  <c r="F34" i="31" s="1"/>
  <c r="E23" i="29"/>
  <c r="F23" i="29" s="1"/>
  <c r="E93" i="34"/>
  <c r="F93" i="34" s="1"/>
  <c r="E16" i="34"/>
  <c r="F16" i="34" s="1"/>
  <c r="E25" i="33"/>
  <c r="F25" i="33" s="1"/>
  <c r="E42" i="31"/>
  <c r="F42" i="31" s="1"/>
  <c r="E15" i="27"/>
  <c r="F15" i="27" s="1"/>
  <c r="E15" i="31"/>
  <c r="F15" i="31" s="1"/>
  <c r="E11" i="33"/>
  <c r="F11" i="33" s="1"/>
  <c r="E79" i="34"/>
  <c r="F79" i="34" s="1"/>
  <c r="E43" i="34"/>
  <c r="F43" i="34" s="1"/>
  <c r="E15" i="30"/>
  <c r="F15" i="30" s="1"/>
  <c r="E43" i="27"/>
  <c r="F43" i="27" s="1"/>
  <c r="E12" i="33"/>
  <c r="F12" i="33" s="1"/>
  <c r="E44" i="33"/>
  <c r="F44" i="33" s="1"/>
  <c r="E17" i="27"/>
  <c r="F17" i="27" s="1"/>
  <c r="E27" i="29"/>
  <c r="F27" i="29" s="1"/>
  <c r="E42" i="29"/>
  <c r="F42" i="29" s="1"/>
  <c r="E32" i="33"/>
  <c r="F32" i="33" s="1"/>
  <c r="E38" i="34"/>
  <c r="F38" i="34" s="1"/>
  <c r="E33" i="31"/>
  <c r="F33" i="31" s="1"/>
  <c r="E27" i="27"/>
  <c r="F27" i="27" s="1"/>
  <c r="E32" i="34"/>
  <c r="F32" i="34" s="1"/>
  <c r="E27" i="30"/>
  <c r="F27" i="30" s="1"/>
  <c r="E28" i="33"/>
  <c r="F28" i="33" s="1"/>
  <c r="E26" i="34"/>
  <c r="F26" i="34" s="1"/>
  <c r="E20" i="31"/>
  <c r="F20" i="31" s="1"/>
  <c r="E65" i="34"/>
  <c r="F65" i="34" s="1"/>
  <c r="E86" i="34"/>
  <c r="F86" i="34" s="1"/>
  <c r="E52" i="27"/>
  <c r="F52" i="27" s="1"/>
  <c r="E33" i="30"/>
  <c r="F33" i="30" s="1"/>
  <c r="E89" i="34"/>
  <c r="F89" i="34" s="1"/>
  <c r="E46" i="34"/>
  <c r="F46" i="34" s="1"/>
  <c r="E77" i="34"/>
  <c r="F77" i="34" s="1"/>
  <c r="E43" i="33"/>
  <c r="F43" i="33" s="1"/>
  <c r="E21" i="30"/>
  <c r="F21" i="30" s="1"/>
  <c r="E43" i="29"/>
  <c r="F43" i="29" s="1"/>
  <c r="E83" i="34"/>
  <c r="F83" i="34" s="1"/>
  <c r="E13" i="31"/>
  <c r="F13" i="31" s="1"/>
  <c r="E14" i="27"/>
  <c r="F14" i="27" s="1"/>
  <c r="E38" i="33"/>
  <c r="F38" i="33" s="1"/>
  <c r="E28" i="31"/>
  <c r="F28" i="31" s="1"/>
  <c r="E69" i="34"/>
  <c r="F69" i="34" s="1"/>
  <c r="E13" i="33"/>
  <c r="F13" i="33" s="1"/>
  <c r="E16" i="33"/>
  <c r="F16" i="33" s="1"/>
  <c r="E68" i="34"/>
  <c r="F68" i="34" s="1"/>
  <c r="E38" i="31"/>
  <c r="F38" i="31" s="1"/>
  <c r="E40" i="30"/>
  <c r="F40" i="30" s="1"/>
  <c r="E14" i="34"/>
  <c r="F14" i="34" s="1"/>
  <c r="E29" i="29"/>
  <c r="F29" i="29" s="1"/>
  <c r="E13" i="34"/>
  <c r="F13" i="34" s="1"/>
  <c r="E55" i="27"/>
  <c r="F55" i="27" s="1"/>
  <c r="E41" i="27"/>
  <c r="F41" i="27" s="1"/>
  <c r="E66" i="34"/>
  <c r="F66" i="34" s="1"/>
  <c r="E33" i="27"/>
  <c r="F33" i="27" s="1"/>
  <c r="E42" i="30"/>
  <c r="F42" i="30" s="1"/>
  <c r="E85" i="34"/>
  <c r="F85" i="34" s="1"/>
  <c r="E37" i="31"/>
  <c r="F37" i="31" s="1"/>
  <c r="E17" i="30"/>
  <c r="F17" i="30" s="1"/>
  <c r="E13" i="27"/>
  <c r="F13" i="27" s="1"/>
  <c r="E39" i="33"/>
  <c r="F39" i="33" s="1"/>
  <c r="E39" i="34"/>
  <c r="F39" i="34" s="1"/>
  <c r="E23" i="33"/>
  <c r="F23" i="33" s="1"/>
  <c r="E46" i="27"/>
  <c r="F46" i="27" s="1"/>
  <c r="E21" i="34"/>
  <c r="F21" i="34" s="1"/>
  <c r="E53" i="27"/>
  <c r="F53" i="27" s="1"/>
  <c r="E11" i="31"/>
  <c r="F11" i="31" s="1"/>
  <c r="E31" i="29"/>
  <c r="F31" i="29" s="1"/>
  <c r="E16" i="30"/>
  <c r="F16" i="30" s="1"/>
  <c r="E74" i="34"/>
  <c r="F74" i="34" s="1"/>
  <c r="E51" i="27"/>
  <c r="F51" i="27" s="1"/>
  <c r="E38" i="27"/>
  <c r="F38" i="27" s="1"/>
  <c r="E25" i="30"/>
  <c r="F25" i="30" s="1"/>
  <c r="E13" i="29"/>
  <c r="F13" i="29" s="1"/>
  <c r="E18" i="29"/>
  <c r="F18" i="29" s="1"/>
  <c r="E46" i="30"/>
  <c r="F46" i="30" s="1"/>
  <c r="E28" i="29"/>
  <c r="F28" i="29" s="1"/>
  <c r="E13" i="30"/>
  <c r="F13" i="30" s="1"/>
  <c r="E44" i="31"/>
  <c r="F44" i="31" s="1"/>
  <c r="E48" i="27"/>
  <c r="F48" i="27" s="1"/>
  <c r="E56" i="27"/>
  <c r="F56" i="27" s="1"/>
  <c r="E37" i="34"/>
  <c r="F37" i="34" s="1"/>
  <c r="E17" i="29"/>
  <c r="F17" i="29" s="1"/>
  <c r="E46" i="33"/>
  <c r="F46" i="33" s="1"/>
  <c r="E70" i="34"/>
  <c r="F70" i="34" s="1"/>
  <c r="E35" i="31"/>
  <c r="F35" i="31" s="1"/>
  <c r="E37" i="29"/>
  <c r="F37" i="29" s="1"/>
  <c r="E27" i="33"/>
  <c r="F27" i="33" s="1"/>
  <c r="E90" i="34"/>
  <c r="F90" i="34" s="1"/>
  <c r="E47" i="27"/>
  <c r="F47" i="27" s="1"/>
  <c r="E15" i="34"/>
  <c r="F15" i="34" s="1"/>
  <c r="E20" i="29"/>
  <c r="F20" i="29" s="1"/>
  <c r="E27" i="31"/>
  <c r="F27" i="31" s="1"/>
  <c r="E32" i="30"/>
  <c r="F32" i="30" s="1"/>
  <c r="E39" i="27"/>
  <c r="F39" i="27" s="1"/>
  <c r="E36" i="29"/>
  <c r="F36" i="29" s="1"/>
  <c r="E22" i="33"/>
  <c r="F22" i="33" s="1"/>
  <c r="E37" i="33"/>
  <c r="F37" i="33" s="1"/>
  <c r="E30" i="29"/>
  <c r="F30" i="29" s="1"/>
  <c r="E71" i="34"/>
  <c r="F71" i="34" s="1"/>
  <c r="E25" i="27"/>
  <c r="F25" i="27" s="1"/>
  <c r="E26" i="33"/>
  <c r="F26" i="33" s="1"/>
  <c r="E87" i="34"/>
  <c r="F87" i="34" s="1"/>
  <c r="E26" i="29"/>
  <c r="F26" i="29" s="1"/>
  <c r="E88" i="34"/>
  <c r="F88" i="34" s="1"/>
  <c r="E82" i="34"/>
  <c r="F82" i="34" s="1"/>
  <c r="E14" i="33"/>
  <c r="F14" i="33" s="1"/>
  <c r="E45" i="29"/>
  <c r="F45" i="29" s="1"/>
  <c r="E55" i="34"/>
  <c r="F55" i="34" s="1"/>
  <c r="E23" i="27"/>
  <c r="F23" i="27" s="1"/>
  <c r="E40" i="33"/>
  <c r="F40" i="33" s="1"/>
  <c r="E61" i="34"/>
  <c r="F61" i="34" s="1"/>
  <c r="E34" i="33"/>
  <c r="F34" i="33" s="1"/>
  <c r="E12" i="30"/>
  <c r="F12" i="30" s="1"/>
  <c r="E47" i="34"/>
  <c r="F47" i="34" s="1"/>
  <c r="E29" i="27"/>
  <c r="F29" i="27" s="1"/>
  <c r="E51" i="34"/>
  <c r="F51" i="34" s="1"/>
  <c r="E24" i="33"/>
  <c r="F24" i="33" s="1"/>
  <c r="A77" i="28"/>
  <c r="E57" i="34"/>
  <c r="F57" i="34" s="1"/>
  <c r="E35" i="34"/>
  <c r="F35" i="34" s="1"/>
  <c r="E38" i="30"/>
  <c r="F38" i="30" s="1"/>
  <c r="E23" i="30"/>
  <c r="F23" i="30" s="1"/>
  <c r="E34" i="34"/>
  <c r="F34" i="34" s="1"/>
  <c r="E37" i="27"/>
  <c r="F37" i="27" s="1"/>
  <c r="E20" i="33"/>
  <c r="F20" i="33" s="1"/>
  <c r="F57" i="18"/>
  <c r="F56" i="18"/>
  <c r="F57" i="19"/>
  <c r="F56" i="19"/>
  <c r="H72" i="2"/>
  <c r="H73" i="2" s="1"/>
  <c r="F69" i="2"/>
  <c r="I39" i="2"/>
  <c r="D28" i="9" s="1"/>
  <c r="I32" i="2"/>
  <c r="D21" i="9" s="1"/>
  <c r="I57" i="2"/>
  <c r="D46" i="9" s="1"/>
  <c r="I35" i="2"/>
  <c r="D24" i="9" s="1"/>
  <c r="C11" i="2"/>
  <c r="B11" i="28" s="1"/>
  <c r="I40" i="2"/>
  <c r="D29" i="9" s="1"/>
  <c r="I59" i="2"/>
  <c r="D48" i="9" s="1"/>
  <c r="I60" i="2"/>
  <c r="D49" i="9" s="1"/>
  <c r="I65" i="2"/>
  <c r="D54" i="9" s="1"/>
  <c r="I66" i="2"/>
  <c r="D55" i="9" s="1"/>
  <c r="I129" i="2"/>
  <c r="D102" i="9" s="1"/>
  <c r="I131" i="2"/>
  <c r="D104" i="9" s="1"/>
  <c r="I109" i="2"/>
  <c r="D82" i="9" s="1"/>
  <c r="I106" i="2"/>
  <c r="D79" i="9" s="1"/>
  <c r="I112" i="2"/>
  <c r="D85" i="9" s="1"/>
  <c r="I53" i="2"/>
  <c r="D42" i="9" s="1"/>
  <c r="I31" i="2"/>
  <c r="D20" i="9" s="1"/>
  <c r="C9" i="9"/>
  <c r="I43" i="2"/>
  <c r="D32" i="9" s="1"/>
  <c r="I48" i="2"/>
  <c r="D37" i="9" s="1"/>
  <c r="I34" i="2"/>
  <c r="D23" i="9" s="1"/>
  <c r="I63" i="2"/>
  <c r="D52" i="9" s="1"/>
  <c r="I68" i="2"/>
  <c r="D57" i="9" s="1"/>
  <c r="I105" i="2"/>
  <c r="D78" i="9" s="1"/>
  <c r="I133" i="2"/>
  <c r="D106" i="9" s="1"/>
  <c r="I126" i="2"/>
  <c r="D99" i="9" s="1"/>
  <c r="I113" i="2"/>
  <c r="D86" i="9" s="1"/>
  <c r="I111" i="2"/>
  <c r="D84" i="9" s="1"/>
  <c r="I127" i="2"/>
  <c r="D100" i="9" s="1"/>
  <c r="I107" i="2"/>
  <c r="D80" i="9" s="1"/>
  <c r="I87" i="2"/>
  <c r="D60" i="9" s="1"/>
  <c r="I98" i="2"/>
  <c r="D71" i="9" s="1"/>
  <c r="I116" i="2"/>
  <c r="D89" i="9" s="1"/>
  <c r="I93" i="2"/>
  <c r="D66" i="9" s="1"/>
  <c r="I61" i="2"/>
  <c r="D50" i="9" s="1"/>
  <c r="I37" i="2"/>
  <c r="D26" i="9" s="1"/>
  <c r="E111" i="9"/>
  <c r="E112" i="9" s="1"/>
  <c r="I55" i="2"/>
  <c r="D44" i="9" s="1"/>
  <c r="I38" i="2"/>
  <c r="D27" i="9" s="1"/>
  <c r="I30" i="2"/>
  <c r="D19" i="9" s="1"/>
  <c r="I56" i="2"/>
  <c r="D45" i="9" s="1"/>
  <c r="I58" i="2"/>
  <c r="D47" i="9" s="1"/>
  <c r="I86" i="2"/>
  <c r="D59" i="9" s="1"/>
  <c r="I119" i="2"/>
  <c r="D92" i="9" s="1"/>
  <c r="I108" i="2"/>
  <c r="D81" i="9" s="1"/>
  <c r="I85" i="2"/>
  <c r="I92" i="2"/>
  <c r="D65" i="9" s="1"/>
  <c r="I117" i="2"/>
  <c r="D90" i="9" s="1"/>
  <c r="I132" i="2"/>
  <c r="D105" i="9" s="1"/>
  <c r="I110" i="2"/>
  <c r="D83" i="9" s="1"/>
  <c r="I94" i="2"/>
  <c r="D67" i="9" s="1"/>
  <c r="I46" i="2"/>
  <c r="D35" i="9" s="1"/>
  <c r="I36" i="2"/>
  <c r="D25" i="9" s="1"/>
  <c r="I47" i="2"/>
  <c r="D36" i="9" s="1"/>
  <c r="I49" i="2"/>
  <c r="D38" i="9" s="1"/>
  <c r="I51" i="2"/>
  <c r="D40" i="9" s="1"/>
  <c r="I64" i="2"/>
  <c r="D53" i="9" s="1"/>
  <c r="I103" i="2"/>
  <c r="D76" i="9" s="1"/>
  <c r="I125" i="2"/>
  <c r="D98" i="9" s="1"/>
  <c r="I104" i="2"/>
  <c r="D77" i="9" s="1"/>
  <c r="I114" i="2"/>
  <c r="D87" i="9" s="1"/>
  <c r="I91" i="2"/>
  <c r="D64" i="9" s="1"/>
  <c r="I123" i="2"/>
  <c r="D96" i="9" s="1"/>
  <c r="I118" i="2"/>
  <c r="D91" i="9" s="1"/>
  <c r="I128" i="2"/>
  <c r="D101" i="9" s="1"/>
  <c r="I101" i="2"/>
  <c r="D74" i="9" s="1"/>
  <c r="I33" i="2"/>
  <c r="D22" i="9" s="1"/>
  <c r="I62" i="2"/>
  <c r="D51" i="9" s="1"/>
  <c r="I115" i="2"/>
  <c r="D88" i="9" s="1"/>
  <c r="I90" i="2"/>
  <c r="D63" i="9" s="1"/>
  <c r="I120" i="2"/>
  <c r="D93" i="9" s="1"/>
  <c r="I122" i="2"/>
  <c r="D95" i="9" s="1"/>
  <c r="I121" i="2"/>
  <c r="D94" i="9" s="1"/>
  <c r="I97" i="2"/>
  <c r="D70" i="9" s="1"/>
  <c r="I124" i="2"/>
  <c r="D97" i="9" s="1"/>
  <c r="I99" i="2"/>
  <c r="D72" i="9" s="1"/>
  <c r="I100" i="2"/>
  <c r="D73" i="9" s="1"/>
  <c r="I52" i="2"/>
  <c r="D41" i="9" s="1"/>
  <c r="I42" i="2"/>
  <c r="D31" i="9" s="1"/>
  <c r="I45" i="2"/>
  <c r="D34" i="9" s="1"/>
  <c r="I44" i="2"/>
  <c r="D33" i="9" s="1"/>
  <c r="I50" i="2"/>
  <c r="D39" i="9" s="1"/>
  <c r="I54" i="2"/>
  <c r="D43" i="9" s="1"/>
  <c r="I67" i="2"/>
  <c r="D56" i="9" s="1"/>
  <c r="I89" i="2"/>
  <c r="D62" i="9" s="1"/>
  <c r="I95" i="2"/>
  <c r="D68" i="9" s="1"/>
  <c r="I88" i="2"/>
  <c r="D61" i="9" s="1"/>
  <c r="I102" i="2"/>
  <c r="D75" i="9" s="1"/>
  <c r="I41" i="2"/>
  <c r="D30" i="9" s="1"/>
  <c r="I130" i="2"/>
  <c r="D103" i="9" s="1"/>
  <c r="I96" i="2"/>
  <c r="D69" i="9" s="1"/>
  <c r="I29" i="2"/>
  <c r="J58" i="28"/>
  <c r="H69" i="28"/>
  <c r="H74" i="2" l="1"/>
  <c r="H75" i="2"/>
  <c r="F59" i="31"/>
  <c r="F59" i="30"/>
  <c r="D58" i="9"/>
  <c r="I134" i="2"/>
  <c r="F59" i="33"/>
  <c r="F69" i="27"/>
  <c r="J62" i="28"/>
  <c r="J61" i="28"/>
  <c r="D18" i="9"/>
  <c r="I69" i="2"/>
  <c r="F105" i="34"/>
  <c r="F58" i="29"/>
  <c r="H76" i="2" l="1"/>
  <c r="H77" i="2" s="1"/>
  <c r="I147" i="2"/>
  <c r="F96" i="34"/>
  <c r="F97" i="34" s="1"/>
  <c r="F98" i="34" s="1"/>
  <c r="H23" i="2"/>
  <c r="H78" i="2"/>
  <c r="H19" i="2"/>
  <c r="F49" i="29"/>
  <c r="F50" i="29" s="1"/>
  <c r="F51" i="29" s="1"/>
  <c r="J72" i="28"/>
  <c r="J75" i="28" s="1"/>
  <c r="H22" i="2"/>
  <c r="F50" i="33"/>
  <c r="F51" i="33" s="1"/>
  <c r="F52" i="33" s="1"/>
  <c r="H21" i="2"/>
  <c r="F50" i="31"/>
  <c r="F51" i="31" s="1"/>
  <c r="F52" i="31" s="1"/>
  <c r="O108" i="9"/>
  <c r="O111" i="9" s="1"/>
  <c r="L108" i="9"/>
  <c r="L111" i="9" s="1"/>
  <c r="Q108" i="9"/>
  <c r="Q111" i="9" s="1"/>
  <c r="K108" i="9"/>
  <c r="K111" i="9" s="1"/>
  <c r="G108" i="9"/>
  <c r="G111" i="9" s="1"/>
  <c r="M108" i="9"/>
  <c r="M111" i="9" s="1"/>
  <c r="N108" i="9"/>
  <c r="N111" i="9" s="1"/>
  <c r="D107" i="9"/>
  <c r="I108" i="9"/>
  <c r="I111" i="9" s="1"/>
  <c r="F108" i="9"/>
  <c r="J108" i="9"/>
  <c r="J111" i="9" s="1"/>
  <c r="P108" i="9"/>
  <c r="P111" i="9" s="1"/>
  <c r="H108" i="9"/>
  <c r="H111" i="9" s="1"/>
  <c r="F60" i="27"/>
  <c r="F61" i="27" s="1"/>
  <c r="F62" i="27" s="1"/>
  <c r="H18" i="2"/>
  <c r="F50" i="30"/>
  <c r="F51" i="30" s="1"/>
  <c r="F52" i="30" s="1"/>
  <c r="H20" i="2"/>
  <c r="F54" i="30" l="1"/>
  <c r="F53" i="30"/>
  <c r="F54" i="31"/>
  <c r="F53" i="31"/>
  <c r="F53" i="29"/>
  <c r="F52" i="29"/>
  <c r="F63" i="27"/>
  <c r="F64" i="27"/>
  <c r="F111" i="9"/>
  <c r="F112" i="9" s="1"/>
  <c r="G112" i="9" s="1"/>
  <c r="H112" i="9" s="1"/>
  <c r="I112" i="9" s="1"/>
  <c r="J112" i="9" s="1"/>
  <c r="K112" i="9" s="1"/>
  <c r="L112" i="9" s="1"/>
  <c r="M112" i="9" s="1"/>
  <c r="N112" i="9" s="1"/>
  <c r="O112" i="9" s="1"/>
  <c r="P112" i="9" s="1"/>
  <c r="Q112" i="9" s="1"/>
  <c r="F109" i="9"/>
  <c r="G109" i="9" s="1"/>
  <c r="H109" i="9" s="1"/>
  <c r="I109" i="9" s="1"/>
  <c r="J109" i="9" s="1"/>
  <c r="K109" i="9" s="1"/>
  <c r="L109" i="9" s="1"/>
  <c r="M109" i="9" s="1"/>
  <c r="N109" i="9" s="1"/>
  <c r="O109" i="9" s="1"/>
  <c r="P109" i="9" s="1"/>
  <c r="Q109" i="9" s="1"/>
  <c r="F54" i="33"/>
  <c r="F53" i="33"/>
  <c r="F100" i="34"/>
  <c r="F99" i="34"/>
  <c r="F101" i="34" l="1"/>
  <c r="F103" i="34" s="1"/>
  <c r="F55" i="30"/>
  <c r="F57" i="30" s="1"/>
  <c r="F55" i="31"/>
  <c r="F57" i="31" s="1"/>
  <c r="F55" i="33"/>
  <c r="F56" i="33" s="1"/>
  <c r="F65" i="27"/>
  <c r="F67" i="27" s="1"/>
  <c r="F54" i="29"/>
  <c r="F56" i="29" s="1"/>
  <c r="F102" i="34" l="1"/>
  <c r="F56" i="30"/>
  <c r="F56" i="31"/>
  <c r="F57" i="33"/>
  <c r="F55" i="29"/>
  <c r="F66"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EJECUCION</author>
  </authors>
  <commentList>
    <comment ref="C9" authorId="0" shapeId="0" xr:uid="{00000000-0006-0000-0E00-000001000000}">
      <text>
        <r>
          <rPr>
            <sz val="9"/>
            <color indexed="81"/>
            <rFont val="Tahoma"/>
            <family val="2"/>
          </rPr>
          <t>En caso de agregar filas tener en cuenta copiar la fórmula a la fila agregada</t>
        </r>
      </text>
    </comment>
    <comment ref="E9" authorId="0" shapeId="0" xr:uid="{00000000-0006-0000-0E00-00000200000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<sst xmlns="http://schemas.openxmlformats.org/spreadsheetml/2006/main" count="4869" uniqueCount="1394">
  <si>
    <t>DESIGNACION</t>
  </si>
  <si>
    <t>UN.</t>
  </si>
  <si>
    <t>CANT.</t>
  </si>
  <si>
    <t>gl</t>
  </si>
  <si>
    <t>m3</t>
  </si>
  <si>
    <t>m2</t>
  </si>
  <si>
    <t>REVESTIMIENTOS</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</si>
  <si>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</si>
  <si>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</si>
  <si>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</si>
  <si>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</si>
  <si>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</si>
  <si>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</si>
  <si>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</si>
  <si>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</si>
  <si>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</si>
  <si>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</si>
  <si>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</si>
  <si>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</si>
  <si>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</si>
  <si>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</si>
  <si>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</si>
  <si>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</si>
  <si>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</si>
  <si>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</si>
  <si>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</si>
  <si>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</si>
  <si>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</si>
  <si>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</si>
  <si>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</si>
  <si>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</si>
  <si>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</si>
  <si>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</si>
  <si>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</si>
  <si>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</si>
  <si>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</si>
  <si>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</si>
  <si>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</si>
  <si>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</si>
  <si>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</si>
  <si>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</si>
  <si>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</si>
  <si>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</si>
  <si>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</si>
  <si>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</si>
  <si>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</si>
  <si>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</si>
  <si>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</si>
  <si>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</si>
  <si>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</si>
  <si>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</si>
  <si>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</si>
  <si>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</si>
  <si>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</si>
  <si>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</si>
  <si>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</si>
  <si>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</si>
  <si>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</si>
  <si>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</si>
  <si>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</si>
  <si>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</si>
  <si>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</si>
  <si>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</si>
  <si>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</si>
  <si>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</si>
  <si>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</si>
  <si>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</si>
  <si>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</si>
  <si>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</si>
  <si>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</si>
  <si>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</si>
  <si>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</si>
  <si>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</si>
  <si>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</si>
  <si>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</si>
  <si>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</si>
  <si>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</si>
  <si>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</si>
  <si>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</si>
  <si>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</si>
  <si>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</si>
  <si>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</si>
  <si>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</si>
  <si>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</si>
  <si>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</si>
  <si>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</si>
  <si>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</si>
  <si>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</si>
  <si>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</si>
  <si>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</si>
  <si>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</si>
  <si>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</si>
  <si>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</si>
  <si>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</si>
  <si>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</si>
  <si>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</si>
  <si>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</si>
  <si>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</si>
  <si>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</si>
  <si>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</si>
  <si>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</si>
  <si>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</si>
  <si>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</si>
  <si>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</si>
  <si>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</si>
  <si>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</si>
  <si>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</si>
  <si>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</si>
  <si>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</si>
  <si>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</si>
  <si>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</si>
  <si>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</si>
  <si>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</si>
  <si>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</si>
  <si>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</si>
  <si>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</si>
  <si>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</si>
  <si>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</si>
  <si>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</si>
  <si>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</si>
  <si>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</si>
  <si>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</si>
  <si>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</si>
  <si>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</si>
  <si>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</si>
  <si>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</si>
  <si>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</si>
  <si>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</si>
  <si>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</si>
  <si>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</si>
  <si>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</si>
  <si>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</si>
  <si>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</si>
  <si>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</si>
  <si>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</si>
  <si>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</si>
  <si>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</si>
  <si>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</si>
  <si>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</si>
  <si>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</si>
  <si>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</si>
  <si>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</si>
  <si>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</si>
  <si>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</si>
  <si>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</si>
  <si>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</si>
  <si>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</si>
  <si>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</si>
  <si>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</si>
  <si>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</si>
  <si>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</si>
  <si>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</si>
  <si>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</si>
  <si>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</si>
  <si>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</si>
  <si>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</si>
  <si>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</si>
  <si>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</si>
  <si>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</si>
  <si>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</si>
  <si>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</si>
  <si>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</si>
  <si>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</si>
  <si>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</si>
  <si>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</si>
  <si>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</si>
  <si>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</si>
  <si>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</si>
  <si>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</si>
  <si>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</si>
  <si>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</si>
  <si>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</si>
  <si>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</si>
  <si>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</si>
  <si>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</si>
  <si>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</si>
  <si>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</si>
  <si>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</si>
  <si>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</si>
  <si>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</si>
  <si>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</si>
  <si>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</si>
  <si>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</si>
  <si>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</si>
  <si>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</si>
  <si>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</si>
  <si>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</si>
  <si>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</si>
  <si>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</si>
  <si>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</si>
  <si>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</si>
  <si>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</si>
  <si>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</si>
  <si>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</si>
  <si>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</si>
  <si>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</si>
  <si>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</si>
  <si>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</si>
  <si>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</si>
  <si>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</si>
  <si>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</si>
  <si>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</si>
  <si>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</si>
  <si>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</si>
  <si>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</si>
  <si>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</si>
  <si>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</si>
  <si>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</si>
  <si>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</si>
  <si>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</si>
  <si>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</si>
  <si>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</si>
  <si>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</si>
  <si>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</si>
  <si>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</si>
  <si>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</si>
  <si>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</si>
  <si>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</si>
  <si>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</si>
  <si>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</si>
  <si>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</si>
  <si>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</si>
  <si>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</si>
  <si>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</si>
  <si>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</si>
  <si>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</si>
  <si>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</si>
  <si>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</si>
  <si>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</si>
  <si>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</si>
  <si>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</si>
  <si>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</si>
  <si>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</si>
  <si>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</si>
  <si>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</si>
  <si>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</si>
  <si>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</si>
  <si>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</si>
  <si>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</si>
  <si>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</si>
  <si>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</si>
  <si>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</si>
  <si>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</si>
  <si>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</si>
  <si>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</si>
  <si>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</si>
  <si>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</si>
  <si>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</si>
  <si>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</si>
  <si>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</si>
  <si>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</si>
  <si>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</si>
  <si>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</si>
  <si>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</si>
  <si>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</si>
  <si>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</si>
  <si>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</si>
  <si>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</si>
  <si>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</si>
  <si>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</si>
  <si>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</si>
  <si>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</si>
  <si>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</si>
  <si>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</si>
  <si>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</si>
  <si>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</si>
  <si>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</si>
  <si>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</si>
  <si>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</si>
  <si>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</si>
  <si>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</si>
  <si>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</si>
  <si>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</si>
  <si>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</si>
  <si>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</si>
  <si>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</si>
  <si>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</si>
  <si>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</si>
  <si>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</si>
  <si>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</si>
  <si>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</si>
  <si>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</si>
  <si>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</si>
  <si>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</si>
  <si>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</si>
  <si>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</si>
  <si>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</si>
  <si>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</si>
  <si>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</si>
  <si>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</si>
  <si>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</si>
  <si>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</si>
  <si>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</si>
  <si>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</si>
  <si>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</si>
  <si>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</si>
  <si>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</si>
  <si>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</si>
  <si>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</si>
  <si>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</si>
  <si>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</si>
  <si>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</si>
  <si>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</si>
  <si>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</si>
  <si>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</si>
  <si>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</si>
  <si>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</si>
  <si>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</si>
  <si>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</si>
  <si>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</si>
  <si>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</si>
  <si>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</si>
  <si>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</si>
  <si>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</si>
  <si>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</si>
  <si>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</si>
  <si>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</si>
  <si>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</si>
  <si>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</si>
  <si>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</si>
  <si>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</si>
  <si>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</si>
  <si>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</si>
  <si>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</si>
  <si>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</si>
  <si>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</si>
  <si>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</si>
  <si>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</si>
  <si>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</si>
  <si>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</si>
  <si>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</si>
  <si>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</si>
  <si>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</si>
  <si>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</si>
  <si>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</si>
  <si>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</si>
  <si>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</si>
  <si>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</si>
  <si>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</si>
  <si>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</si>
  <si>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</si>
  <si>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</si>
  <si>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</si>
  <si>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</si>
  <si>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</si>
  <si>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</si>
  <si>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</si>
  <si>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</si>
  <si>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</si>
  <si>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</si>
  <si>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</si>
  <si>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</si>
  <si>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</si>
  <si>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</si>
  <si>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</si>
  <si>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</si>
  <si>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</si>
  <si>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</si>
  <si>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</si>
  <si>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</si>
  <si>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</si>
  <si>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</si>
  <si>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</si>
  <si>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</si>
  <si>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</si>
  <si>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</si>
  <si>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</si>
  <si>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</si>
  <si>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</si>
  <si>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</si>
  <si>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</si>
  <si>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</si>
  <si>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</si>
  <si>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</si>
  <si>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</si>
  <si>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</si>
  <si>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</si>
  <si>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</si>
  <si>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</si>
  <si>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</si>
  <si>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</si>
  <si>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</si>
  <si>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</si>
  <si>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</si>
  <si>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</si>
  <si>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</si>
  <si>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</si>
  <si>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</si>
  <si>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</si>
  <si>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</si>
  <si>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</si>
  <si>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</si>
  <si>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</si>
  <si>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</si>
  <si>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</si>
  <si>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</si>
  <si>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</si>
  <si>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</si>
  <si>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</si>
  <si>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</si>
  <si>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</si>
  <si>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</si>
  <si>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</si>
  <si>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</si>
  <si>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</si>
  <si>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</si>
  <si>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</si>
  <si>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</si>
  <si>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</si>
  <si>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</si>
  <si>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</si>
  <si>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</si>
  <si>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</si>
  <si>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</si>
  <si>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</si>
  <si>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</si>
  <si>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</si>
  <si>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</si>
  <si>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</si>
  <si>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</si>
  <si>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</si>
  <si>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</si>
  <si>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</si>
  <si>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</si>
  <si>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</si>
  <si>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</si>
  <si>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</si>
  <si>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</si>
  <si>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</si>
  <si>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</si>
  <si>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</si>
  <si>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</si>
  <si>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</si>
  <si>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</si>
  <si>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</si>
  <si>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</si>
  <si>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</si>
  <si>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</si>
  <si>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</si>
  <si>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</si>
  <si>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</si>
  <si>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</si>
  <si>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</si>
  <si>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</si>
  <si>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</si>
  <si>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</si>
  <si>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</si>
  <si>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</si>
  <si>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</si>
  <si>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</si>
  <si>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</si>
  <si>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</si>
  <si>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</si>
  <si>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</si>
  <si>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</si>
  <si>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</si>
  <si>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</si>
  <si>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</si>
  <si>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</si>
  <si>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</si>
  <si>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</si>
  <si>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</si>
  <si>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</si>
  <si>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</si>
  <si>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</si>
  <si>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</si>
  <si>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</si>
  <si>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</si>
  <si>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</si>
  <si>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</si>
  <si>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</si>
  <si>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</si>
  <si>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</si>
  <si>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</si>
  <si>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</si>
  <si>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</si>
  <si>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</si>
  <si>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</si>
  <si>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</si>
  <si>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</si>
  <si>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</si>
  <si>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</si>
  <si>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</si>
  <si>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</si>
  <si>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</si>
  <si>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</si>
  <si>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</si>
  <si>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</si>
  <si>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</si>
  <si>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</si>
  <si>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</si>
  <si>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</si>
  <si>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</si>
  <si>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</si>
  <si>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</si>
  <si>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</si>
  <si>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</si>
  <si>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</si>
  <si>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</si>
  <si>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</si>
  <si>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</si>
  <si>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</si>
  <si>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</si>
  <si>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</si>
  <si>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</si>
  <si>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</si>
  <si>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</si>
  <si>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</si>
  <si>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</si>
  <si>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</si>
  <si>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</si>
  <si>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</si>
  <si>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</si>
  <si>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</si>
  <si>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</si>
  <si>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</si>
  <si>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</si>
  <si>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</si>
  <si>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</si>
  <si>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</si>
  <si>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</si>
  <si>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</si>
  <si>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</si>
  <si>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</si>
  <si>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</si>
  <si>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</si>
  <si>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</si>
  <si>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</si>
  <si>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</si>
  <si>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</si>
  <si>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</si>
  <si>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</si>
  <si>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</si>
  <si>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</si>
  <si>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</si>
  <si>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</si>
  <si>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</si>
  <si>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</si>
  <si>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</si>
  <si>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</si>
  <si>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</si>
  <si>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</si>
  <si>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</si>
  <si>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</si>
  <si>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</si>
  <si>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</si>
  <si>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</si>
  <si>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</si>
  <si>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</si>
  <si>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</si>
  <si>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</si>
  <si>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</si>
  <si>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</si>
  <si>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</si>
  <si>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</si>
  <si>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</si>
  <si>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</si>
  <si>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</si>
  <si>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</si>
  <si>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</si>
  <si>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</si>
  <si>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</si>
  <si>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</si>
  <si>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</si>
  <si>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</si>
  <si>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</si>
  <si>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</si>
  <si>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</si>
  <si>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</si>
  <si>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</si>
  <si>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</si>
  <si>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</si>
  <si>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</si>
  <si>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</si>
  <si>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</si>
  <si>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</si>
  <si>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</si>
  <si>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</si>
  <si>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</si>
  <si>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</si>
  <si>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</si>
  <si>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</si>
  <si>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</si>
  <si>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</si>
  <si>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</si>
  <si>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</si>
  <si>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</si>
  <si>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</si>
  <si>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</si>
  <si>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</si>
  <si>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</si>
  <si>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</si>
  <si>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</si>
  <si>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</si>
  <si>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</si>
  <si>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</si>
  <si>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</si>
  <si>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</si>
  <si>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</si>
  <si>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</si>
  <si>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</si>
  <si>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</si>
  <si>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</si>
  <si>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</si>
  <si>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</si>
  <si>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</si>
  <si>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</si>
  <si>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</si>
  <si>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</si>
  <si>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</si>
  <si>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</si>
  <si>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</si>
  <si>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</si>
  <si>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</si>
  <si>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</si>
  <si>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</si>
  <si>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</si>
  <si>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</si>
  <si>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</si>
  <si>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</si>
  <si>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</si>
  <si>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</si>
  <si>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</si>
  <si>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</si>
  <si>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</si>
  <si>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</si>
  <si>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</si>
  <si>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</si>
  <si>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</si>
  <si>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</si>
  <si>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</si>
  <si>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</si>
  <si>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</si>
  <si>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</si>
  <si>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</si>
  <si>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</si>
  <si>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</si>
  <si>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</si>
  <si>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</si>
  <si>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</si>
  <si>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</si>
  <si>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</si>
  <si>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</si>
  <si>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</si>
  <si>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</si>
  <si>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</si>
  <si>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</si>
  <si>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</si>
  <si>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</si>
  <si>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</si>
  <si>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</si>
  <si>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</si>
  <si>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</si>
  <si>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</si>
  <si>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</si>
  <si>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</si>
  <si>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</si>
  <si>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</si>
  <si>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</si>
  <si>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</si>
  <si>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</si>
  <si>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</si>
  <si>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</si>
  <si>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</si>
  <si>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</si>
  <si>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</si>
  <si>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</si>
  <si>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</si>
  <si>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</si>
  <si>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</si>
  <si>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</si>
  <si>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</si>
  <si>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</si>
  <si>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</si>
  <si>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</si>
  <si>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</si>
  <si>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</si>
  <si>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</si>
  <si>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</si>
  <si>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</si>
  <si>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</si>
  <si>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</si>
  <si>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</si>
  <si>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</si>
  <si>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</si>
  <si>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</si>
  <si>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</si>
  <si>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</si>
  <si>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</si>
  <si>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</si>
  <si>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</si>
  <si>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</si>
  <si>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</si>
  <si>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</si>
  <si>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</si>
  <si>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</si>
  <si>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</si>
  <si>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</si>
  <si>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</si>
  <si>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</si>
  <si>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</si>
  <si>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</si>
  <si>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</si>
  <si>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</si>
  <si>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</si>
  <si>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</si>
  <si>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</si>
  <si>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</si>
  <si>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</si>
  <si>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</si>
  <si>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</si>
  <si>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</si>
  <si>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</si>
  <si>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</si>
  <si>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</si>
  <si>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</si>
  <si>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</si>
  <si>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</si>
  <si>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</si>
  <si>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</si>
  <si>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</si>
  <si>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</si>
  <si>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</si>
  <si>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</si>
  <si>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</si>
  <si>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</si>
  <si>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</si>
  <si>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</si>
  <si>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</si>
  <si>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</si>
  <si>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</si>
  <si>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</si>
  <si>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</si>
  <si>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</si>
  <si>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</si>
  <si>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</si>
  <si>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</si>
  <si>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</si>
  <si>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</si>
  <si>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</si>
  <si>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</si>
  <si>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</si>
  <si>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</si>
  <si>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</si>
  <si>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</si>
  <si>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</si>
  <si>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</si>
  <si>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</si>
  <si>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</si>
  <si>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</si>
  <si>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</si>
  <si>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</si>
  <si>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</si>
  <si>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</si>
  <si>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</si>
  <si>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</si>
  <si>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</si>
  <si>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</si>
  <si>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</si>
  <si>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</si>
  <si>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</si>
  <si>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</si>
  <si>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</si>
  <si>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</si>
  <si>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</si>
  <si>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</si>
  <si>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</si>
  <si>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</si>
  <si>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</si>
  <si>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</si>
  <si>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</si>
  <si>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</si>
  <si>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</si>
  <si>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</si>
  <si>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</si>
  <si>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</si>
  <si>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</si>
  <si>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</si>
  <si>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</si>
  <si>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</si>
  <si>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</si>
  <si>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</si>
  <si>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</si>
  <si>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</si>
  <si>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</si>
  <si>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</si>
  <si>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</si>
  <si>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</si>
  <si>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</si>
  <si>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</si>
  <si>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</si>
  <si>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</si>
  <si>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</si>
  <si>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</si>
  <si>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</si>
  <si>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</si>
  <si>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</si>
  <si>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</si>
  <si>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</si>
  <si>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</si>
  <si>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</si>
  <si>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</si>
  <si>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</si>
  <si>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</si>
  <si>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</si>
  <si>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</si>
  <si>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</si>
  <si>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</si>
  <si>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</si>
  <si>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</si>
  <si>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</si>
  <si>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</si>
  <si>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</si>
  <si>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</si>
  <si>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</si>
  <si>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</si>
  <si>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</si>
  <si>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</si>
  <si>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</si>
  <si>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</si>
  <si>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</si>
  <si>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</si>
  <si>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</si>
  <si>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</si>
  <si>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</si>
  <si>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</si>
  <si>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</si>
  <si>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</si>
  <si>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</si>
  <si>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</si>
  <si>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</si>
  <si>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</si>
  <si>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</si>
  <si>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</si>
  <si>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</si>
  <si>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</si>
  <si>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</si>
  <si>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</si>
  <si>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</si>
  <si>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</si>
  <si>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</si>
  <si>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</si>
  <si>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</si>
  <si>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</si>
  <si>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</si>
  <si>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</si>
  <si>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</si>
  <si>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</si>
  <si>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</si>
  <si>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</si>
  <si>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</si>
  <si>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</si>
  <si>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</si>
  <si>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</si>
  <si>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</si>
  <si>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</si>
  <si>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</si>
  <si>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</si>
  <si>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</si>
  <si>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</si>
  <si>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</si>
  <si>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</si>
  <si>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</si>
  <si>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</si>
  <si>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</si>
  <si>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</si>
  <si>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</si>
  <si>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</si>
  <si>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</si>
  <si>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</si>
  <si>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</si>
  <si>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</si>
  <si>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</si>
  <si>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</si>
  <si>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</si>
  <si>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</si>
  <si>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</si>
  <si>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</si>
  <si>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</si>
  <si>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</si>
  <si>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</si>
  <si>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</si>
  <si>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</si>
  <si>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</si>
  <si>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</si>
  <si>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</si>
  <si>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</si>
  <si>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</si>
  <si>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</si>
  <si>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</si>
  <si>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</si>
  <si>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</si>
  <si>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</si>
  <si>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</si>
  <si>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</si>
  <si>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</si>
  <si>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</si>
  <si>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</si>
  <si>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</si>
  <si>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</si>
  <si>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</si>
  <si>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</si>
  <si>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</si>
  <si>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</si>
  <si>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</si>
  <si>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</si>
  <si>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</si>
  <si>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</si>
  <si>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</si>
  <si>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</si>
  <si>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</si>
  <si>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</si>
  <si>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</si>
  <si>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</si>
  <si>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</si>
  <si>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</si>
  <si>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</si>
  <si>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</si>
  <si>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</si>
  <si>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</si>
  <si>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</si>
  <si>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</si>
  <si>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</si>
  <si>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</si>
  <si>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</si>
  <si>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</si>
  <si>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</si>
  <si>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</si>
  <si>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</si>
  <si>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</si>
  <si>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</si>
  <si>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</si>
  <si>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</si>
  <si>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</si>
  <si>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</si>
  <si>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</si>
  <si>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</si>
  <si>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</si>
  <si>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</si>
  <si>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</si>
  <si>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</si>
  <si>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</si>
  <si>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</si>
  <si>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</si>
  <si>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</si>
  <si>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</si>
  <si>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</si>
  <si>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</si>
  <si>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</si>
  <si>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</si>
  <si>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</si>
  <si>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</si>
  <si>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</si>
  <si>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</si>
  <si>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</si>
  <si>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</si>
  <si>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</si>
  <si>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</si>
  <si>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</si>
  <si>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</si>
  <si>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</si>
  <si>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</si>
  <si>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</si>
  <si>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</si>
  <si>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</si>
  <si>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</si>
  <si>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</si>
  <si>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</si>
  <si>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</si>
  <si>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</si>
  <si>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</si>
  <si>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</si>
  <si>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</si>
  <si>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</si>
  <si>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</si>
  <si>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</si>
  <si>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</si>
  <si>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</si>
  <si>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</si>
  <si>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</si>
  <si>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</si>
  <si>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</si>
  <si>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</si>
  <si>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</si>
  <si>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</si>
  <si>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</si>
  <si>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</si>
  <si>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</si>
  <si>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</si>
  <si>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</si>
  <si>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</si>
  <si>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</si>
  <si>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</si>
  <si>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</si>
  <si>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</si>
  <si>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</si>
  <si>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</si>
  <si>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</si>
  <si>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</si>
  <si>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</si>
  <si>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</si>
  <si>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</si>
  <si>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</si>
  <si>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</si>
  <si>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</si>
  <si>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</si>
  <si>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</si>
  <si>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</si>
  <si>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</si>
  <si>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</si>
  <si>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</si>
  <si>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</si>
  <si>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</si>
  <si>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</si>
  <si>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</si>
  <si>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</si>
  <si>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</si>
  <si>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</si>
  <si>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</si>
  <si>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</si>
  <si>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</si>
  <si>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</si>
  <si>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</si>
  <si>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</si>
  <si>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</si>
  <si>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</si>
  <si>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</si>
  <si>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</si>
  <si>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</si>
  <si>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</si>
  <si>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</si>
  <si>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</si>
  <si>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</si>
  <si>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</si>
  <si>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</si>
  <si>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</si>
  <si>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</si>
  <si>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</si>
  <si>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</si>
  <si>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</si>
  <si>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</si>
  <si>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</si>
  <si>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</si>
  <si>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</si>
  <si>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</si>
  <si>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</si>
  <si>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</si>
  <si>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</si>
  <si>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</si>
  <si>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</si>
  <si>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</si>
  <si>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</si>
  <si>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</si>
  <si>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</si>
  <si>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</si>
  <si>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</si>
  <si>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</si>
  <si>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</si>
  <si>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</si>
  <si>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</si>
  <si>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</si>
  <si>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</si>
  <si>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</si>
  <si>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</si>
  <si>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</si>
  <si>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</si>
  <si>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</si>
  <si>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</si>
  <si>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</si>
  <si>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</si>
  <si>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</si>
  <si>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</si>
  <si>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</si>
  <si>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</si>
  <si>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</si>
  <si>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</si>
  <si>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</si>
  <si>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</si>
  <si>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</si>
  <si>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</si>
  <si>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</si>
  <si>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</si>
  <si>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</si>
  <si>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</si>
  <si>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</si>
  <si>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</si>
  <si>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</si>
  <si>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</si>
  <si>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</si>
  <si>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</si>
  <si>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</si>
  <si>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</si>
  <si>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</si>
  <si>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</si>
  <si>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</si>
  <si>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</si>
  <si>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</si>
  <si>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</si>
  <si>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</si>
  <si>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</si>
  <si>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</si>
  <si>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</si>
  <si>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</si>
  <si>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</si>
  <si>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</si>
  <si>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</si>
  <si>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</si>
  <si>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</si>
  <si>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</si>
  <si>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</si>
  <si>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</si>
  <si>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</si>
  <si>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</si>
  <si>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</si>
  <si>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</si>
  <si>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</si>
  <si>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</si>
  <si>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</si>
  <si>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</si>
  <si>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</si>
  <si>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</si>
  <si>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</si>
  <si>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</si>
  <si>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</si>
  <si>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</si>
  <si>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</si>
  <si>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</si>
  <si>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</si>
  <si>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</si>
  <si>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</si>
  <si>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</si>
  <si>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</si>
  <si>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</si>
  <si>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</si>
  <si>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</si>
  <si>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</si>
  <si>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</si>
  <si>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</si>
  <si>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</si>
  <si>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</si>
  <si>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</si>
  <si>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</si>
  <si>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</si>
  <si>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</si>
  <si>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</si>
  <si>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</si>
  <si>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</si>
  <si>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</si>
  <si>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</si>
  <si>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</si>
  <si>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</si>
  <si>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</si>
  <si>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</si>
  <si>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</si>
  <si>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</si>
  <si>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</si>
  <si>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</si>
  <si>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</si>
  <si>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</si>
  <si>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</si>
  <si>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</si>
  <si>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</si>
  <si>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</si>
  <si>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</si>
  <si>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</si>
  <si>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</si>
  <si>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</si>
  <si>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</si>
  <si>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</si>
  <si>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</si>
  <si>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</si>
  <si>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</si>
  <si>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</si>
  <si>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</si>
  <si>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</si>
  <si>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</si>
  <si>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</si>
  <si>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</si>
  <si>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</si>
  <si>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</si>
  <si>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</si>
  <si>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</si>
  <si>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</si>
  <si>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</si>
  <si>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</si>
  <si>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</si>
  <si>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</si>
  <si>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</si>
  <si>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</si>
  <si>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</si>
  <si>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</si>
  <si>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</si>
  <si>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</si>
  <si>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</si>
  <si>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</si>
  <si>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</si>
  <si>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</si>
  <si>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</si>
  <si>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</si>
  <si>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</si>
  <si>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</si>
  <si>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</si>
  <si>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</si>
  <si>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</si>
  <si>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</si>
  <si>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</si>
  <si>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</si>
  <si>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</si>
  <si>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</si>
  <si>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</si>
  <si>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</si>
  <si>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</si>
  <si>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</si>
  <si>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</si>
  <si>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</si>
  <si>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</si>
  <si>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</si>
  <si>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</si>
  <si>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</si>
  <si>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</si>
  <si>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</si>
  <si>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</si>
  <si>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</si>
  <si>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</si>
  <si>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</si>
  <si>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</si>
  <si>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</si>
  <si>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</si>
  <si>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</si>
  <si>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</si>
  <si>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</si>
  <si>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</si>
  <si>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</si>
  <si>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</si>
  <si>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OBRA</t>
  </si>
  <si>
    <t>DATOS PROTOTIPO P2</t>
  </si>
  <si>
    <t>DATOS PROTOTIPO P3</t>
  </si>
  <si>
    <t>UBICACIÓN</t>
  </si>
  <si>
    <t>COSTO OBRA ( 1 + 2 )</t>
  </si>
  <si>
    <t>xxxxxx</t>
  </si>
  <si>
    <t>Alumbrado Público</t>
  </si>
  <si>
    <t>UNIDAD</t>
  </si>
  <si>
    <t>$ Un.</t>
  </si>
  <si>
    <t>MANO DE OBRA</t>
  </si>
  <si>
    <t>EQUIPOS</t>
  </si>
  <si>
    <t>MATERIALES</t>
  </si>
  <si>
    <t>ELECTRICIDAD</t>
  </si>
  <si>
    <t>INSTALACION SANITARIA</t>
  </si>
  <si>
    <t>INSTALACION DE GAS</t>
  </si>
  <si>
    <t>RED CLOACA</t>
  </si>
  <si>
    <t>ALUMBRADO PUBLICO</t>
  </si>
  <si>
    <t>URBANIZACION</t>
  </si>
  <si>
    <t xml:space="preserve">                                                                                                       ANALISIS DE PRECIOS</t>
  </si>
  <si>
    <t>PRECIOS OFERTA A:</t>
  </si>
  <si>
    <t>xxxxxxx</t>
  </si>
  <si>
    <t>A- )</t>
  </si>
  <si>
    <t>VIVIENDAS</t>
  </si>
  <si>
    <t>SUB TOTAL VIVIENDAS</t>
  </si>
  <si>
    <t>B- )</t>
  </si>
  <si>
    <t>Red Cloacas ( red externa + conexiones domiciliarias )</t>
  </si>
  <si>
    <t>Red Agua Potable ( red externa + conexiones domiciliarias )</t>
  </si>
  <si>
    <t>SUBTOTAL COSTOS DIRECTOS</t>
  </si>
  <si>
    <t>Subtotal</t>
  </si>
  <si>
    <t>BENEFICIOS</t>
  </si>
  <si>
    <t>IMPUESTOS</t>
  </si>
  <si>
    <t>I.V.A VIVIENDA</t>
  </si>
  <si>
    <t>INGRESOS BRUTOS VIVIENDA</t>
  </si>
  <si>
    <t>I.V.A INFRAESTRUTURA</t>
  </si>
  <si>
    <t>INGRESOS BRUTOS INFRAESTRUTURA</t>
  </si>
  <si>
    <t xml:space="preserve">TOTAL VIVIENDAS </t>
  </si>
  <si>
    <t>MONTO TOTAL DE LA OFERTA</t>
  </si>
  <si>
    <t>Importante:</t>
  </si>
  <si>
    <t>Los cómputos son indicativos.</t>
  </si>
  <si>
    <t>Los proponentes deberán verificar los cómputos oficiales.</t>
  </si>
  <si>
    <t>Curva Máxima</t>
  </si>
  <si>
    <t>Curva Mínima</t>
  </si>
  <si>
    <t>Flete</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</si>
  <si>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</si>
  <si>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</si>
  <si>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</si>
  <si>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</si>
  <si>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</si>
  <si>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</si>
  <si>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</si>
  <si>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</si>
  <si>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</si>
  <si>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Red de agua potable - Conexiones domiciliarias agua potable (Provisión, acarreo y coloc. mat. polietileno k10-abrazadera, férula, llave maestra y medidor de caudal, incl UV)</t>
  </si>
  <si>
    <t>Terminación y limpieza de obra</t>
  </si>
  <si>
    <t>G (PB)</t>
  </si>
  <si>
    <t>F (PRIMER PISO)</t>
  </si>
  <si>
    <t>DATOS PROTOTIPO P4</t>
  </si>
  <si>
    <t>H (PRIMER PISO)</t>
  </si>
  <si>
    <t>DATOS PROTOTIPO P5</t>
  </si>
  <si>
    <t>DATOS PROTOTIPO P6</t>
  </si>
  <si>
    <t>|</t>
  </si>
  <si>
    <t>G (PRIMER PISO)</t>
  </si>
  <si>
    <t>G (SEGUNDO PISO)</t>
  </si>
  <si>
    <t>DATOS PROTOTIPO P7</t>
  </si>
  <si>
    <t>DATOS ESPACIOS COMUNES</t>
  </si>
  <si>
    <t>ESPACIO COMUN</t>
  </si>
  <si>
    <t>ha</t>
  </si>
  <si>
    <t>TOTAL OBRAS INFRAESTRUCTURA + URBANIZACION + DOC. FINAL DE OBRA + OBRAS DE NEXO</t>
  </si>
  <si>
    <t>INFRAESTRUCTURA + URBANIZACION + DOC. FINAL DE OBRA + OBRAS DE NEXOS</t>
  </si>
  <si>
    <t>SUB TOTAL INFRAESTRUCTURA + URBANIZACION + DOC. DE OBRA + OBRAS DE NEXOS</t>
  </si>
  <si>
    <t>Jaharro b/ revestimiento cerámico</t>
  </si>
  <si>
    <t>Jaharro y Enlucido a la cal (interior)</t>
  </si>
  <si>
    <t>Provisión y colocación de cristal float 3mm</t>
  </si>
  <si>
    <t>Provisión y colocación de cristal float 4mm</t>
  </si>
  <si>
    <t>Instalación de Gas (Incl. Cocina 4 hornallas c/horno)</t>
  </si>
  <si>
    <t>Red de agua potable - Provisión, acarreo y colocación de caño recto Ø110mm de PVC k-10, incl. piezas esp. juntas, etc.</t>
  </si>
  <si>
    <t>C</t>
  </si>
  <si>
    <t>SUB TOTALOBRAS COMPLEMENTARIAS</t>
  </si>
  <si>
    <t>INFRAESTRUCTURA - URBANIZACIÓN - DOC. FINAL DE OBRA - OBRAS DE NEXO - OBRAS COMPLEMENTARIAS</t>
  </si>
  <si>
    <t>00/00/0000</t>
  </si>
  <si>
    <t>DATOS URBANIZACIÓN - NEXO - DOCUMENTACIÓN FINAL DE OBRA - OBRA COMPLEMENTARIA</t>
  </si>
  <si>
    <t>Excavación de Cimientos</t>
  </si>
  <si>
    <t xml:space="preserve">Relleno Bajo Contrapiso </t>
  </si>
  <si>
    <t>Hormigón de limpieza</t>
  </si>
  <si>
    <t>Dado Fundación  h=15cm</t>
  </si>
  <si>
    <t>Vigas de Encadenado Inferior - Fundación  H 17</t>
  </si>
  <si>
    <t>Columna de Encadenado (incluye tronco de columna)</t>
  </si>
  <si>
    <t>Vigas de Encadenado Superior, Dintel y de Carga</t>
  </si>
  <si>
    <t>Losa de Hormigón Armado</t>
  </si>
  <si>
    <t>Tanque de Reserva (incluido cierre base tanque)</t>
  </si>
  <si>
    <t>Capa aisladora horizontal  18cm</t>
  </si>
  <si>
    <t xml:space="preserve">Mampostería Ladrillón Cerámico Macizo (soga) </t>
  </si>
  <si>
    <t>Tabique  Liviano  tipo Durlock ( con placa de yeso de 12,5 mm para sectores húmedos)</t>
  </si>
  <si>
    <t>Cubierta de Techo Aislación Térmica e Hidráulica</t>
  </si>
  <si>
    <t>Contrapiso  Interior</t>
  </si>
  <si>
    <t>Carpeta bajo Cerámico e=4cm</t>
  </si>
  <si>
    <t>Contrapisos de Veredín perimetral, vereda de acceso y galería</t>
  </si>
  <si>
    <t>Carpinterías metálica, aluminio y madera</t>
  </si>
  <si>
    <t>Mesadas, campana y ventilaciones (incluida mesada exterior)</t>
  </si>
  <si>
    <t>Mesadas, campana y ventilaciones p/ disc.(incluida mesada exterior)</t>
  </si>
  <si>
    <t>Antepechos de H° Armado con goterón bajo nariz de 2cm</t>
  </si>
  <si>
    <t>Pérgolas (Frente y Fondo)  - Incluye Base de Hormigón Simple H 13</t>
  </si>
  <si>
    <t xml:space="preserve">Instalación sanitaria (incl. cañería base, distrib. AF-AC, artefactos y grifería) </t>
  </si>
  <si>
    <t xml:space="preserve">Instalación sanitaria p/ disc.(incl. cañería base, distrib. AF-AC, artefactos y grifería) </t>
  </si>
  <si>
    <t>Calefón Solar - Termosifónico - Captador por tubo de vacío</t>
  </si>
  <si>
    <t>Instalación de gas - Gabinete para tubos</t>
  </si>
  <si>
    <t>Instalación eléctrica (incl.pilastra,proc.cañerias p/3AA,y preveer espacios en tablero gral. p/llaves termomagnéticas corresp. Portalámparas 3 cuerpos)</t>
  </si>
  <si>
    <t>Cimiento Ciclópeo H 13</t>
  </si>
  <si>
    <t>Excavación no Clasificada</t>
  </si>
  <si>
    <t>Ejecución de cunetas en tierra</t>
  </si>
  <si>
    <t>Arbolado Público</t>
  </si>
  <si>
    <t>Ejecuciòn de Veredas Municipales</t>
  </si>
  <si>
    <t>Indicadores de Calles</t>
  </si>
  <si>
    <t>Vértices de Lotes</t>
  </si>
  <si>
    <t>Red de cloacas - Conexiones domiciliarias cloacas (Provisión, acarreo y coloc. materiales p/la ejecución s/red nueva)</t>
  </si>
  <si>
    <t>Espacio Verde 2</t>
  </si>
  <si>
    <t>Documentación final de obra (minimo 3% Monto Total de la Obra)</t>
  </si>
  <si>
    <t>DEPTO. JÁCHAL</t>
  </si>
  <si>
    <t>B° VIRGEN DE FÁTIMA - SECTOR 1 - 71 VIV.- DPTO. JÁCHAL</t>
  </si>
  <si>
    <t>M 17 MODIFICADO</t>
  </si>
  <si>
    <t>M1 17 MODIFICADO</t>
  </si>
  <si>
    <t>Taza de Arbolado Público</t>
  </si>
  <si>
    <t>Red de agua potable - Provisión, acarreo y colocación de caño recto Ø75mm de PVC k-10, incl. piezas esp. juntas, etc.</t>
  </si>
  <si>
    <t>Red de agua potable - Provisión, acarreo y colocación de válvulas esclusas completas Ø75mm, incluido caja de HF y cámara de mampostería, etc.</t>
  </si>
  <si>
    <t>Red de agua potable - Provisión, acarreo y colocación de válvulas esclusas completas Ø100mm, incluido caja de HF y cámara de mampostería, etc.</t>
  </si>
  <si>
    <t>Red de agua potable - Obras de Nexo - Provisión, acarreo y colocación de caño recto Ø110mm de PVC k-10, incl. piezas esp. juntas, etc.</t>
  </si>
  <si>
    <t>Red de agua potable - Obras de Nexo - Provisión, acarreo y colocación de válvulas esclusas completas Ø100mm, incluido caja de HF y cámara de mampostería, etc.</t>
  </si>
  <si>
    <t>Red de agua potable - Obras de Nexo - Provisión, acarreo y colocación de hidrantes a bola, completos, (Incluye caja de HF y Const. de cámara)</t>
  </si>
  <si>
    <t>Red de agua potable - Obras de Nexo - Excavación de zanjas para inst. cañeías, sin depresión de napa</t>
  </si>
  <si>
    <t>Red de agua potable - Obras de Nexo - Paquete estructural</t>
  </si>
  <si>
    <t xml:space="preserve">Red de agua potable - Obras de Nexo - Relleno superior </t>
  </si>
  <si>
    <t>Espacio Verde 1</t>
  </si>
  <si>
    <t>Comparto y Obra de Toma</t>
  </si>
  <si>
    <t>Ejecución de cunetas impermeabilizadas (ochavas)</t>
  </si>
  <si>
    <t>Piso baldosa cerámica (incluido umbral)</t>
  </si>
  <si>
    <t>Látex exterior en H° Visto y Muros T,R.</t>
  </si>
  <si>
    <t>24.1</t>
  </si>
  <si>
    <t>32.1</t>
  </si>
  <si>
    <t>Alumbrado Espacio Verde 2</t>
  </si>
  <si>
    <t>Demolición de cunetas impermeabilizadas y veredas existentes (según detalle en PET)</t>
  </si>
  <si>
    <t>Preparación y Limpieza de Terreno (incluye erradicación de árboles)</t>
  </si>
  <si>
    <t>Ejecución de Pasante Vehicular SJ320</t>
  </si>
  <si>
    <t>Ejecución de Puentes Peatonales</t>
  </si>
  <si>
    <t>Ejecución de Puentes de acceso Vehicular para vivienda s/cuneta impermeabilizada</t>
  </si>
  <si>
    <t>Ejecución de Puentes de acceso Vehicular para vivienda s/cuneta en tierra</t>
  </si>
  <si>
    <t>Ejecución de Puentes de acceso Vehicular para limpieza canal s/cuneta en tierra</t>
  </si>
  <si>
    <t>Red de agua potable - Obras de Nexo - Base y Sub-Base</t>
  </si>
  <si>
    <t>Red de agua potable - Obras de Nexo - Carpeta Asfáltica</t>
  </si>
  <si>
    <t xml:space="preserve"> </t>
  </si>
  <si>
    <t>Obras Complementarias - Portones de acceso para limpieza canal</t>
  </si>
  <si>
    <t>Obras Complementarias - Cierre Olímpico (lateral oeste)</t>
  </si>
  <si>
    <t>Ejecución de base para calles (0,20)</t>
  </si>
  <si>
    <t>Obras de Nexo - Red Agua Potable ( red externa + conexiones domiciliarias )</t>
  </si>
  <si>
    <t>Urbanización</t>
  </si>
  <si>
    <t>Espacio Verde 1 y 2</t>
  </si>
  <si>
    <t xml:space="preserve"> Viviendas - Prototipos M 17 Modificado</t>
  </si>
  <si>
    <t xml:space="preserve"> Viviendas - Prototipos M1 17 Modificado</t>
  </si>
  <si>
    <t>501-006343-2019</t>
  </si>
  <si>
    <t>El Monto Total de la Obra corresponde a …………. UVIs, equivalente a 39,36 UVIs con respecto a fecha 31-10-2019.-</t>
  </si>
  <si>
    <t>02/2020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</si>
</sst>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4" formatCode="_-&quot;$&quot;* #,##0.00_-;\-&quot;$&quot;* #,##0.00_-;_-&quot;$&quot;*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 #,##0;\-&quot;$&quot;\ #,##0"/>
    <numFmt numFmtId="169" formatCode="&quot;$&quot;\ #,##0.00;\-&quot;$&quot;\ #,##0.00"/>
    <numFmt numFmtId="170" formatCode="_-&quot;$&quot;\ * #,##0.00_-;\-&quot;$&quot;\ * #,##0.00_-;_-&quot;$&quot;\ *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 &quot;viviendas&quot;"/>
    <numFmt numFmtId="189" formatCode="0.00000%"/>
    <numFmt numFmtId="190" formatCode="_(* #,##0.00_);_(* \(#,##0.00\);_(* &quot;-&quot;??_);_(@_)"/>
    <numFmt numFmtId="191" formatCode="&quot;$&quot;#,##0_);\(&quot;$&quot;#,##0\)"/>
    <numFmt numFmtId="192" formatCode="General_)"/>
    <numFmt numFmtId="193" formatCode="&quot;Obra: &quot;"/>
    <numFmt numFmtId="194" formatCode="0.0000"/>
    <numFmt numFmtId="195" formatCode="_ &quot;$&quot;\ * #,##0.0000000_ ;_ &quot;$&quot;\ * \-#,##0.0000000_ ;_ &quot;$&quot;\ * &quot;-&quot;??_ ;_ @_ "/>
    <numFmt numFmtId="196" formatCode="_ &quot;$&quot;\ * #,##0.0000_ ;_ &quot;$&quot;\ * \-#,##0.0000_ ;_ &quot;$&quot;\ * &quot;-&quot;??_ ;_ @_ "/>
    <numFmt numFmtId="197" formatCode="_ &quot;$&quot;\ * #,##0.000000000_ ;_ &quot;$&quot;\ * \-#,##0.000000000_ ;_ &quot;$&quot;\ * &quot;-&quot;??_ ;_ @_ "/>
    <numFmt numFmtId="198" formatCode="0.00000000000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name val="Arial"/>
      <family val="2"/>
    </font>
    <font>
      <b/>
      <u val="double"/>
      <sz val="10"/>
      <name val="Arial"/>
      <family val="2"/>
    </font>
    <font>
      <sz val="9"/>
      <color indexed="81"/>
      <name val="Tahoma"/>
      <family val="2"/>
    </font>
    <font>
      <b/>
      <sz val="11"/>
      <name val="Arial"/>
      <family val="2"/>
    </font>
    <font>
      <sz val="16"/>
      <name val="Arial"/>
      <family val="2"/>
    </font>
    <font>
      <b/>
      <sz val="28"/>
      <name val="Arial"/>
      <family val="2"/>
    </font>
    <font>
      <sz val="28"/>
      <name val="Arial"/>
      <family val="2"/>
    </font>
    <font>
      <sz val="20"/>
      <color theme="1"/>
      <name val="Calibri"/>
      <family val="2"/>
      <scheme val="minor"/>
    </font>
  </fonts>
  <fills count="1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0" tint="-0.14999847407452621"/>
        <bgColor indexed="64"/>
      </patternFill>
    </fill>
  </fills>
  <borders count="6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9">
    <xf numFmtId="0" fontId="0" fillId="0" borderId="0"/>
    <xf numFmtId="9" fontId="7" fillId="0" borderId="0" applyFont="0" applyFill="0" applyBorder="0" applyAlignment="0" applyProtection="0"/>
    <xf numFmtId="44"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2" fontId="22" fillId="0" borderId="0">
      <protection locked="0"/>
    </xf>
    <xf numFmtId="172" fontId="22" fillId="0" borderId="0">
      <protection locked="0"/>
    </xf>
    <xf numFmtId="0" fontId="8" fillId="0" borderId="0" applyFont="0" applyFill="0" applyBorder="0" applyAlignment="0" applyProtection="0"/>
    <xf numFmtId="173" fontId="21" fillId="0" borderId="0">
      <protection locked="0"/>
    </xf>
    <xf numFmtId="174" fontId="21" fillId="0" borderId="0">
      <protection locked="0"/>
    </xf>
    <xf numFmtId="175"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167"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8" fillId="0" borderId="0" applyFill="0" applyBorder="0" applyAlignment="0" applyProtection="0"/>
    <xf numFmtId="2" fontId="8" fillId="0" borderId="0" applyFill="0" applyBorder="0" applyAlignment="0" applyProtection="0"/>
    <xf numFmtId="167" fontId="29" fillId="0" borderId="0" applyFont="0" applyFill="0" applyBorder="0" applyAlignment="0" applyProtection="0"/>
    <xf numFmtId="186" fontId="8" fillId="0" borderId="0" applyFont="0" applyFill="0" applyBorder="0" applyAlignment="0" applyProtection="0"/>
    <xf numFmtId="167" fontId="29" fillId="0" borderId="0" applyFont="0" applyFill="0" applyBorder="0" applyAlignment="0" applyProtection="0"/>
    <xf numFmtId="43" fontId="3" fillId="0" borderId="0" applyFont="0" applyFill="0" applyBorder="0" applyAlignment="0" applyProtection="0"/>
    <xf numFmtId="166" fontId="29"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166" fontId="35" fillId="0" borderId="0" applyFont="0" applyFill="0" applyBorder="0" applyAlignment="0" applyProtection="0"/>
    <xf numFmtId="166" fontId="8" fillId="0" borderId="0" applyFont="0" applyFill="0" applyBorder="0" applyAlignment="0" applyProtection="0"/>
    <xf numFmtId="44" fontId="3" fillId="0" borderId="0" applyFont="0" applyFill="0" applyBorder="0" applyAlignment="0" applyProtection="0"/>
    <xf numFmtId="168"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167" fontId="40"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1"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665">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44" fontId="8" fillId="0" borderId="0" xfId="0" applyNumberFormat="1" applyFont="1" applyFill="1" applyBorder="1" applyAlignment="1" applyProtection="1">
      <alignment vertical="center"/>
      <protection hidden="1"/>
    </xf>
    <xf numFmtId="171" fontId="8" fillId="0" borderId="9" xfId="1" applyNumberFormat="1" applyFont="1" applyFill="1" applyBorder="1" applyAlignment="1" applyProtection="1">
      <alignment vertical="center"/>
      <protection hidden="1"/>
    </xf>
    <xf numFmtId="171"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9" fontId="9" fillId="0" borderId="0" xfId="6" applyNumberFormat="1" applyFont="1" applyBorder="1" applyAlignment="1">
      <alignment horizontal="center" vertical="center"/>
    </xf>
    <xf numFmtId="0" fontId="28" fillId="0" borderId="0" xfId="19" applyFont="1" applyFill="1" applyAlignment="1">
      <alignment vertical="center"/>
    </xf>
    <xf numFmtId="178"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166"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171"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7" fontId="12" fillId="0" borderId="18" xfId="1" applyNumberFormat="1" applyFont="1" applyFill="1" applyBorder="1" applyAlignment="1" applyProtection="1">
      <alignment vertical="center"/>
      <protection hidden="1"/>
    </xf>
    <xf numFmtId="180"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2" fontId="8" fillId="0" borderId="9" xfId="2"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44"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166"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3" fontId="12" fillId="0" borderId="9" xfId="2" applyNumberFormat="1" applyFont="1" applyFill="1" applyBorder="1" applyAlignment="1" applyProtection="1">
      <alignment vertical="center"/>
      <protection hidden="1"/>
    </xf>
    <xf numFmtId="183"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16"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12" fillId="0" borderId="27"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9" fontId="12" fillId="0" borderId="0" xfId="1" applyNumberFormat="1" applyFont="1" applyFill="1" applyBorder="1" applyAlignment="1" applyProtection="1">
      <alignment horizontal="center"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0" fontId="14" fillId="0" borderId="0" xfId="0" applyFont="1" applyFill="1" applyAlignment="1" applyProtection="1">
      <alignment vertical="center"/>
      <protection hidden="1"/>
    </xf>
    <xf numFmtId="44"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6" fontId="8" fillId="0" borderId="0" xfId="6"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1"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44" fontId="12" fillId="0" borderId="9" xfId="0" applyNumberFormat="1" applyFont="1" applyFill="1" applyBorder="1" applyAlignment="1" applyProtection="1">
      <alignment vertical="center"/>
      <protection hidden="1"/>
    </xf>
    <xf numFmtId="171" fontId="15" fillId="0" borderId="9" xfId="1" applyNumberFormat="1" applyFont="1" applyFill="1" applyBorder="1" applyAlignment="1" applyProtection="1">
      <alignment vertical="center"/>
      <protection hidden="1"/>
    </xf>
    <xf numFmtId="44"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8"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wrapText="1"/>
    </xf>
    <xf numFmtId="44"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3" fontId="12" fillId="0" borderId="0" xfId="0" applyNumberFormat="1" applyFont="1" applyFill="1" applyBorder="1" applyAlignment="1" applyProtection="1">
      <alignment vertical="center"/>
    </xf>
    <xf numFmtId="44"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44" fontId="12" fillId="0" borderId="4" xfId="0"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44"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44"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9"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44"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81" fontId="13" fillId="0" borderId="0" xfId="0" applyNumberFormat="1" applyFont="1" applyFill="1" applyAlignment="1" applyProtection="1">
      <alignment horizontal="center" vertical="center"/>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2" fontId="0" fillId="0" borderId="0" xfId="0" applyNumberFormat="1" applyFill="1" applyAlignment="1" applyProtection="1">
      <alignment vertical="center"/>
      <protection hidden="1"/>
    </xf>
    <xf numFmtId="181"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2"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0" fontId="8" fillId="0" borderId="0" xfId="0" applyFont="1" applyFill="1" applyBorder="1" applyAlignment="1" applyProtection="1">
      <alignment vertical="center"/>
      <protection hidden="1"/>
    </xf>
    <xf numFmtId="189"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2" fillId="0" borderId="0" xfId="0" applyFont="1" applyFill="1" applyAlignment="1" applyProtection="1">
      <alignment vertical="center"/>
      <protection hidden="1"/>
    </xf>
    <xf numFmtId="44" fontId="8" fillId="0" borderId="0" xfId="2" applyFont="1" applyFill="1" applyAlignment="1" applyProtection="1">
      <alignment vertical="center"/>
      <protection hidden="1"/>
    </xf>
    <xf numFmtId="189" fontId="8" fillId="0" borderId="0" xfId="6" applyNumberFormat="1" applyFont="1" applyFill="1" applyAlignment="1" applyProtection="1">
      <alignment vertical="center"/>
      <protection hidden="1"/>
    </xf>
    <xf numFmtId="189" fontId="12" fillId="0" borderId="0" xfId="0" applyNumberFormat="1" applyFont="1" applyFill="1" applyBorder="1" applyAlignment="1" applyProtection="1">
      <alignment vertical="center"/>
      <protection hidden="1"/>
    </xf>
    <xf numFmtId="189" fontId="12" fillId="0" borderId="0" xfId="6" applyNumberFormat="1" applyFont="1" applyFill="1" applyBorder="1" applyAlignment="1" applyProtection="1">
      <alignment vertical="center"/>
      <protection hidden="1"/>
    </xf>
    <xf numFmtId="44" fontId="12" fillId="0" borderId="0" xfId="6" applyNumberFormat="1" applyFont="1" applyFill="1" applyBorder="1" applyAlignment="1" applyProtection="1">
      <alignment vertical="center"/>
      <protection hidden="1"/>
    </xf>
    <xf numFmtId="189"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182" fontId="12" fillId="0" borderId="0" xfId="2" applyNumberFormat="1" applyFont="1" applyFill="1" applyBorder="1" applyAlignment="1" applyProtection="1">
      <alignment vertical="center"/>
      <protection hidden="1"/>
    </xf>
    <xf numFmtId="188" fontId="12" fillId="0" borderId="0" xfId="6" applyNumberFormat="1" applyFont="1" applyFill="1" applyBorder="1" applyAlignment="1" applyProtection="1">
      <alignment horizontal="left"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2"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2" fontId="8" fillId="4" borderId="30" xfId="2" applyNumberFormat="1" applyFont="1" applyFill="1" applyBorder="1" applyAlignment="1" applyProtection="1">
      <alignment vertical="center"/>
      <protection hidden="1"/>
    </xf>
    <xf numFmtId="182"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44"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44"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44"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44" fontId="12" fillId="4" borderId="0" xfId="2" applyFont="1" applyFill="1" applyAlignment="1" applyProtection="1">
      <alignment vertical="center"/>
    </xf>
    <xf numFmtId="182"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44" fontId="12" fillId="0" borderId="3" xfId="0" applyNumberFormat="1" applyFont="1" applyFill="1" applyBorder="1" applyAlignment="1" applyProtection="1">
      <alignment vertical="center"/>
    </xf>
    <xf numFmtId="166" fontId="12" fillId="0" borderId="4" xfId="0" applyNumberFormat="1" applyFont="1" applyFill="1" applyBorder="1" applyAlignment="1" applyProtection="1">
      <alignment horizontal="right" vertical="center"/>
    </xf>
    <xf numFmtId="44" fontId="12" fillId="0" borderId="0" xfId="0" applyNumberFormat="1" applyFont="1" applyFill="1" applyBorder="1" applyAlignment="1" applyProtection="1">
      <alignment vertical="center"/>
    </xf>
    <xf numFmtId="166"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44"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166" fontId="0" fillId="0" borderId="0" xfId="0" applyNumberFormat="1" applyFill="1" applyAlignment="1" applyProtection="1">
      <alignment vertical="center"/>
    </xf>
    <xf numFmtId="0" fontId="9" fillId="0" borderId="9" xfId="0" applyFont="1" applyFill="1" applyBorder="1" applyAlignment="1" applyProtection="1">
      <alignment horizontal="center" vertical="center"/>
      <protection locked="0"/>
    </xf>
    <xf numFmtId="0" fontId="9" fillId="0" borderId="12" xfId="0" applyFont="1" applyFill="1" applyBorder="1" applyAlignment="1" applyProtection="1">
      <alignment vertical="center"/>
      <protection locked="0"/>
    </xf>
    <xf numFmtId="0" fontId="9" fillId="0" borderId="0" xfId="0" applyFont="1" applyFill="1" applyBorder="1" applyAlignment="1" applyProtection="1">
      <alignment horizontal="left"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81" fontId="9" fillId="0" borderId="9" xfId="48" applyNumberFormat="1" applyFont="1" applyFill="1" applyBorder="1" applyAlignment="1" applyProtection="1">
      <alignment horizontal="right" vertical="center"/>
      <protection locked="0"/>
    </xf>
    <xf numFmtId="181" fontId="9" fillId="0" borderId="48" xfId="48" applyNumberFormat="1" applyFont="1" applyFill="1" applyBorder="1" applyAlignment="1" applyProtection="1">
      <alignment horizontal="right" vertical="center"/>
      <protection locked="0"/>
    </xf>
    <xf numFmtId="181"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11" fillId="0" borderId="0" xfId="0" applyNumberFormat="1" applyFont="1" applyFill="1" applyBorder="1" applyAlignment="1" applyProtection="1">
      <alignment horizontal="center" vertical="center"/>
    </xf>
    <xf numFmtId="181"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81" fontId="11" fillId="0" borderId="0" xfId="0" applyNumberFormat="1" applyFont="1" applyFill="1" applyBorder="1" applyAlignment="1" applyProtection="1">
      <alignment vertical="center"/>
    </xf>
    <xf numFmtId="181"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81" fontId="9" fillId="0" borderId="0" xfId="0" applyNumberFormat="1" applyFont="1" applyFill="1" applyBorder="1" applyAlignment="1" applyProtection="1">
      <alignment vertical="center"/>
    </xf>
    <xf numFmtId="181"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81"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81" fontId="9" fillId="0" borderId="15" xfId="0" applyNumberFormat="1" applyFont="1" applyFill="1" applyBorder="1" applyAlignment="1" applyProtection="1">
      <alignment horizontal="center" vertical="center"/>
    </xf>
    <xf numFmtId="181"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81" fontId="9" fillId="0" borderId="1" xfId="0" applyNumberFormat="1" applyFont="1" applyFill="1" applyBorder="1" applyAlignment="1" applyProtection="1">
      <alignment horizontal="right" vertical="center"/>
    </xf>
    <xf numFmtId="181"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81" fontId="9" fillId="0" borderId="17" xfId="0" applyNumberFormat="1" applyFont="1" applyFill="1" applyBorder="1" applyAlignment="1" applyProtection="1">
      <alignment vertical="center"/>
    </xf>
    <xf numFmtId="181"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81" fontId="9" fillId="0" borderId="24" xfId="0" applyNumberFormat="1" applyFont="1" applyFill="1" applyBorder="1" applyAlignment="1" applyProtection="1">
      <alignment horizontal="left" vertical="center"/>
    </xf>
    <xf numFmtId="181"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center" vertical="center"/>
    </xf>
    <xf numFmtId="0" fontId="9" fillId="0" borderId="9" xfId="0" applyFont="1" applyFill="1" applyBorder="1" applyAlignment="1">
      <alignment horizontal="left" vertical="center"/>
    </xf>
    <xf numFmtId="0" fontId="9" fillId="0" borderId="9" xfId="0" applyFont="1" applyFill="1" applyBorder="1" applyAlignment="1">
      <alignment vertical="center"/>
    </xf>
    <xf numFmtId="44" fontId="0" fillId="0" borderId="0" xfId="0" applyNumberFormat="1" applyFill="1" applyAlignment="1" applyProtection="1">
      <alignment vertical="center"/>
    </xf>
    <xf numFmtId="0" fontId="12" fillId="0" borderId="0" xfId="0" applyFont="1"/>
    <xf numFmtId="44" fontId="12" fillId="0" borderId="0" xfId="2" applyFont="1"/>
    <xf numFmtId="10" fontId="0" fillId="0" borderId="0" xfId="1" applyNumberFormat="1" applyFont="1"/>
    <xf numFmtId="0" fontId="8" fillId="0" borderId="0" xfId="0" applyFont="1"/>
    <xf numFmtId="44" fontId="0" fillId="0" borderId="0" xfId="2" applyFont="1"/>
    <xf numFmtId="166" fontId="12" fillId="0" borderId="0" xfId="0" applyNumberFormat="1" applyFont="1"/>
    <xf numFmtId="166" fontId="8" fillId="0" borderId="0" xfId="0" applyNumberFormat="1" applyFont="1"/>
    <xf numFmtId="166" fontId="0" fillId="0" borderId="0" xfId="0" applyNumberFormat="1" applyFill="1" applyAlignment="1" applyProtection="1">
      <alignment vertical="center"/>
      <protection hidden="1"/>
    </xf>
    <xf numFmtId="10" fontId="8" fillId="7" borderId="9" xfId="15" applyNumberFormat="1" applyFont="1" applyFill="1" applyBorder="1" applyAlignment="1" applyProtection="1">
      <alignment vertical="center"/>
      <protection locked="0"/>
    </xf>
    <xf numFmtId="178" fontId="12" fillId="0" borderId="31" xfId="6" applyNumberFormat="1" applyFont="1" applyFill="1" applyBorder="1" applyAlignment="1" applyProtection="1">
      <alignment horizontal="center" vertical="center"/>
      <protection hidden="1"/>
    </xf>
    <xf numFmtId="178" fontId="12" fillId="0" borderId="28" xfId="6" applyNumberFormat="1" applyFont="1" applyFill="1" applyBorder="1" applyAlignment="1" applyProtection="1">
      <alignment horizontal="center" vertical="center"/>
      <protection hidden="1"/>
    </xf>
    <xf numFmtId="44" fontId="12" fillId="0" borderId="0" xfId="0" applyNumberFormat="1" applyFont="1" applyFill="1" applyBorder="1" applyAlignment="1" applyProtection="1">
      <alignment horizontal="right" vertical="center"/>
    </xf>
    <xf numFmtId="0" fontId="43" fillId="0" borderId="0" xfId="0" applyFont="1" applyFill="1" applyBorder="1" applyAlignment="1" applyProtection="1">
      <alignment horizontal="left" vertical="center"/>
      <protection hidden="1"/>
    </xf>
    <xf numFmtId="10" fontId="0" fillId="7" borderId="9" xfId="1" applyNumberFormat="1" applyFont="1" applyFill="1" applyBorder="1" applyAlignment="1">
      <alignment vertical="center"/>
    </xf>
    <xf numFmtId="10" fontId="8" fillId="7" borderId="12" xfId="15" applyNumberFormat="1" applyFont="1" applyFill="1" applyBorder="1" applyAlignment="1" applyProtection="1">
      <alignment vertical="center"/>
      <protection locked="0"/>
    </xf>
    <xf numFmtId="10" fontId="0" fillId="7" borderId="52" xfId="1" applyNumberFormat="1" applyFont="1" applyFill="1" applyBorder="1" applyAlignment="1">
      <alignment vertical="center"/>
    </xf>
    <xf numFmtId="166" fontId="0" fillId="0" borderId="0" xfId="0" applyNumberFormat="1" applyFill="1" applyBorder="1" applyAlignment="1" applyProtection="1">
      <alignment horizontal="right" vertical="center"/>
      <protection hidden="1"/>
    </xf>
    <xf numFmtId="44" fontId="12" fillId="0" borderId="1" xfId="2" applyFont="1" applyFill="1" applyBorder="1" applyAlignment="1" applyProtection="1">
      <alignment horizontal="right" vertical="center"/>
    </xf>
    <xf numFmtId="166" fontId="0" fillId="0" borderId="0" xfId="0" applyNumberFormat="1"/>
    <xf numFmtId="194" fontId="8" fillId="5" borderId="9" xfId="0" applyNumberFormat="1" applyFont="1" applyFill="1" applyBorder="1" applyAlignment="1" applyProtection="1">
      <alignment horizontal="center" vertical="center"/>
      <protection locked="0"/>
    </xf>
    <xf numFmtId="167" fontId="0" fillId="0" borderId="0" xfId="81" applyFont="1" applyFill="1" applyAlignment="1" applyProtection="1">
      <alignment vertical="center"/>
    </xf>
    <xf numFmtId="167" fontId="0" fillId="0" borderId="0" xfId="81" applyFont="1" applyFill="1" applyAlignment="1" applyProtection="1">
      <alignment vertical="center"/>
      <protection hidden="1"/>
    </xf>
    <xf numFmtId="196" fontId="0" fillId="0" borderId="0" xfId="0" applyNumberFormat="1" applyFill="1" applyAlignment="1" applyProtection="1">
      <alignment vertical="center"/>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6" applyFont="1" applyFill="1" applyBorder="1" applyAlignment="1" applyProtection="1">
      <alignment horizontal="left" vertical="center"/>
      <protection hidden="1"/>
    </xf>
    <xf numFmtId="0" fontId="12" fillId="0" borderId="0" xfId="6" quotePrefix="1" applyNumberFormat="1" applyFont="1" applyFill="1" applyBorder="1" applyAlignment="1" applyProtection="1">
      <alignment horizontal="left" vertical="center"/>
      <protection hidden="1"/>
    </xf>
    <xf numFmtId="176" fontId="12" fillId="0" borderId="0" xfId="6" applyNumberFormat="1" applyFont="1" applyFill="1" applyBorder="1" applyAlignment="1" applyProtection="1">
      <alignment horizontal="left" vertical="center"/>
      <protection hidden="1"/>
    </xf>
    <xf numFmtId="181" fontId="12" fillId="0" borderId="0" xfId="0" applyNumberFormat="1" applyFont="1" applyFill="1" applyBorder="1" applyAlignment="1" applyProtection="1">
      <alignment horizontal="left" vertical="center"/>
      <protection hidden="1"/>
    </xf>
    <xf numFmtId="181" fontId="12" fillId="0" borderId="0" xfId="6" applyNumberFormat="1" applyFont="1" applyFill="1" applyBorder="1" applyAlignment="1" applyProtection="1">
      <alignment horizontal="left" vertical="center"/>
      <protection hidden="1"/>
    </xf>
    <xf numFmtId="181" fontId="12" fillId="0" borderId="0" xfId="6" quotePrefix="1" applyNumberFormat="1" applyFont="1" applyFill="1" applyBorder="1" applyAlignment="1" applyProtection="1">
      <alignment horizontal="left" vertical="center"/>
      <protection hidden="1"/>
    </xf>
    <xf numFmtId="181" fontId="12" fillId="0" borderId="0" xfId="2" applyNumberFormat="1" applyFont="1" applyFill="1" applyAlignment="1" applyProtection="1">
      <alignment horizontal="left" vertical="center"/>
      <protection hidden="1"/>
    </xf>
    <xf numFmtId="10" fontId="12" fillId="0" borderId="0" xfId="1"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81" fontId="12" fillId="0" borderId="0" xfId="2" applyNumberFormat="1" applyFont="1" applyFill="1" applyBorder="1" applyAlignment="1" applyProtection="1">
      <alignment horizontal="left" vertical="center"/>
      <protection hidden="1"/>
    </xf>
    <xf numFmtId="10" fontId="0" fillId="0" borderId="0" xfId="1" applyNumberFormat="1" applyFont="1" applyAlignment="1">
      <alignment horizontal="left"/>
    </xf>
    <xf numFmtId="176" fontId="0" fillId="0" borderId="0" xfId="0" applyNumberFormat="1" applyAlignment="1">
      <alignment horizontal="left"/>
    </xf>
    <xf numFmtId="14" fontId="0" fillId="0" borderId="0" xfId="0" applyNumberFormat="1" applyAlignment="1">
      <alignment horizontal="left"/>
    </xf>
    <xf numFmtId="0" fontId="12" fillId="4" borderId="9"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shrinkToFit="1"/>
      <protection locked="0"/>
    </xf>
    <xf numFmtId="169" fontId="12" fillId="3" borderId="9" xfId="6"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44" fontId="8" fillId="3" borderId="9" xfId="2" applyFont="1" applyFill="1" applyBorder="1" applyAlignment="1" applyProtection="1">
      <alignment horizontal="center" vertical="center"/>
      <protection locked="0"/>
    </xf>
    <xf numFmtId="0" fontId="8" fillId="3" borderId="47" xfId="0" applyFont="1" applyFill="1" applyBorder="1"/>
    <xf numFmtId="14"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8"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8" fontId="12" fillId="0" borderId="0" xfId="6"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right" vertical="center"/>
      <protection hidden="1"/>
    </xf>
    <xf numFmtId="0" fontId="43" fillId="0" borderId="0" xfId="6" quotePrefix="1" applyNumberFormat="1" applyFont="1" applyFill="1" applyBorder="1" applyAlignment="1" applyProtection="1">
      <alignment horizontal="left" vertical="center"/>
      <protection hidden="1"/>
    </xf>
    <xf numFmtId="4" fontId="0" fillId="0" borderId="0" xfId="0" applyNumberFormat="1"/>
    <xf numFmtId="4" fontId="8" fillId="0" borderId="0" xfId="0"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9" fillId="0" borderId="9" xfId="0" applyFont="1" applyBorder="1" applyAlignment="1">
      <alignment vertical="center"/>
    </xf>
    <xf numFmtId="0" fontId="8" fillId="3" borderId="18" xfId="0" applyNumberFormat="1" applyFont="1" applyFill="1" applyBorder="1" applyAlignment="1" applyProtection="1">
      <alignment horizontal="center" vertical="center"/>
    </xf>
    <xf numFmtId="49" fontId="8" fillId="5" borderId="9" xfId="0" applyNumberFormat="1" applyFont="1" applyFill="1" applyBorder="1" applyAlignment="1" applyProtection="1">
      <alignment horizontal="center" vertical="center"/>
    </xf>
    <xf numFmtId="0" fontId="8" fillId="0" borderId="18" xfId="0" applyNumberFormat="1" applyFont="1" applyFill="1" applyBorder="1" applyAlignment="1" applyProtection="1">
      <alignment horizontal="left" vertical="center"/>
    </xf>
    <xf numFmtId="0" fontId="9" fillId="0" borderId="0" xfId="0" applyFont="1" applyBorder="1" applyAlignment="1">
      <alignment vertical="center"/>
    </xf>
    <xf numFmtId="0" fontId="11" fillId="0" borderId="0" xfId="0" applyFont="1" applyBorder="1" applyAlignment="1">
      <alignment vertical="center"/>
    </xf>
    <xf numFmtId="0" fontId="9" fillId="0" borderId="0" xfId="0" applyFont="1" applyBorder="1" applyAlignment="1">
      <alignment horizontal="center" vertical="center"/>
    </xf>
    <xf numFmtId="44" fontId="9" fillId="0" borderId="0" xfId="2" applyFont="1" applyBorder="1" applyAlignment="1">
      <alignment vertical="center"/>
    </xf>
    <xf numFmtId="0" fontId="9" fillId="0" borderId="9" xfId="0" applyFont="1" applyBorder="1" applyAlignment="1">
      <alignment horizontal="center" vertical="center"/>
    </xf>
    <xf numFmtId="44" fontId="9" fillId="0" borderId="9" xfId="2" applyFont="1" applyBorder="1" applyAlignment="1">
      <alignment vertical="center"/>
    </xf>
    <xf numFmtId="0" fontId="9" fillId="0" borderId="9" xfId="0" applyFont="1" applyFill="1" applyBorder="1" applyAlignment="1">
      <alignment horizontal="center" vertical="center"/>
    </xf>
    <xf numFmtId="0" fontId="8" fillId="4" borderId="9" xfId="0" applyFont="1" applyFill="1" applyBorder="1" applyAlignment="1" applyProtection="1">
      <alignment horizontal="center" vertical="center"/>
    </xf>
    <xf numFmtId="0" fontId="0" fillId="7" borderId="0" xfId="0" applyFill="1"/>
    <xf numFmtId="44" fontId="0" fillId="0" borderId="0" xfId="2" applyFont="1" applyFill="1" applyAlignment="1" applyProtection="1">
      <alignment vertical="center"/>
      <protection hidden="1"/>
    </xf>
    <xf numFmtId="182" fontId="0" fillId="0" borderId="0" xfId="0" applyNumberFormat="1" applyFill="1" applyAlignment="1" applyProtection="1">
      <alignment vertical="center"/>
      <protection hidden="1"/>
    </xf>
    <xf numFmtId="195" fontId="0" fillId="0" borderId="0" xfId="0" applyNumberFormat="1"/>
    <xf numFmtId="197" fontId="0" fillId="0" borderId="0" xfId="0" applyNumberFormat="1"/>
    <xf numFmtId="10" fontId="8" fillId="0" borderId="0" xfId="6" applyNumberFormat="1" applyFont="1" applyFill="1" applyAlignment="1" applyProtection="1">
      <alignment vertical="center"/>
      <protection hidden="1"/>
    </xf>
    <xf numFmtId="44" fontId="0" fillId="0" borderId="0" xfId="2" applyFont="1" applyFill="1" applyAlignment="1" applyProtection="1">
      <alignment vertical="center"/>
    </xf>
    <xf numFmtId="44" fontId="0" fillId="0" borderId="0" xfId="2" applyNumberFormat="1" applyFont="1" applyFill="1"/>
    <xf numFmtId="10" fontId="0" fillId="7" borderId="53" xfId="1" applyNumberFormat="1" applyFont="1" applyFill="1" applyBorder="1" applyAlignment="1">
      <alignment vertical="center"/>
    </xf>
    <xf numFmtId="10" fontId="0" fillId="7" borderId="12" xfId="1" applyNumberFormat="1" applyFont="1" applyFill="1" applyBorder="1" applyAlignment="1">
      <alignment vertical="center"/>
    </xf>
    <xf numFmtId="0" fontId="8" fillId="7" borderId="9" xfId="6" applyFont="1" applyFill="1" applyBorder="1" applyAlignment="1" applyProtection="1">
      <alignment vertical="center"/>
      <protection hidden="1"/>
    </xf>
    <xf numFmtId="10" fontId="0" fillId="7" borderId="18" xfId="1" applyNumberFormat="1" applyFont="1" applyFill="1" applyBorder="1" applyAlignment="1">
      <alignment vertical="center"/>
    </xf>
    <xf numFmtId="0" fontId="8" fillId="7" borderId="0" xfId="6" applyFont="1" applyFill="1" applyAlignment="1" applyProtection="1">
      <alignment vertical="center"/>
      <protection hidden="1"/>
    </xf>
    <xf numFmtId="189" fontId="12" fillId="0" borderId="35" xfId="6" applyNumberFormat="1" applyFont="1" applyFill="1" applyBorder="1" applyAlignment="1" applyProtection="1">
      <alignment horizontal="center" vertical="center" wrapText="1"/>
      <protection hidden="1"/>
    </xf>
    <xf numFmtId="49" fontId="12" fillId="3" borderId="9" xfId="6" applyNumberFormat="1"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protection locked="0"/>
    </xf>
    <xf numFmtId="14" fontId="12" fillId="3" borderId="9" xfId="6" applyNumberFormat="1" applyFont="1" applyFill="1" applyBorder="1" applyAlignment="1" applyProtection="1">
      <alignment horizontal="left" vertical="center"/>
      <protection locked="0"/>
    </xf>
    <xf numFmtId="176" fontId="12" fillId="3" borderId="9" xfId="6" applyNumberFormat="1" applyFont="1" applyFill="1" applyBorder="1" applyAlignment="1" applyProtection="1">
      <alignment horizontal="left" vertical="center"/>
      <protection locked="0"/>
    </xf>
    <xf numFmtId="10" fontId="12" fillId="3" borderId="9" xfId="1" applyNumberFormat="1" applyFont="1" applyFill="1" applyBorder="1" applyAlignment="1" applyProtection="1">
      <alignment horizontal="left" vertical="center"/>
      <protection locked="0"/>
    </xf>
    <xf numFmtId="13" fontId="8" fillId="0" borderId="0" xfId="6" applyNumberFormat="1" applyFont="1" applyFill="1" applyBorder="1" applyAlignment="1" applyProtection="1">
      <alignment vertical="center"/>
      <protection hidden="1"/>
    </xf>
    <xf numFmtId="10" fontId="8" fillId="7" borderId="9" xfId="1" applyNumberFormat="1" applyFont="1" applyFill="1" applyBorder="1" applyAlignment="1">
      <alignment vertical="center"/>
    </xf>
    <xf numFmtId="10" fontId="8" fillId="7" borderId="52" xfId="1" applyNumberFormat="1" applyFont="1" applyFill="1" applyBorder="1" applyAlignment="1">
      <alignment vertical="center"/>
    </xf>
    <xf numFmtId="10" fontId="8" fillId="7" borderId="53" xfId="1" applyNumberFormat="1" applyFont="1" applyFill="1" applyBorder="1" applyAlignment="1">
      <alignment vertical="center"/>
    </xf>
    <xf numFmtId="171" fontId="8" fillId="7" borderId="0" xfId="6" applyNumberFormat="1" applyFont="1" applyFill="1" applyBorder="1" applyAlignment="1" applyProtection="1">
      <alignment vertical="center"/>
      <protection hidden="1"/>
    </xf>
    <xf numFmtId="10" fontId="8" fillId="7" borderId="0" xfId="15" applyNumberFormat="1" applyFont="1" applyFill="1" applyBorder="1" applyAlignment="1" applyProtection="1">
      <alignment vertical="center"/>
      <protection locked="0"/>
    </xf>
    <xf numFmtId="10" fontId="8" fillId="7" borderId="0" xfId="6" applyNumberFormat="1" applyFont="1" applyFill="1" applyBorder="1" applyAlignment="1" applyProtection="1">
      <alignment vertical="center"/>
      <protection hidden="1"/>
    </xf>
    <xf numFmtId="0" fontId="8" fillId="7" borderId="9" xfId="6" applyFont="1" applyFill="1" applyBorder="1" applyAlignment="1" applyProtection="1">
      <alignment horizontal="right" vertical="center"/>
      <protection hidden="1"/>
    </xf>
    <xf numFmtId="10" fontId="8" fillId="7" borderId="9" xfId="15" applyNumberFormat="1" applyFont="1" applyFill="1" applyBorder="1" applyAlignment="1" applyProtection="1">
      <alignment vertical="center"/>
      <protection hidden="1"/>
    </xf>
    <xf numFmtId="0" fontId="8" fillId="7" borderId="0" xfId="6" applyFont="1" applyFill="1" applyBorder="1" applyAlignment="1" applyProtection="1">
      <alignment vertical="center"/>
      <protection hidden="1"/>
    </xf>
    <xf numFmtId="0" fontId="8" fillId="7" borderId="0" xfId="6" applyFont="1" applyFill="1" applyAlignment="1" applyProtection="1">
      <alignment horizontal="center" vertical="center"/>
      <protection hidden="1"/>
    </xf>
    <xf numFmtId="0" fontId="8" fillId="7" borderId="0" xfId="6" applyFont="1" applyFill="1" applyBorder="1" applyAlignment="1" applyProtection="1">
      <alignment horizontal="right" vertical="center"/>
      <protection hidden="1"/>
    </xf>
    <xf numFmtId="189" fontId="8" fillId="7" borderId="0" xfId="6" applyNumberFormat="1" applyFont="1" applyFill="1" applyAlignment="1" applyProtection="1">
      <alignment vertical="center"/>
      <protection hidden="1"/>
    </xf>
    <xf numFmtId="44" fontId="8" fillId="7" borderId="9" xfId="6" applyNumberFormat="1" applyFont="1" applyFill="1" applyBorder="1" applyAlignment="1" applyProtection="1">
      <alignment vertical="center"/>
      <protection hidden="1"/>
    </xf>
    <xf numFmtId="167" fontId="8" fillId="7" borderId="0" xfId="81" applyFont="1" applyFill="1" applyAlignment="1" applyProtection="1">
      <alignment vertical="center"/>
      <protection hidden="1"/>
    </xf>
    <xf numFmtId="2" fontId="13" fillId="7" borderId="0" xfId="6" applyNumberFormat="1" applyFont="1" applyFill="1" applyBorder="1" applyAlignment="1" applyProtection="1">
      <alignment vertical="center"/>
      <protection hidden="1"/>
    </xf>
    <xf numFmtId="10" fontId="8" fillId="7" borderId="0" xfId="6" applyNumberFormat="1" applyFont="1" applyFill="1" applyAlignment="1" applyProtection="1">
      <alignment vertical="center"/>
      <protection hidden="1"/>
    </xf>
    <xf numFmtId="44" fontId="44" fillId="0" borderId="0" xfId="2" applyFont="1" applyFill="1" applyAlignment="1" applyProtection="1">
      <alignment vertical="center"/>
      <protection hidden="1"/>
    </xf>
    <xf numFmtId="0" fontId="8" fillId="7" borderId="12" xfId="6" applyFont="1" applyFill="1" applyBorder="1" applyAlignment="1" applyProtection="1">
      <alignment vertical="center"/>
      <protection hidden="1"/>
    </xf>
    <xf numFmtId="0" fontId="12" fillId="7" borderId="18" xfId="6" applyFont="1" applyFill="1" applyBorder="1" applyAlignment="1" applyProtection="1">
      <alignment horizontal="left" vertical="center" wrapText="1"/>
      <protection hidden="1"/>
    </xf>
    <xf numFmtId="171" fontId="8" fillId="7" borderId="9" xfId="1" applyNumberFormat="1" applyFont="1" applyFill="1" applyBorder="1" applyAlignment="1" applyProtection="1">
      <alignment vertical="center"/>
      <protection hidden="1"/>
    </xf>
    <xf numFmtId="166" fontId="8" fillId="7" borderId="0" xfId="6" applyNumberFormat="1" applyFont="1" applyFill="1" applyBorder="1" applyAlignment="1" applyProtection="1">
      <alignment vertical="center"/>
      <protection hidden="1"/>
    </xf>
    <xf numFmtId="10" fontId="0" fillId="0" borderId="53" xfId="1" applyNumberFormat="1" applyFont="1" applyFill="1" applyBorder="1" applyAlignment="1">
      <alignment vertical="center"/>
    </xf>
    <xf numFmtId="10" fontId="0" fillId="0" borderId="9" xfId="1" applyNumberFormat="1" applyFont="1" applyFill="1" applyBorder="1" applyAlignment="1">
      <alignment vertical="center"/>
    </xf>
    <xf numFmtId="10" fontId="8" fillId="0" borderId="12" xfId="15" applyNumberFormat="1" applyFont="1" applyFill="1" applyBorder="1" applyAlignment="1" applyProtection="1">
      <alignment vertical="center"/>
      <protection locked="0"/>
    </xf>
    <xf numFmtId="10" fontId="8" fillId="0" borderId="9" xfId="15" applyNumberFormat="1" applyFont="1" applyFill="1" applyBorder="1" applyAlignment="1" applyProtection="1">
      <alignment vertical="center"/>
      <protection locked="0"/>
    </xf>
    <xf numFmtId="44" fontId="8" fillId="0" borderId="0" xfId="2" applyFont="1"/>
    <xf numFmtId="188" fontId="12" fillId="0" borderId="0" xfId="6" applyNumberFormat="1" applyFont="1" applyFill="1" applyBorder="1" applyAlignment="1" applyProtection="1">
      <alignment horizontal="left" vertical="center"/>
      <protection hidden="1"/>
    </xf>
    <xf numFmtId="0" fontId="12" fillId="0" borderId="13" xfId="0" applyNumberFormat="1" applyFont="1" applyFill="1" applyBorder="1" applyAlignment="1" applyProtection="1">
      <alignment horizontal="left" vertical="center"/>
      <protection hidden="1"/>
    </xf>
    <xf numFmtId="0" fontId="0" fillId="0" borderId="15" xfId="0" applyFill="1" applyBorder="1" applyAlignment="1" applyProtection="1">
      <alignment vertical="center"/>
      <protection hidden="1"/>
    </xf>
    <xf numFmtId="0" fontId="12" fillId="0" borderId="15" xfId="0" applyFont="1" applyFill="1" applyBorder="1" applyAlignment="1" applyProtection="1">
      <alignment horizontal="center" vertical="center" wrapText="1"/>
      <protection hidden="1"/>
    </xf>
    <xf numFmtId="0" fontId="8" fillId="8" borderId="14" xfId="0" applyFont="1" applyFill="1" applyBorder="1" applyAlignment="1" applyProtection="1">
      <alignment horizontal="left" vertical="center"/>
    </xf>
    <xf numFmtId="4" fontId="8" fillId="8" borderId="30" xfId="0" applyNumberFormat="1" applyFont="1" applyFill="1" applyBorder="1" applyAlignment="1" applyProtection="1">
      <alignment horizontal="center" vertical="center"/>
    </xf>
    <xf numFmtId="182" fontId="8" fillId="8" borderId="30" xfId="2" applyNumberFormat="1" applyFont="1" applyFill="1" applyBorder="1" applyAlignment="1" applyProtection="1">
      <alignment vertical="center"/>
      <protection hidden="1"/>
    </xf>
    <xf numFmtId="0" fontId="12" fillId="8" borderId="31" xfId="0" applyFont="1" applyFill="1" applyBorder="1" applyAlignment="1" applyProtection="1">
      <alignment horizontal="center" vertical="center"/>
    </xf>
    <xf numFmtId="0" fontId="12" fillId="8" borderId="28" xfId="0" applyFont="1" applyFill="1" applyBorder="1" applyAlignment="1" applyProtection="1">
      <alignment horizontal="left" vertical="center"/>
    </xf>
    <xf numFmtId="0" fontId="14" fillId="8" borderId="28" xfId="0" applyFont="1" applyFill="1" applyBorder="1" applyAlignment="1" applyProtection="1">
      <alignment horizontal="left" vertical="center"/>
    </xf>
    <xf numFmtId="0" fontId="12" fillId="8" borderId="28" xfId="0" applyFont="1" applyFill="1" applyBorder="1" applyAlignment="1" applyProtection="1">
      <alignment horizontal="right" vertical="center"/>
    </xf>
    <xf numFmtId="0" fontId="0" fillId="8" borderId="28" xfId="0" applyFill="1" applyBorder="1" applyAlignment="1" applyProtection="1">
      <alignment vertical="center"/>
    </xf>
    <xf numFmtId="44" fontId="12" fillId="8" borderId="29" xfId="0" applyNumberFormat="1" applyFont="1" applyFill="1" applyBorder="1" applyAlignment="1" applyProtection="1">
      <alignment vertical="center"/>
    </xf>
    <xf numFmtId="0" fontId="12" fillId="8" borderId="13" xfId="0" applyFont="1" applyFill="1" applyBorder="1" applyAlignment="1" applyProtection="1">
      <alignment horizontal="center" vertical="center"/>
    </xf>
    <xf numFmtId="0" fontId="12" fillId="8" borderId="0" xfId="0" applyFont="1" applyFill="1" applyBorder="1" applyAlignment="1" applyProtection="1">
      <alignment horizontal="left" vertical="center"/>
    </xf>
    <xf numFmtId="0" fontId="14" fillId="8" borderId="0" xfId="0" applyFont="1" applyFill="1" applyBorder="1" applyAlignment="1" applyProtection="1">
      <alignment horizontal="left" vertical="center"/>
    </xf>
    <xf numFmtId="0" fontId="12" fillId="8" borderId="0" xfId="0" applyFont="1" applyFill="1" applyBorder="1" applyAlignment="1" applyProtection="1">
      <alignment horizontal="right" vertical="center"/>
    </xf>
    <xf numFmtId="10" fontId="0" fillId="8" borderId="0" xfId="1" applyNumberFormat="1" applyFont="1" applyFill="1" applyBorder="1" applyAlignment="1" applyProtection="1">
      <alignment vertical="center"/>
    </xf>
    <xf numFmtId="44" fontId="12" fillId="8" borderId="32" xfId="0" applyNumberFormat="1" applyFont="1" applyFill="1" applyBorder="1" applyAlignment="1" applyProtection="1">
      <alignment vertical="center"/>
    </xf>
    <xf numFmtId="0" fontId="0" fillId="8" borderId="0" xfId="0" applyFill="1" applyBorder="1" applyAlignment="1" applyProtection="1">
      <alignment vertical="center"/>
    </xf>
    <xf numFmtId="10" fontId="12" fillId="8" borderId="0" xfId="0" applyNumberFormat="1" applyFont="1" applyFill="1" applyBorder="1" applyAlignment="1" applyProtection="1">
      <alignment horizontal="left" vertical="center"/>
    </xf>
    <xf numFmtId="10" fontId="12" fillId="8" borderId="0" xfId="0" applyNumberFormat="1" applyFont="1" applyFill="1" applyBorder="1" applyAlignment="1" applyProtection="1">
      <alignment horizontal="right" vertical="center"/>
    </xf>
    <xf numFmtId="0" fontId="12" fillId="8" borderId="14" xfId="0" applyFont="1" applyFill="1" applyBorder="1" applyAlignment="1" applyProtection="1">
      <alignment horizontal="center" vertical="center"/>
    </xf>
    <xf numFmtId="10" fontId="12" fillId="8" borderId="27" xfId="0" applyNumberFormat="1" applyFont="1" applyFill="1" applyBorder="1" applyAlignment="1" applyProtection="1">
      <alignment horizontal="left" vertical="center"/>
    </xf>
    <xf numFmtId="10" fontId="0" fillId="8" borderId="27" xfId="1" applyNumberFormat="1" applyFont="1" applyFill="1" applyBorder="1" applyAlignment="1" applyProtection="1">
      <alignment vertical="center"/>
    </xf>
    <xf numFmtId="10" fontId="12" fillId="8" borderId="27" xfId="0" applyNumberFormat="1" applyFont="1" applyFill="1" applyBorder="1" applyAlignment="1" applyProtection="1">
      <alignment horizontal="right" vertical="center"/>
    </xf>
    <xf numFmtId="0" fontId="0" fillId="8" borderId="27" xfId="0" applyFill="1" applyBorder="1" applyAlignment="1" applyProtection="1">
      <alignment vertical="center"/>
    </xf>
    <xf numFmtId="44" fontId="12" fillId="8" borderId="16" xfId="0" applyNumberFormat="1" applyFont="1" applyFill="1" applyBorder="1" applyAlignment="1" applyProtection="1">
      <alignment vertical="center"/>
    </xf>
    <xf numFmtId="0" fontId="0" fillId="8" borderId="27" xfId="0" applyFill="1" applyBorder="1" applyAlignment="1" applyProtection="1">
      <alignment vertical="center"/>
      <protection hidden="1"/>
    </xf>
    <xf numFmtId="0" fontId="10" fillId="8" borderId="27" xfId="0" applyFont="1" applyFill="1" applyBorder="1" applyAlignment="1" applyProtection="1">
      <alignment horizontal="left" vertical="center"/>
      <protection hidden="1"/>
    </xf>
    <xf numFmtId="10" fontId="12" fillId="8" borderId="27" xfId="0" applyNumberFormat="1" applyFont="1" applyFill="1" applyBorder="1" applyAlignment="1" applyProtection="1">
      <alignment horizontal="right" vertical="center"/>
      <protection hidden="1"/>
    </xf>
    <xf numFmtId="44" fontId="12" fillId="8" borderId="27" xfId="2" applyFont="1" applyFill="1" applyBorder="1" applyAlignment="1" applyProtection="1">
      <alignment vertical="center"/>
    </xf>
    <xf numFmtId="0" fontId="8" fillId="9" borderId="14" xfId="0" applyFont="1" applyFill="1" applyBorder="1" applyAlignment="1" applyProtection="1">
      <alignment horizontal="center" vertical="center"/>
    </xf>
    <xf numFmtId="4" fontId="8" fillId="9" borderId="30" xfId="0" applyNumberFormat="1" applyFont="1" applyFill="1" applyBorder="1" applyAlignment="1" applyProtection="1">
      <alignment vertical="center"/>
      <protection locked="0"/>
    </xf>
    <xf numFmtId="182" fontId="8" fillId="8" borderId="9" xfId="2" applyNumberFormat="1" applyFont="1" applyFill="1" applyBorder="1" applyAlignment="1" applyProtection="1">
      <alignment vertical="center"/>
      <protection hidden="1"/>
    </xf>
    <xf numFmtId="0" fontId="8" fillId="8" borderId="12" xfId="0" applyFont="1" applyFill="1" applyBorder="1" applyAlignment="1" applyProtection="1">
      <alignment horizontal="left" vertical="center"/>
    </xf>
    <xf numFmtId="4" fontId="8" fillId="8" borderId="9" xfId="0" applyNumberFormat="1" applyFont="1" applyFill="1" applyBorder="1" applyAlignment="1" applyProtection="1">
      <alignment horizontal="center" vertical="center"/>
    </xf>
    <xf numFmtId="0" fontId="0" fillId="8" borderId="0" xfId="0" applyFill="1" applyAlignment="1" applyProtection="1">
      <alignment vertical="center"/>
      <protection hidden="1"/>
    </xf>
    <xf numFmtId="0" fontId="10" fillId="8" borderId="0" xfId="0" applyFont="1" applyFill="1" applyBorder="1" applyAlignment="1" applyProtection="1">
      <alignment horizontal="left" vertical="center"/>
      <protection hidden="1"/>
    </xf>
    <xf numFmtId="10" fontId="12" fillId="8" borderId="0" xfId="0" applyNumberFormat="1" applyFont="1" applyFill="1" applyBorder="1" applyAlignment="1" applyProtection="1">
      <alignment horizontal="right" vertical="center"/>
      <protection hidden="1"/>
    </xf>
    <xf numFmtId="0" fontId="0" fillId="8" borderId="0" xfId="0" applyFill="1" applyBorder="1" applyAlignment="1" applyProtection="1">
      <alignment vertical="center"/>
      <protection hidden="1"/>
    </xf>
    <xf numFmtId="44" fontId="12" fillId="8" borderId="0" xfId="2" applyFont="1" applyFill="1" applyAlignment="1" applyProtection="1">
      <alignment vertical="center"/>
    </xf>
    <xf numFmtId="4" fontId="8" fillId="9" borderId="9" xfId="0" applyNumberFormat="1" applyFont="1" applyFill="1" applyBorder="1" applyAlignment="1" applyProtection="1">
      <alignment vertical="center"/>
      <protection locked="0"/>
    </xf>
    <xf numFmtId="2" fontId="8" fillId="9" borderId="9" xfId="0" applyNumberFormat="1" applyFont="1" applyFill="1" applyBorder="1" applyAlignment="1" applyProtection="1">
      <alignment vertical="center"/>
      <protection locked="0"/>
    </xf>
    <xf numFmtId="4" fontId="8" fillId="9" borderId="9" xfId="0" applyNumberFormat="1" applyFont="1" applyFill="1" applyBorder="1" applyAlignment="1" applyProtection="1">
      <alignment horizontal="right" vertical="center"/>
      <protection locked="0"/>
    </xf>
    <xf numFmtId="2" fontId="8" fillId="9" borderId="9" xfId="0" applyNumberFormat="1" applyFont="1" applyFill="1" applyBorder="1" applyAlignment="1" applyProtection="1">
      <alignment horizontal="right" vertical="center"/>
      <protection locked="0"/>
    </xf>
    <xf numFmtId="44" fontId="11" fillId="0" borderId="0" xfId="2" applyFont="1" applyBorder="1" applyAlignment="1">
      <alignment horizontal="center" vertical="center"/>
    </xf>
    <xf numFmtId="0" fontId="11" fillId="0" borderId="0" xfId="0" applyFont="1" applyBorder="1" applyAlignment="1">
      <alignment horizontal="center" vertical="center"/>
    </xf>
    <xf numFmtId="0" fontId="8" fillId="0" borderId="0" xfId="0" applyFont="1" applyFill="1" applyAlignment="1" applyProtection="1">
      <alignment horizontal="center" vertical="center"/>
      <protection hidden="1"/>
    </xf>
    <xf numFmtId="166" fontId="8" fillId="0" borderId="0" xfId="0" applyNumberFormat="1" applyFont="1" applyFill="1" applyAlignment="1" applyProtection="1">
      <alignment vertical="center"/>
    </xf>
    <xf numFmtId="0" fontId="8" fillId="9" borderId="9" xfId="0" applyNumberFormat="1" applyFont="1" applyFill="1" applyBorder="1" applyAlignment="1" applyProtection="1">
      <alignment horizontal="center" vertical="center"/>
      <protection locked="0"/>
    </xf>
    <xf numFmtId="4" fontId="8" fillId="0" borderId="0" xfId="0" applyNumberFormat="1" applyFont="1" applyFill="1" applyBorder="1" applyAlignment="1" applyProtection="1">
      <alignment vertical="center"/>
      <protection locked="0"/>
    </xf>
    <xf numFmtId="182" fontId="8" fillId="5" borderId="12" xfId="2" applyNumberFormat="1" applyFont="1" applyFill="1" applyBorder="1" applyAlignment="1" applyProtection="1">
      <alignment vertical="center"/>
      <protection hidden="1"/>
    </xf>
    <xf numFmtId="2" fontId="8" fillId="0" borderId="0" xfId="0" applyNumberFormat="1" applyFont="1" applyFill="1" applyBorder="1" applyAlignment="1" applyProtection="1">
      <alignment vertical="center"/>
      <protection locked="0"/>
    </xf>
    <xf numFmtId="4" fontId="8" fillId="0" borderId="0" xfId="0" applyNumberFormat="1" applyFont="1" applyFill="1" applyBorder="1" applyAlignment="1" applyProtection="1">
      <alignment horizontal="right" vertical="center"/>
      <protection locked="0"/>
    </xf>
    <xf numFmtId="2" fontId="8" fillId="0" borderId="0" xfId="0" applyNumberFormat="1" applyFont="1" applyFill="1" applyBorder="1" applyAlignment="1" applyProtection="1">
      <alignment horizontal="right" vertical="center"/>
      <protection locked="0"/>
    </xf>
    <xf numFmtId="182" fontId="8" fillId="5" borderId="14" xfId="2" applyNumberFormat="1" applyFont="1" applyFill="1" applyBorder="1" applyAlignment="1" applyProtection="1">
      <alignment vertical="center"/>
      <protection hidden="1"/>
    </xf>
    <xf numFmtId="0" fontId="8" fillId="0" borderId="0" xfId="0" applyFont="1" applyFill="1" applyBorder="1" applyAlignment="1" applyProtection="1">
      <alignment horizontal="center" vertical="center"/>
    </xf>
    <xf numFmtId="0" fontId="46" fillId="0" borderId="0" xfId="0" applyFont="1" applyFill="1" applyAlignment="1" applyProtection="1">
      <alignment vertical="center"/>
      <protection hidden="1"/>
    </xf>
    <xf numFmtId="44" fontId="12" fillId="0" borderId="0" xfId="2" applyFont="1" applyFill="1" applyBorder="1" applyAlignment="1" applyProtection="1">
      <alignment vertical="center"/>
      <protection hidden="1"/>
    </xf>
    <xf numFmtId="198" fontId="8" fillId="7" borderId="0" xfId="6" applyNumberFormat="1" applyFont="1" applyFill="1" applyAlignment="1" applyProtection="1">
      <alignment vertical="center"/>
      <protection hidden="1"/>
    </xf>
    <xf numFmtId="4" fontId="8" fillId="5" borderId="9" xfId="0" applyNumberFormat="1" applyFont="1" applyFill="1" applyBorder="1" applyAlignment="1" applyProtection="1">
      <alignment vertical="center"/>
      <protection locked="0"/>
    </xf>
    <xf numFmtId="0" fontId="12" fillId="5" borderId="12" xfId="0" applyFont="1" applyFill="1" applyBorder="1" applyAlignment="1" applyProtection="1">
      <alignment horizontal="left" vertical="center"/>
    </xf>
    <xf numFmtId="0" fontId="12" fillId="5" borderId="18" xfId="0" applyNumberFormat="1" applyFont="1" applyFill="1" applyBorder="1" applyAlignment="1" applyProtection="1">
      <alignment horizontal="center" vertical="center"/>
    </xf>
    <xf numFmtId="0" fontId="12" fillId="5" borderId="12" xfId="0" applyFont="1" applyFill="1" applyBorder="1" applyAlignment="1" applyProtection="1">
      <alignment horizontal="center" vertical="center"/>
    </xf>
    <xf numFmtId="0" fontId="8" fillId="5" borderId="9" xfId="0" applyNumberFormat="1" applyFont="1" applyFill="1" applyBorder="1" applyAlignment="1" applyProtection="1">
      <alignment horizontal="center" vertical="center"/>
      <protection locked="0"/>
    </xf>
    <xf numFmtId="0" fontId="8" fillId="0" borderId="0" xfId="0" applyNumberFormat="1" applyFont="1" applyFill="1" applyBorder="1" applyAlignment="1" applyProtection="1">
      <alignment horizontal="center" vertical="center"/>
      <protection locked="0"/>
    </xf>
    <xf numFmtId="4" fontId="8" fillId="0" borderId="0" xfId="0" applyNumberFormat="1" applyFont="1" applyFill="1" applyBorder="1" applyAlignment="1" applyProtection="1">
      <alignment horizontal="center" vertical="center"/>
    </xf>
    <xf numFmtId="182" fontId="8" fillId="0" borderId="0" xfId="2" applyNumberFormat="1" applyFont="1" applyFill="1" applyBorder="1" applyAlignment="1" applyProtection="1">
      <alignment vertical="center"/>
      <protection hidden="1"/>
    </xf>
    <xf numFmtId="10" fontId="8" fillId="0" borderId="54" xfId="6" applyNumberFormat="1" applyFont="1" applyFill="1" applyBorder="1" applyAlignment="1" applyProtection="1">
      <alignment vertical="center"/>
      <protection hidden="1"/>
    </xf>
    <xf numFmtId="10" fontId="8" fillId="7" borderId="57" xfId="15" applyNumberFormat="1" applyFont="1" applyFill="1" applyBorder="1" applyAlignment="1" applyProtection="1">
      <alignment vertical="center"/>
      <protection locked="0"/>
    </xf>
    <xf numFmtId="10" fontId="8" fillId="0" borderId="57" xfId="15" applyNumberFormat="1" applyFont="1" applyFill="1" applyBorder="1" applyAlignment="1" applyProtection="1">
      <alignment vertical="center"/>
      <protection locked="0"/>
    </xf>
    <xf numFmtId="0" fontId="12" fillId="0" borderId="9" xfId="0" applyFont="1" applyFill="1" applyBorder="1" applyAlignment="1" applyProtection="1">
      <alignment horizontal="center" vertical="center"/>
    </xf>
    <xf numFmtId="10" fontId="12" fillId="8" borderId="28" xfId="0" applyNumberFormat="1" applyFont="1" applyFill="1" applyBorder="1" applyAlignment="1" applyProtection="1">
      <alignment horizontal="right" vertical="center"/>
    </xf>
    <xf numFmtId="10" fontId="0" fillId="7" borderId="58" xfId="1" applyNumberFormat="1" applyFont="1" applyFill="1" applyBorder="1" applyAlignment="1">
      <alignment vertical="center"/>
    </xf>
    <xf numFmtId="10" fontId="0" fillId="7" borderId="59" xfId="1" applyNumberFormat="1" applyFont="1" applyFill="1" applyBorder="1" applyAlignment="1">
      <alignment vertical="center"/>
    </xf>
    <xf numFmtId="10" fontId="8" fillId="7" borderId="60" xfId="15" applyNumberFormat="1" applyFont="1" applyFill="1" applyBorder="1" applyAlignment="1" applyProtection="1">
      <alignment vertical="center"/>
      <protection locked="0"/>
    </xf>
    <xf numFmtId="10" fontId="8" fillId="7" borderId="59" xfId="15" applyNumberFormat="1" applyFont="1" applyFill="1" applyBorder="1" applyAlignment="1" applyProtection="1">
      <alignment vertical="center"/>
      <protection locked="0"/>
    </xf>
    <xf numFmtId="10" fontId="8" fillId="7" borderId="61" xfId="15" applyNumberFormat="1" applyFont="1" applyFill="1" applyBorder="1" applyAlignment="1" applyProtection="1">
      <alignment vertical="center"/>
      <protection locked="0"/>
    </xf>
    <xf numFmtId="10" fontId="8" fillId="0" borderId="62" xfId="6" applyNumberFormat="1" applyFont="1" applyFill="1" applyBorder="1" applyAlignment="1" applyProtection="1">
      <alignment vertical="center"/>
      <protection hidden="1"/>
    </xf>
    <xf numFmtId="44" fontId="0" fillId="0" borderId="0" xfId="0" applyNumberFormat="1"/>
    <xf numFmtId="0" fontId="12" fillId="0" borderId="15" xfId="0" applyFont="1" applyFill="1" applyBorder="1" applyAlignment="1" applyProtection="1">
      <alignment horizontal="center" vertical="center"/>
      <protection hidden="1"/>
    </xf>
    <xf numFmtId="0" fontId="9" fillId="0" borderId="25" xfId="0" applyFont="1" applyFill="1" applyBorder="1" applyAlignment="1" applyProtection="1">
      <alignment horizontal="center" vertical="center" wrapText="1"/>
    </xf>
    <xf numFmtId="181" fontId="9" fillId="0" borderId="30" xfId="0" applyNumberFormat="1" applyFont="1" applyFill="1" applyBorder="1" applyAlignment="1" applyProtection="1">
      <alignment horizontal="center" vertical="center"/>
    </xf>
    <xf numFmtId="10" fontId="0" fillId="10" borderId="53" xfId="1" applyNumberFormat="1" applyFont="1" applyFill="1" applyBorder="1" applyAlignment="1">
      <alignment vertical="center"/>
    </xf>
    <xf numFmtId="10" fontId="0" fillId="10" borderId="9" xfId="1" applyNumberFormat="1" applyFont="1" applyFill="1" applyBorder="1" applyAlignment="1">
      <alignment vertical="center"/>
    </xf>
    <xf numFmtId="10" fontId="8" fillId="10" borderId="12" xfId="15" applyNumberFormat="1" applyFont="1" applyFill="1" applyBorder="1" applyAlignment="1" applyProtection="1">
      <alignment vertical="center"/>
      <protection locked="0"/>
    </xf>
    <xf numFmtId="10" fontId="8" fillId="10" borderId="9" xfId="15" applyNumberFormat="1" applyFont="1" applyFill="1" applyBorder="1" applyAlignment="1" applyProtection="1">
      <alignment vertical="center"/>
      <protection locked="0"/>
    </xf>
    <xf numFmtId="10" fontId="8" fillId="10" borderId="57" xfId="15" applyNumberFormat="1" applyFont="1" applyFill="1" applyBorder="1" applyAlignment="1" applyProtection="1">
      <alignment vertical="center"/>
      <protection locked="0"/>
    </xf>
    <xf numFmtId="10" fontId="8" fillId="10" borderId="54" xfId="6" applyNumberFormat="1" applyFont="1" applyFill="1" applyBorder="1" applyAlignment="1" applyProtection="1">
      <alignment vertical="center"/>
      <protection hidden="1"/>
    </xf>
    <xf numFmtId="0" fontId="8" fillId="10" borderId="9" xfId="6" applyFont="1" applyFill="1" applyBorder="1" applyAlignment="1" applyProtection="1">
      <alignment horizontal="center" vertical="center"/>
      <protection hidden="1"/>
    </xf>
    <xf numFmtId="0" fontId="8" fillId="10" borderId="12" xfId="6" applyFont="1" applyFill="1" applyBorder="1" applyAlignment="1" applyProtection="1">
      <alignment vertical="center"/>
      <protection hidden="1"/>
    </xf>
    <xf numFmtId="0" fontId="12" fillId="10" borderId="18" xfId="6" applyFont="1" applyFill="1" applyBorder="1" applyAlignment="1" applyProtection="1">
      <alignment horizontal="left" vertical="center" wrapText="1"/>
      <protection hidden="1"/>
    </xf>
    <xf numFmtId="171" fontId="8" fillId="10" borderId="9" xfId="1" applyNumberFormat="1" applyFont="1" applyFill="1" applyBorder="1" applyAlignment="1" applyProtection="1">
      <alignment vertical="center"/>
      <protection hidden="1"/>
    </xf>
    <xf numFmtId="0" fontId="12" fillId="10" borderId="9" xfId="6" applyFont="1" applyFill="1" applyBorder="1" applyAlignment="1" applyProtection="1">
      <alignment horizontal="center" vertical="center"/>
      <protection hidden="1"/>
    </xf>
    <xf numFmtId="10" fontId="8" fillId="10" borderId="50" xfId="15" applyNumberFormat="1" applyFont="1" applyFill="1" applyBorder="1" applyAlignment="1" applyProtection="1">
      <alignment vertical="center"/>
      <protection locked="0"/>
    </xf>
    <xf numFmtId="10" fontId="8" fillId="10" borderId="51" xfId="15" applyNumberFormat="1" applyFont="1" applyFill="1" applyBorder="1" applyAlignment="1" applyProtection="1">
      <alignment vertical="center"/>
      <protection locked="0"/>
    </xf>
    <xf numFmtId="10" fontId="8" fillId="10" borderId="51" xfId="6" applyNumberFormat="1" applyFont="1" applyFill="1" applyBorder="1" applyAlignment="1" applyProtection="1">
      <alignment vertical="center"/>
      <protection locked="0"/>
    </xf>
    <xf numFmtId="10" fontId="8" fillId="10" borderId="56" xfId="6" applyNumberFormat="1" applyFont="1" applyFill="1" applyBorder="1" applyAlignment="1" applyProtection="1">
      <alignment vertical="center"/>
      <protection locked="0"/>
    </xf>
    <xf numFmtId="10" fontId="8" fillId="10" borderId="55" xfId="6" applyNumberFormat="1" applyFont="1" applyFill="1" applyBorder="1" applyAlignment="1" applyProtection="1">
      <alignment vertical="center"/>
      <protection hidden="1"/>
    </xf>
    <xf numFmtId="0" fontId="33" fillId="0" borderId="0" xfId="0" applyFont="1" applyFill="1" applyAlignment="1" applyProtection="1">
      <alignment vertical="center"/>
      <protection hidden="1"/>
    </xf>
    <xf numFmtId="0" fontId="10" fillId="0" borderId="18" xfId="0" applyFont="1" applyFill="1" applyBorder="1" applyAlignment="1" applyProtection="1">
      <alignment horizontal="right" vertical="center"/>
      <protection hidden="1"/>
    </xf>
    <xf numFmtId="181" fontId="13" fillId="0" borderId="0" xfId="0" applyNumberFormat="1" applyFont="1" applyFill="1" applyBorder="1" applyAlignment="1" applyProtection="1">
      <alignment horizontal="center" vertical="center"/>
    </xf>
    <xf numFmtId="0" fontId="10" fillId="0" borderId="1" xfId="0" applyFont="1" applyFill="1" applyBorder="1" applyAlignment="1" applyProtection="1">
      <alignment vertical="center"/>
      <protection hidden="1"/>
    </xf>
    <xf numFmtId="192" fontId="14" fillId="0" borderId="0" xfId="0" applyNumberFormat="1" applyFont="1" applyFill="1" applyAlignment="1" applyProtection="1">
      <alignment horizontal="left" vertical="center" wrapText="1"/>
      <protection hidden="1"/>
    </xf>
    <xf numFmtId="181" fontId="14" fillId="0" borderId="1"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protection hidden="1"/>
    </xf>
    <xf numFmtId="192" fontId="20" fillId="0" borderId="0" xfId="0" applyNumberFormat="1" applyFont="1" applyFill="1" applyAlignment="1" applyProtection="1">
      <alignment horizontal="left" vertical="center"/>
      <protection hidden="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192" fontId="14" fillId="0" borderId="0" xfId="0" applyNumberFormat="1" applyFont="1" applyFill="1" applyAlignment="1" applyProtection="1">
      <alignment horizontal="left" vertical="center"/>
      <protection hidden="1"/>
    </xf>
    <xf numFmtId="0" fontId="45" fillId="0" borderId="0" xfId="0" applyFont="1" applyFill="1" applyAlignment="1" applyProtection="1">
      <alignment horizontal="center" vertical="center"/>
      <protection hidden="1"/>
    </xf>
    <xf numFmtId="192"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8" fontId="12" fillId="0" borderId="0" xfId="6"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189"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wrapText="1"/>
      <protection hidden="1"/>
    </xf>
    <xf numFmtId="0" fontId="12" fillId="0" borderId="12" xfId="6" applyFont="1" applyFill="1" applyBorder="1" applyAlignment="1" applyProtection="1">
      <alignment horizontal="center" vertical="center"/>
      <protection hidden="1"/>
    </xf>
    <xf numFmtId="0" fontId="12" fillId="0" borderId="15" xfId="6" applyFont="1" applyFill="1" applyBorder="1" applyAlignment="1" applyProtection="1">
      <alignment horizontal="center" vertical="center"/>
      <protection hidden="1"/>
    </xf>
    <xf numFmtId="181" fontId="9" fillId="0" borderId="35" xfId="0" applyNumberFormat="1" applyFont="1" applyFill="1" applyBorder="1" applyAlignment="1" applyProtection="1">
      <alignment horizontal="center" vertical="center"/>
    </xf>
    <xf numFmtId="181" fontId="9" fillId="0" borderId="30" xfId="0" applyNumberFormat="1"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181" fontId="9" fillId="0" borderId="36" xfId="0" applyNumberFormat="1" applyFont="1" applyFill="1" applyBorder="1" applyAlignment="1" applyProtection="1">
      <alignment horizontal="center" vertical="center"/>
    </xf>
    <xf numFmtId="181" fontId="9" fillId="0" borderId="33" xfId="0" applyNumberFormat="1" applyFont="1" applyFill="1" applyBorder="1" applyAlignment="1" applyProtection="1">
      <alignment horizontal="center" vertical="center"/>
    </xf>
    <xf numFmtId="0" fontId="47" fillId="0" borderId="0" xfId="3" applyFont="1" applyAlignment="1">
      <alignment horizontal="center"/>
    </xf>
    <xf numFmtId="0" fontId="9" fillId="0" borderId="0" xfId="6" applyFont="1" applyBorder="1" applyAlignment="1">
      <alignment horizontal="center" vertical="center" wrapText="1"/>
    </xf>
    <xf numFmtId="0" fontId="9" fillId="2" borderId="0" xfId="6" applyFont="1" applyFill="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cellXfs>
  <cellStyles count="109">
    <cellStyle name="Cabecera 1" xfId="29" xr:uid="{00000000-0005-0000-0000-000000000000}"/>
    <cellStyle name="Cabecera 2" xfId="30" xr:uid="{00000000-0005-0000-0000-000001000000}"/>
    <cellStyle name="Dia" xfId="7" xr:uid="{00000000-0005-0000-0000-000002000000}"/>
    <cellStyle name="Encabez1" xfId="8" xr:uid="{00000000-0005-0000-0000-000003000000}"/>
    <cellStyle name="Encabez2" xfId="9" xr:uid="{00000000-0005-0000-0000-000004000000}"/>
    <cellStyle name="Encabezado 1" xfId="31" xr:uid="{00000000-0005-0000-0000-000005000000}"/>
    <cellStyle name="Encabezado 2" xfId="32" xr:uid="{00000000-0005-0000-0000-000006000000}"/>
    <cellStyle name="Euro" xfId="10" xr:uid="{00000000-0005-0000-0000-000007000000}"/>
    <cellStyle name="Euro 2" xfId="33" xr:uid="{00000000-0005-0000-0000-000008000000}"/>
    <cellStyle name="F2" xfId="34" xr:uid="{00000000-0005-0000-0000-000009000000}"/>
    <cellStyle name="F3" xfId="35" xr:uid="{00000000-0005-0000-0000-00000A000000}"/>
    <cellStyle name="F4" xfId="36" xr:uid="{00000000-0005-0000-0000-00000B000000}"/>
    <cellStyle name="F5" xfId="37" xr:uid="{00000000-0005-0000-0000-00000C000000}"/>
    <cellStyle name="F6" xfId="38" xr:uid="{00000000-0005-0000-0000-00000D000000}"/>
    <cellStyle name="F7" xfId="39" xr:uid="{00000000-0005-0000-0000-00000E000000}"/>
    <cellStyle name="F8" xfId="40" xr:uid="{00000000-0005-0000-0000-00000F000000}"/>
    <cellStyle name="Fecha" xfId="41" xr:uid="{00000000-0005-0000-0000-000010000000}"/>
    <cellStyle name="Fijo" xfId="11" xr:uid="{00000000-0005-0000-0000-000011000000}"/>
    <cellStyle name="Fijo 2" xfId="42" xr:uid="{00000000-0005-0000-0000-000012000000}"/>
    <cellStyle name="Financiero" xfId="12" xr:uid="{00000000-0005-0000-0000-000013000000}"/>
    <cellStyle name="Millares" xfId="81" builtinId="3"/>
    <cellStyle name="Millares 2" xfId="20" xr:uid="{00000000-0005-0000-0000-000015000000}"/>
    <cellStyle name="Millares 2 2" xfId="21" xr:uid="{00000000-0005-0000-0000-000016000000}"/>
    <cellStyle name="Millares 2 2 2" xfId="43" xr:uid="{00000000-0005-0000-0000-000017000000}"/>
    <cellStyle name="Millares 2 3" xfId="44" xr:uid="{00000000-0005-0000-0000-000018000000}"/>
    <cellStyle name="Millares 2 4" xfId="45" xr:uid="{00000000-0005-0000-0000-000019000000}"/>
    <cellStyle name="Millares 3" xfId="22" xr:uid="{00000000-0005-0000-0000-00001A000000}"/>
    <cellStyle name="Millares 3 2" xfId="46" xr:uid="{00000000-0005-0000-0000-00001B000000}"/>
    <cellStyle name="Millares 3 2 2" xfId="93" xr:uid="{00000000-0005-0000-0000-00001C000000}"/>
    <cellStyle name="Millares 3 3" xfId="87" xr:uid="{00000000-0005-0000-0000-00001D000000}"/>
    <cellStyle name="Millares 4" xfId="23" xr:uid="{00000000-0005-0000-0000-00001E000000}"/>
    <cellStyle name="Millares 4 2" xfId="88" xr:uid="{00000000-0005-0000-0000-00001F000000}"/>
    <cellStyle name="Millares 5" xfId="24" xr:uid="{00000000-0005-0000-0000-000020000000}"/>
    <cellStyle name="Millares 5 2" xfId="89" xr:uid="{00000000-0005-0000-0000-000021000000}"/>
    <cellStyle name="Millares 6" xfId="28" xr:uid="{00000000-0005-0000-0000-000022000000}"/>
    <cellStyle name="Moneda" xfId="2" builtinId="4"/>
    <cellStyle name="Moneda 2" xfId="27" xr:uid="{00000000-0005-0000-0000-000024000000}"/>
    <cellStyle name="Moneda 2 2" xfId="47" xr:uid="{00000000-0005-0000-0000-000025000000}"/>
    <cellStyle name="Moneda 2 3" xfId="92" xr:uid="{00000000-0005-0000-0000-000026000000}"/>
    <cellStyle name="Moneda 3" xfId="48" xr:uid="{00000000-0005-0000-0000-000027000000}"/>
    <cellStyle name="Moneda 3 2" xfId="49" xr:uid="{00000000-0005-0000-0000-000028000000}"/>
    <cellStyle name="Moneda 3 2 2" xfId="94" xr:uid="{00000000-0005-0000-0000-000029000000}"/>
    <cellStyle name="Moneda 4" xfId="50" xr:uid="{00000000-0005-0000-0000-00002A000000}"/>
    <cellStyle name="Moneda 5" xfId="51" xr:uid="{00000000-0005-0000-0000-00002B000000}"/>
    <cellStyle name="Moneda 6" xfId="52" xr:uid="{00000000-0005-0000-0000-00002C000000}"/>
    <cellStyle name="Moneda 6 2" xfId="95" xr:uid="{00000000-0005-0000-0000-00002D000000}"/>
    <cellStyle name="Moneda0" xfId="53" xr:uid="{00000000-0005-0000-0000-00002E000000}"/>
    <cellStyle name="Moneda0 2" xfId="96" xr:uid="{00000000-0005-0000-0000-00002F000000}"/>
    <cellStyle name="Monetario" xfId="13" xr:uid="{00000000-0005-0000-0000-000030000000}"/>
    <cellStyle name="Monetario 2" xfId="54" xr:uid="{00000000-0005-0000-0000-000031000000}"/>
    <cellStyle name="Monetario0" xfId="55" xr:uid="{00000000-0005-0000-0000-000032000000}"/>
    <cellStyle name="No-definido" xfId="14" xr:uid="{00000000-0005-0000-0000-000033000000}"/>
    <cellStyle name="Normal" xfId="0" builtinId="0"/>
    <cellStyle name="Normal 2" xfId="3" xr:uid="{00000000-0005-0000-0000-000035000000}"/>
    <cellStyle name="Normal 2 2" xfId="19" xr:uid="{00000000-0005-0000-0000-000036000000}"/>
    <cellStyle name="Normal 2 2 2" xfId="18" xr:uid="{00000000-0005-0000-0000-000037000000}"/>
    <cellStyle name="Normal 2 2 2 2" xfId="86" xr:uid="{00000000-0005-0000-0000-000038000000}"/>
    <cellStyle name="Normal 2 3" xfId="56" xr:uid="{00000000-0005-0000-0000-000039000000}"/>
    <cellStyle name="Normal 2 4" xfId="57" xr:uid="{00000000-0005-0000-0000-00003A000000}"/>
    <cellStyle name="Normal 2 4 2" xfId="97" xr:uid="{00000000-0005-0000-0000-00003B000000}"/>
    <cellStyle name="Normal 2 5" xfId="83" xr:uid="{00000000-0005-0000-0000-00003C000000}"/>
    <cellStyle name="Normal 3" xfId="6" xr:uid="{00000000-0005-0000-0000-00003D000000}"/>
    <cellStyle name="Normal 3 2" xfId="58" xr:uid="{00000000-0005-0000-0000-00003E000000}"/>
    <cellStyle name="Normal 3 2 2" xfId="98" xr:uid="{00000000-0005-0000-0000-00003F000000}"/>
    <cellStyle name="Normal 3 3" xfId="59" xr:uid="{00000000-0005-0000-0000-000040000000}"/>
    <cellStyle name="Normal 3 4" xfId="60" xr:uid="{00000000-0005-0000-0000-000041000000}"/>
    <cellStyle name="Normal 3 5" xfId="61" xr:uid="{00000000-0005-0000-0000-000042000000}"/>
    <cellStyle name="Normal 4" xfId="25" xr:uid="{00000000-0005-0000-0000-000043000000}"/>
    <cellStyle name="Normal 4 2" xfId="62" xr:uid="{00000000-0005-0000-0000-000044000000}"/>
    <cellStyle name="Normal 4 3" xfId="63" xr:uid="{00000000-0005-0000-0000-000045000000}"/>
    <cellStyle name="Normal 4 4" xfId="90" xr:uid="{00000000-0005-0000-0000-000046000000}"/>
    <cellStyle name="Normal 5" xfId="64" xr:uid="{00000000-0005-0000-0000-000047000000}"/>
    <cellStyle name="Normal 5 2" xfId="65" xr:uid="{00000000-0005-0000-0000-000048000000}"/>
    <cellStyle name="Normal 6" xfId="26" xr:uid="{00000000-0005-0000-0000-000049000000}"/>
    <cellStyle name="Normal 6 2" xfId="66" xr:uid="{00000000-0005-0000-0000-00004A000000}"/>
    <cellStyle name="Normal 6 2 2" xfId="99" xr:uid="{00000000-0005-0000-0000-00004B000000}"/>
    <cellStyle name="Normal 6 3" xfId="91" xr:uid="{00000000-0005-0000-0000-00004C000000}"/>
    <cellStyle name="Normal 7" xfId="67" xr:uid="{00000000-0005-0000-0000-00004D000000}"/>
    <cellStyle name="Normal 7 2" xfId="100" xr:uid="{00000000-0005-0000-0000-00004E000000}"/>
    <cellStyle name="Normal 8" xfId="68" xr:uid="{00000000-0005-0000-0000-00004F000000}"/>
    <cellStyle name="Normal 9" xfId="69" xr:uid="{00000000-0005-0000-0000-000050000000}"/>
    <cellStyle name="Normal 9 2" xfId="101" xr:uid="{00000000-0005-0000-0000-000051000000}"/>
    <cellStyle name="Normal_Analisis de precios AGOSTO 2004" xfId="5" xr:uid="{00000000-0005-0000-0000-000052000000}"/>
    <cellStyle name="Normal_LICITACION ESCUELA CAUCETE" xfId="108" xr:uid="{00000000-0005-0000-0000-000053000000}"/>
    <cellStyle name="Porcentaje" xfId="1" builtinId="5"/>
    <cellStyle name="Porcentaje 2" xfId="4" xr:uid="{00000000-0005-0000-0000-000055000000}"/>
    <cellStyle name="Porcentaje 2 2" xfId="70" xr:uid="{00000000-0005-0000-0000-000056000000}"/>
    <cellStyle name="Porcentaje 2 3" xfId="84" xr:uid="{00000000-0005-0000-0000-000057000000}"/>
    <cellStyle name="Porcentaje 3" xfId="15" xr:uid="{00000000-0005-0000-0000-000058000000}"/>
    <cellStyle name="Porcentaje 3 2" xfId="71" xr:uid="{00000000-0005-0000-0000-000059000000}"/>
    <cellStyle name="Porcentaje 3 2 2" xfId="102" xr:uid="{00000000-0005-0000-0000-00005A000000}"/>
    <cellStyle name="Porcentaje 3 3" xfId="85" xr:uid="{00000000-0005-0000-0000-00005B000000}"/>
    <cellStyle name="Porcentaje 4" xfId="72" xr:uid="{00000000-0005-0000-0000-00005C000000}"/>
    <cellStyle name="Porcentaje 4 2" xfId="73" xr:uid="{00000000-0005-0000-0000-00005D000000}"/>
    <cellStyle name="Porcentaje 4 3" xfId="74" xr:uid="{00000000-0005-0000-0000-00005E000000}"/>
    <cellStyle name="Porcentaje 4 3 2" xfId="104" xr:uid="{00000000-0005-0000-0000-00005F000000}"/>
    <cellStyle name="Porcentaje 4 4" xfId="103" xr:uid="{00000000-0005-0000-0000-000060000000}"/>
    <cellStyle name="Porcentaje 5" xfId="75" xr:uid="{00000000-0005-0000-0000-000061000000}"/>
    <cellStyle name="Porcentaje 5 2" xfId="76" xr:uid="{00000000-0005-0000-0000-000062000000}"/>
    <cellStyle name="Porcentaje 5 2 2" xfId="106" xr:uid="{00000000-0005-0000-0000-000063000000}"/>
    <cellStyle name="Porcentaje 5 3" xfId="105" xr:uid="{00000000-0005-0000-0000-000064000000}"/>
    <cellStyle name="Porcentaje 6" xfId="80" xr:uid="{00000000-0005-0000-0000-000065000000}"/>
    <cellStyle name="Porcentaje 6 2" xfId="107" xr:uid="{00000000-0005-0000-0000-000066000000}"/>
    <cellStyle name="Porcentaje 7" xfId="82" xr:uid="{00000000-0005-0000-0000-000067000000}"/>
    <cellStyle name="Punto" xfId="16" xr:uid="{00000000-0005-0000-0000-000068000000}"/>
    <cellStyle name="Punto 2" xfId="77" xr:uid="{00000000-0005-0000-0000-000069000000}"/>
    <cellStyle name="Punto0" xfId="17" xr:uid="{00000000-0005-0000-0000-00006A000000}"/>
    <cellStyle name="Punto0 2" xfId="78" xr:uid="{00000000-0005-0000-0000-00006B000000}"/>
    <cellStyle name="Total 2" xfId="79" xr:uid="{00000000-0005-0000-0000-00006C000000}"/>
  </cellStyles>
  <dxfs count="16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strike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vmlDrawing" Target="../drawings/vmlDrawing12.v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95938826993972E-2"/>
          <c:y val="0.16425719439965689"/>
          <c:w val="0.90980393219415912"/>
          <c:h val="0.78446936087734032"/>
        </c:manualLayout>
      </c:layout>
      <c:lineChart>
        <c:grouping val="standard"/>
        <c:varyColors val="0"/>
        <c:ser>
          <c:idx val="0"/>
          <c:order val="0"/>
          <c:tx>
            <c:strRef>
              <c:f>PTyCI!$D$108</c:f>
              <c:strCache>
                <c:ptCount val="1"/>
                <c:pt idx="0">
                  <c:v>Avance Mensual</c:v>
                </c:pt>
              </c:strCache>
            </c:strRef>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PTyCI!$E$108:$Q$108</c:f>
              <c:numCache>
                <c:formatCode>0.00%</c:formatCode>
                <c:ptCount val="13"/>
                <c:pt idx="0" formatCode="0.000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strRef>
              <c:f>PTyCI!$D$109</c:f>
              <c:strCache>
                <c:ptCount val="1"/>
                <c:pt idx="0">
                  <c:v>Avance Acumulado</c:v>
                </c:pt>
              </c:strCache>
            </c:strRef>
          </c:tx>
          <c:marker>
            <c:symbol val="none"/>
          </c:marker>
          <c:dLbls>
            <c:dLbl>
              <c:idx val="0"/>
              <c:layout>
                <c:manualLayout>
                  <c:x val="-4.7385297032589901E-3"/>
                  <c:y val="2.5327499189320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09-4E99-8F2F-0752FEB7E454}"/>
                </c:ext>
              </c:extLst>
            </c:dLbl>
            <c:dLbl>
              <c:idx val="1"/>
              <c:layout>
                <c:manualLayout>
                  <c:x val="-1.6401282574476768E-2"/>
                  <c:y val="-1.9582344885021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2.350907712936557E-2"/>
                  <c:y val="-1.2828345101202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2.943223925843878E-2"/>
                  <c:y val="-8.442499729773556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4.1545059173322255E-2"/>
                  <c:y val="-5.06549983786411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3.4437264618434292E-2"/>
                  <c:y val="-1.1819499621683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4.0277502477700657E-2"/>
                  <c:y val="-1.68849994595473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09-4E99-8F2F-0752FEB7E454}"/>
                </c:ext>
              </c:extLst>
            </c:dLbl>
            <c:dLbl>
              <c:idx val="7"/>
              <c:layout>
                <c:manualLayout>
                  <c:x val="-4.2646767329330183E-2"/>
                  <c:y val="-1.68849994595473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09-4E99-8F2F-0752FEB7E454}"/>
                </c:ext>
              </c:extLst>
            </c:dLbl>
            <c:dLbl>
              <c:idx val="8"/>
              <c:layout>
                <c:manualLayout>
                  <c:x val="-3.6723605200256512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09-4E99-8F2F-0752FEB7E454}"/>
                </c:ext>
              </c:extLst>
            </c:dLbl>
            <c:dLbl>
              <c:idx val="9"/>
              <c:layout>
                <c:manualLayout>
                  <c:x val="-4.1462134903516516E-2"/>
                  <c:y val="-5.06549983786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09-4E99-8F2F-0752FEB7E454}"/>
                </c:ext>
              </c:extLst>
            </c:dLbl>
            <c:dLbl>
              <c:idx val="10"/>
              <c:layout>
                <c:manualLayout>
                  <c:x val="-3.9092870051885976E-2"/>
                  <c:y val="-6.753999783818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09-4E99-8F2F-0752FEB7E454}"/>
                </c:ext>
              </c:extLst>
            </c:dLbl>
            <c:dLbl>
              <c:idx val="11"/>
              <c:layout>
                <c:manualLayout>
                  <c:x val="-3.1985075496997611E-2"/>
                  <c:y val="-1.0130999675728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09-4E99-8F2F-0752FEB7E454}"/>
                </c:ext>
              </c:extLst>
            </c:dLbl>
            <c:dLbl>
              <c:idx val="12"/>
              <c:layout>
                <c:manualLayout>
                  <c:x val="-5.3627081886056924E-4"/>
                  <c:y val="-7.96499861265820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09-4E99-8F2F-0752FEB7E454}"/>
                </c:ext>
              </c:extLst>
            </c:dLbl>
            <c:dLbl>
              <c:idx val="13"/>
              <c:layout>
                <c:manualLayout>
                  <c:x val="-3.9092870051885976E-2"/>
                  <c:y val="-1.0130999675728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09-4E99-8F2F-0752FEB7E454}"/>
                </c:ext>
              </c:extLst>
            </c:dLbl>
            <c:dLbl>
              <c:idx val="14"/>
              <c:layout>
                <c:manualLayout>
                  <c:x val="-4.5016032180959599E-2"/>
                  <c:y val="-8.4426326825253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09-4E99-8F2F-0752FEB7E454}"/>
                </c:ext>
              </c:extLst>
            </c:dLbl>
            <c:dLbl>
              <c:idx val="15"/>
              <c:layout>
                <c:manualLayout>
                  <c:x val="-4.8569929458403834E-2"/>
                  <c:y val="-5.06563279061578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09-4E99-8F2F-0752FEB7E454}"/>
                </c:ext>
              </c:extLst>
            </c:dLbl>
            <c:dLbl>
              <c:idx val="16"/>
              <c:layout>
                <c:manualLayout>
                  <c:x val="-4.8570022736547452E-2"/>
                  <c:y val="-1.68849994595473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09-4E99-8F2F-0752FEB7E454}"/>
                </c:ext>
              </c:extLst>
            </c:dLbl>
            <c:dLbl>
              <c:idx val="17"/>
              <c:layout>
                <c:manualLayout>
                  <c:x val="-4.5016125459103933E-2"/>
                  <c:y val="-1.68849994595473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209-4E99-8F2F-0752FEB7E454}"/>
                </c:ext>
              </c:extLst>
            </c:dLbl>
            <c:dLbl>
              <c:idx val="18"/>
              <c:layout>
                <c:manualLayout>
                  <c:x val="-1.0560333906076514E-2"/>
                  <c:y val="2.315422001299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209-4E99-8F2F-0752FEB7E454}"/>
                </c:ext>
              </c:extLst>
            </c:dLbl>
            <c:dLbl>
              <c:idx val="19"/>
              <c:layout>
                <c:manualLayout>
                  <c:x val="-4.6200664606774307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209-4E99-8F2F-0752FEB7E454}"/>
                </c:ext>
              </c:extLst>
            </c:dLbl>
            <c:dLbl>
              <c:idx val="20"/>
              <c:layout>
                <c:manualLayout>
                  <c:x val="-4.5016032180959599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209-4E99-8F2F-0752FEB7E454}"/>
                </c:ext>
              </c:extLst>
            </c:dLbl>
            <c:dLbl>
              <c:idx val="21"/>
              <c:layout>
                <c:manualLayout>
                  <c:x val="-5.09391943100334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209-4E99-8F2F-0752FEB7E454}"/>
                </c:ext>
              </c:extLst>
            </c:dLbl>
            <c:dLbl>
              <c:idx val="22"/>
              <c:layout>
                <c:manualLayout>
                  <c:x val="-4.6200664606774307E-2"/>
                  <c:y val="-5.06549983786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209-4E99-8F2F-0752FEB7E454}"/>
                </c:ext>
              </c:extLst>
            </c:dLbl>
            <c:dLbl>
              <c:idx val="23"/>
              <c:layout>
                <c:manualLayout>
                  <c:x val="-4.2646767329330183E-2"/>
                  <c:y val="-1.681586402868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209-4E99-8F2F-0752FEB7E454}"/>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PTyCI!$E$109:$Q$109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ser>
          <c:idx val="2"/>
          <c:order val="2"/>
          <c:tx>
            <c:strRef>
              <c:f>PTyCI!$D$114</c:f>
              <c:strCache>
                <c:ptCount val="1"/>
                <c:pt idx="0">
                  <c:v>Curva Máxima</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A209-4E99-8F2F-0752FEB7E454}"/>
                </c:ext>
              </c:extLst>
            </c:dLbl>
            <c:dLbl>
              <c:idx val="1"/>
              <c:layout>
                <c:manualLayout>
                  <c:x val="-4.7385390310732814E-2"/>
                  <c:y val="-8.46124606775617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209-4E99-8F2F-0752FEB7E454}"/>
                </c:ext>
              </c:extLst>
            </c:dLbl>
            <c:dLbl>
              <c:idx val="2"/>
              <c:layout>
                <c:manualLayout>
                  <c:x val="-4.383139975514487E-2"/>
                  <c:y val="-1.1832927849599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209-4E99-8F2F-0752FEB7E454}"/>
                </c:ext>
              </c:extLst>
            </c:dLbl>
            <c:dLbl>
              <c:idx val="3"/>
              <c:layout>
                <c:manualLayout>
                  <c:x val="-4.9754561884219124E-2"/>
                  <c:y val="-8.45592795769034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209-4E99-8F2F-0752FEB7E454}"/>
                </c:ext>
              </c:extLst>
            </c:dLbl>
            <c:dLbl>
              <c:idx val="4"/>
              <c:layout>
                <c:manualLayout>
                  <c:x val="-4.8569929458403834E-2"/>
                  <c:y val="-8.45592795769034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209-4E99-8F2F-0752FEB7E454}"/>
                </c:ext>
              </c:extLst>
            </c:dLbl>
            <c:dLbl>
              <c:idx val="5"/>
              <c:layout>
                <c:manualLayout>
                  <c:x val="-4.9754561884219124E-2"/>
                  <c:y val="-1.0147086958677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209-4E99-8F2F-0752FEB7E454}"/>
                </c:ext>
              </c:extLst>
            </c:dLbl>
            <c:dLbl>
              <c:idx val="6"/>
              <c:layout>
                <c:manualLayout>
                  <c:x val="-4.7385297032589792E-2"/>
                  <c:y val="-8.45592795769034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209-4E99-8F2F-0752FEB7E454}"/>
                </c:ext>
              </c:extLst>
            </c:dLbl>
            <c:dLbl>
              <c:idx val="7"/>
              <c:layout>
                <c:manualLayout>
                  <c:x val="-4.9754561884219124E-2"/>
                  <c:y val="-5.07347700296323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209-4E99-8F2F-0752FEB7E454}"/>
                </c:ext>
              </c:extLst>
            </c:dLbl>
            <c:dLbl>
              <c:idx val="8"/>
              <c:layout>
                <c:manualLayout>
                  <c:x val="-5.2123826735847964E-2"/>
                  <c:y val="-3.38231800197545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209-4E99-8F2F-0752FEB7E454}"/>
                </c:ext>
              </c:extLst>
            </c:dLbl>
            <c:dLbl>
              <c:idx val="9"/>
              <c:layout>
                <c:manualLayout>
                  <c:x val="-5.6862449717250629E-2"/>
                  <c:y val="-1.691159000987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209-4E99-8F2F-0752FEB7E454}"/>
                </c:ext>
              </c:extLst>
            </c:dLbl>
            <c:dLbl>
              <c:idx val="10"/>
              <c:layout>
                <c:manualLayout>
                  <c:x val="-5.2123826735847964E-2"/>
                  <c:y val="-1.0147061819709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209-4E99-8F2F-0752FEB7E454}"/>
                </c:ext>
              </c:extLst>
            </c:dLbl>
            <c:dLbl>
              <c:idx val="11"/>
              <c:layout>
                <c:manualLayout>
                  <c:x val="-4.7385297032589806E-2"/>
                  <c:y val="-1.0147061819709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209-4E99-8F2F-0752FEB7E454}"/>
                </c:ext>
              </c:extLst>
            </c:dLbl>
            <c:dLbl>
              <c:idx val="12"/>
              <c:layout>
                <c:manualLayout>
                  <c:x val="-4.2594925463503464E-2"/>
                  <c:y val="-3.2978778056081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209-4E99-8F2F-0752FEB7E454}"/>
                </c:ext>
              </c:extLst>
            </c:dLbl>
            <c:dLbl>
              <c:idx val="13"/>
              <c:layout>
                <c:manualLayout>
                  <c:x val="-4.8569929458403834E-2"/>
                  <c:y val="-8.45588484975785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209-4E99-8F2F-0752FEB7E454}"/>
                </c:ext>
              </c:extLst>
            </c:dLbl>
            <c:dLbl>
              <c:idx val="14"/>
              <c:layout>
                <c:manualLayout>
                  <c:x val="-4.7385297032589806E-2"/>
                  <c:y val="-1.0147061819709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209-4E99-8F2F-0752FEB7E454}"/>
                </c:ext>
              </c:extLst>
            </c:dLbl>
            <c:dLbl>
              <c:idx val="15"/>
              <c:layout>
                <c:manualLayout>
                  <c:x val="-4.6200664606774307E-2"/>
                  <c:y val="-1.1838238789660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209-4E99-8F2F-0752FEB7E454}"/>
                </c:ext>
              </c:extLst>
            </c:dLbl>
            <c:dLbl>
              <c:idx val="16"/>
              <c:layout>
                <c:manualLayout>
                  <c:x val="-3.3169688272097438E-2"/>
                  <c:y val="-1.4600005041640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209-4E99-8F2F-0752FEB7E454}"/>
                </c:ext>
              </c:extLst>
            </c:dLbl>
            <c:dLbl>
              <c:idx val="17"/>
              <c:layout>
                <c:manualLayout>
                  <c:x val="-3.6723605200256602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209-4E99-8F2F-0752FEB7E454}"/>
                </c:ext>
              </c:extLst>
            </c:dLbl>
            <c:dLbl>
              <c:idx val="18"/>
              <c:layout>
                <c:manualLayout>
                  <c:x val="-1.6896844312009121E-2"/>
                  <c:y val="-3.0984221476746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209-4E99-8F2F-0752FEB7E454}"/>
                </c:ext>
              </c:extLst>
            </c:dLbl>
            <c:dLbl>
              <c:idx val="19"/>
              <c:layout>
                <c:manualLayout>
                  <c:x val="-3.316970792281234E-2"/>
                  <c:y val="-2.198530060937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209-4E99-8F2F-0752FEB7E454}"/>
                </c:ext>
              </c:extLst>
            </c:dLbl>
            <c:dLbl>
              <c:idx val="20"/>
              <c:layout>
                <c:manualLayout>
                  <c:x val="-2.4877280942109292E-2"/>
                  <c:y val="-1.691176969951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209-4E99-8F2F-0752FEB7E454}"/>
                </c:ext>
              </c:extLst>
            </c:dLbl>
            <c:dLbl>
              <c:idx val="21"/>
              <c:layout>
                <c:manualLayout>
                  <c:x val="-1.8954118813035641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209-4E99-8F2F-0752FEB7E454}"/>
                </c:ext>
              </c:extLst>
            </c:dLbl>
            <c:dLbl>
              <c:idx val="22"/>
              <c:layout>
                <c:manualLayout>
                  <c:x val="-1.8954118813035641E-2"/>
                  <c:y val="-2.0294123639418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209-4E99-8F2F-0752FEB7E454}"/>
                </c:ext>
              </c:extLst>
            </c:dLbl>
            <c:dLbl>
              <c:idx val="23"/>
              <c:layout>
                <c:manualLayout>
                  <c:x val="-1.1846324258147533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209-4E99-8F2F-0752FEB7E454}"/>
                </c:ext>
              </c:extLst>
            </c:dLbl>
            <c:dLbl>
              <c:idx val="24"/>
              <c:delete val="1"/>
              <c:extLst>
                <c:ext xmlns:c15="http://schemas.microsoft.com/office/drawing/2012/chart" uri="{CE6537A1-D6FC-4f65-9D91-7224C49458BB}"/>
                <c:ext xmlns:c16="http://schemas.microsoft.com/office/drawing/2014/chart" uri="{C3380CC4-5D6E-409C-BE32-E72D297353CC}">
                  <c16:uniqueId val="{0000002B-A209-4E99-8F2F-0752FEB7E4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PTyCI!$E$114:$Q$114</c:f>
              <c:numCache>
                <c:formatCode>0.00%</c:formatCode>
                <c:ptCount val="13"/>
                <c:pt idx="0" formatCode="0.00">
                  <c:v>0</c:v>
                </c:pt>
                <c:pt idx="1">
                  <c:v>5.8299999999999998E-2</c:v>
                </c:pt>
                <c:pt idx="2">
                  <c:v>0.15</c:v>
                </c:pt>
                <c:pt idx="3">
                  <c:v>0.26</c:v>
                </c:pt>
                <c:pt idx="4">
                  <c:v>0.38</c:v>
                </c:pt>
                <c:pt idx="5">
                  <c:v>0.50509999999999999</c:v>
                </c:pt>
                <c:pt idx="6">
                  <c:v>0.63</c:v>
                </c:pt>
                <c:pt idx="7">
                  <c:v>0.74660000000000004</c:v>
                </c:pt>
                <c:pt idx="8">
                  <c:v>0.82340000000000002</c:v>
                </c:pt>
                <c:pt idx="9">
                  <c:v>0.9</c:v>
                </c:pt>
                <c:pt idx="10">
                  <c:v>0.94669999999999999</c:v>
                </c:pt>
                <c:pt idx="11">
                  <c:v>0.98329999999999995</c:v>
                </c:pt>
                <c:pt idx="12">
                  <c:v>1</c:v>
                </c:pt>
              </c:numCache>
            </c:numRef>
          </c:val>
          <c:smooth val="1"/>
          <c:extLst>
            <c:ext xmlns:c16="http://schemas.microsoft.com/office/drawing/2014/chart" uri="{C3380CC4-5D6E-409C-BE32-E72D297353CC}">
              <c16:uniqueId val="{0000002C-A209-4E99-8F2F-0752FEB7E454}"/>
            </c:ext>
          </c:extLst>
        </c:ser>
        <c:ser>
          <c:idx val="3"/>
          <c:order val="3"/>
          <c:tx>
            <c:strRef>
              <c:f>PTyCI!$D$115</c:f>
              <c:strCache>
                <c:ptCount val="1"/>
                <c:pt idx="0">
                  <c:v>Curva Mínima</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D-A209-4E99-8F2F-0752FEB7E454}"/>
                </c:ext>
              </c:extLst>
            </c:dLbl>
            <c:dLbl>
              <c:idx val="1"/>
              <c:layout>
                <c:manualLayout>
                  <c:x val="5.9231621290737448E-3"/>
                  <c:y val="6.753999783818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209-4E99-8F2F-0752FEB7E454}"/>
                </c:ext>
              </c:extLst>
            </c:dLbl>
            <c:dLbl>
              <c:idx val="2"/>
              <c:layout>
                <c:manualLayout>
                  <c:x val="7.10779455488835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209-4E99-8F2F-0752FEB7E454}"/>
                </c:ext>
              </c:extLst>
            </c:dLbl>
            <c:dLbl>
              <c:idx val="3"/>
              <c:layout>
                <c:manualLayout>
                  <c:x val="8.2924269807030868E-3"/>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209-4E99-8F2F-0752FEB7E454}"/>
                </c:ext>
              </c:extLst>
            </c:dLbl>
            <c:dLbl>
              <c:idx val="12"/>
              <c:layout>
                <c:manualLayout>
                  <c:x val="0"/>
                  <c:y val="3.3594136883369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209-4E99-8F2F-0752FEB7E454}"/>
                </c:ext>
              </c:extLst>
            </c:dLbl>
            <c:dLbl>
              <c:idx val="18"/>
              <c:layout>
                <c:manualLayout>
                  <c:x val="0"/>
                  <c:y val="-8.8437611025760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209-4E99-8F2F-0752FEB7E454}"/>
                </c:ext>
              </c:extLst>
            </c:dLbl>
            <c:dLbl>
              <c:idx val="22"/>
              <c:layout>
                <c:manualLayout>
                  <c:x val="-1.1846324258147553E-3"/>
                  <c:y val="6.7677738327222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A209-4E99-8F2F-0752FEB7E454}"/>
                </c:ext>
              </c:extLst>
            </c:dLbl>
            <c:dLbl>
              <c:idx val="23"/>
              <c:layout>
                <c:manualLayout>
                  <c:x val="1.0661691832332561E-2"/>
                  <c:y val="1.353554766544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209-4E99-8F2F-0752FEB7E454}"/>
                </c:ext>
              </c:extLst>
            </c:dLbl>
            <c:dLbl>
              <c:idx val="24"/>
              <c:delete val="1"/>
              <c:extLst>
                <c:ext xmlns:c15="http://schemas.microsoft.com/office/drawing/2012/chart" uri="{CE6537A1-D6FC-4f65-9D91-7224C49458BB}"/>
                <c:ext xmlns:c16="http://schemas.microsoft.com/office/drawing/2014/chart" uri="{C3380CC4-5D6E-409C-BE32-E72D297353CC}">
                  <c16:uniqueId val="{00000035-A209-4E99-8F2F-0752FEB7E4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PTyCI!$E$115:$Q$115</c:f>
              <c:numCache>
                <c:formatCode>0.00%</c:formatCode>
                <c:ptCount val="13"/>
                <c:pt idx="0" formatCode="0.00">
                  <c:v>0</c:v>
                </c:pt>
                <c:pt idx="1">
                  <c:v>1.2500000000000001E-2</c:v>
                </c:pt>
                <c:pt idx="2">
                  <c:v>5.5E-2</c:v>
                </c:pt>
                <c:pt idx="3">
                  <c:v>0.115</c:v>
                </c:pt>
                <c:pt idx="4">
                  <c:v>0.2</c:v>
                </c:pt>
                <c:pt idx="5">
                  <c:v>0.3</c:v>
                </c:pt>
                <c:pt idx="6">
                  <c:v>0.4</c:v>
                </c:pt>
                <c:pt idx="7">
                  <c:v>0.5</c:v>
                </c:pt>
                <c:pt idx="8">
                  <c:v>0.60670000000000002</c:v>
                </c:pt>
                <c:pt idx="9">
                  <c:v>0.72</c:v>
                </c:pt>
                <c:pt idx="10">
                  <c:v>0.83330000000000004</c:v>
                </c:pt>
                <c:pt idx="11">
                  <c:v>0.93340000000000001</c:v>
                </c:pt>
                <c:pt idx="12">
                  <c:v>1</c:v>
                </c:pt>
              </c:numCache>
            </c:numRef>
          </c:val>
          <c:smooth val="1"/>
          <c:extLst>
            <c:ext xmlns:c16="http://schemas.microsoft.com/office/drawing/2014/chart" uri="{C3380CC4-5D6E-409C-BE32-E72D297353CC}">
              <c16:uniqueId val="{00000036-A209-4E99-8F2F-0752FEB7E454}"/>
            </c:ext>
          </c:extLst>
        </c:ser>
        <c:dLbls>
          <c:showLegendKey val="0"/>
          <c:showVal val="0"/>
          <c:showCatName val="0"/>
          <c:showSerName val="0"/>
          <c:showPercent val="0"/>
          <c:showBubbleSize val="0"/>
        </c:dLbls>
        <c:smooth val="0"/>
        <c:axId val="215373312"/>
        <c:axId val="215375232"/>
      </c:lineChart>
      <c:catAx>
        <c:axId val="215373312"/>
        <c:scaling>
          <c:orientation val="minMax"/>
        </c:scaling>
        <c:delete val="0"/>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ES" sz="1000" baseline="0">
                <a:latin typeface="Arial" pitchFamily="34" charset="0"/>
              </a:defRPr>
            </a:pPr>
            <a:endParaRPr lang="es-AR"/>
          </a:p>
        </c:txPr>
        <c:crossAx val="215375232"/>
        <c:crossesAt val="0"/>
        <c:auto val="1"/>
        <c:lblAlgn val="ctr"/>
        <c:lblOffset val="100"/>
        <c:noMultiLvlLbl val="0"/>
      </c:catAx>
      <c:valAx>
        <c:axId val="215375232"/>
        <c:scaling>
          <c:orientation val="minMax"/>
          <c:max val="1"/>
        </c:scaling>
        <c:delete val="0"/>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2.2276280466758816E-3"/>
              <c:y val="0.32481449340638785"/>
            </c:manualLayout>
          </c:layout>
          <c:overlay val="0"/>
        </c:title>
        <c:numFmt formatCode="0%" sourceLinked="0"/>
        <c:majorTickMark val="out"/>
        <c:minorTickMark val="none"/>
        <c:tickLblPos val="nextTo"/>
        <c:txPr>
          <a:bodyPr/>
          <a:lstStyle/>
          <a:p>
            <a:pPr>
              <a:defRPr lang="es-ES" baseline="0">
                <a:latin typeface="Arial" pitchFamily="34" charset="0"/>
              </a:defRPr>
            </a:pPr>
            <a:endParaRPr lang="es-AR"/>
          </a:p>
        </c:txPr>
        <c:crossAx val="215373312"/>
        <c:crosses val="autoZero"/>
        <c:crossBetween val="midCat"/>
      </c:valAx>
    </c:plotArea>
    <c:legend>
      <c:legendPos val="r"/>
      <c:layout>
        <c:manualLayout>
          <c:xMode val="edge"/>
          <c:yMode val="edge"/>
          <c:x val="0.79583485527741582"/>
          <c:y val="1.2309235737754808E-3"/>
          <c:w val="0.18167743492957075"/>
          <c:h val="0.12219647489192065"/>
        </c:manualLayout>
      </c:layout>
      <c:overlay val="0"/>
      <c:txPr>
        <a:bodyPr/>
        <a:lstStyle/>
        <a:p>
          <a:pPr>
            <a:defRPr lang="es-ES"/>
          </a:pPr>
          <a:endParaRPr lang="es-AR"/>
        </a:p>
      </c:txPr>
    </c:legend>
    <c:plotVisOnly val="0"/>
    <c:dispBlanksAs val="gap"/>
    <c:showDLblsOverMax val="0"/>
  </c:chart>
  <c:spPr>
    <a:noFill/>
    <a:ln>
      <a:noFill/>
    </a:ln>
  </c:spPr>
  <c:printSettings>
    <c:headerFooter>
      <c:oddHeader>&amp;C&amp;G</c:oddHeader>
    </c:headerFooter>
    <c:pageMargins b="0.19685039370078741" l="0.19685039370078741" r="0.19685039370078741" t="1.1023622047244095" header="0.59055118110236227" footer="0"/>
    <c:pageSetup paperSize="5" orientation="landscape"/>
    <c:legacyDrawingHF r:id="rId1"/>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28107246088226E-2"/>
          <c:y val="0.17619174658617226"/>
          <c:w val="0.87508287037038979"/>
          <c:h val="0.73851531703751261"/>
        </c:manualLayout>
      </c:layout>
      <c:lineChart>
        <c:grouping val="standard"/>
        <c:varyColors val="0"/>
        <c:ser>
          <c:idx val="0"/>
          <c:order val="0"/>
          <c:tx>
            <c:strRef>
              <c:f>PTyCI!$D$111</c:f>
              <c:strCache>
                <c:ptCount val="1"/>
                <c:pt idx="0">
                  <c:v>Inversión Mensual</c:v>
                </c:pt>
              </c:strCache>
            </c:strRef>
          </c:tx>
          <c:marker>
            <c:symbol val="none"/>
          </c:marker>
          <c:dLbls>
            <c:dLbl>
              <c:idx val="1"/>
              <c:layout>
                <c:manualLayout>
                  <c:x val="-1.1728228321824441E-3"/>
                  <c:y val="3.3759312054334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6D-4D58-94CF-1E95A911D09D}"/>
                </c:ext>
              </c:extLst>
            </c:dLbl>
            <c:dLbl>
              <c:idx val="2"/>
              <c:layout>
                <c:manualLayout>
                  <c:x val="0"/>
                  <c:y val="6.7518624108670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6D-4D58-94CF-1E95A911D09D}"/>
                </c:ext>
              </c:extLst>
            </c:dLbl>
            <c:dLbl>
              <c:idx val="3"/>
              <c:layout>
                <c:manualLayout>
                  <c:x val="9.3825826574598457E-3"/>
                  <c:y val="3.37593120543326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6D-4D58-94CF-1E95A911D09D}"/>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9.3825826574598457E-3"/>
                  <c:y val="6.751862410866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6D-4D58-94CF-1E95A911D09D}"/>
                </c:ext>
              </c:extLst>
            </c:dLbl>
            <c:dLbl>
              <c:idx val="6"/>
              <c:layout>
                <c:manualLayout>
                  <c:x val="-8.2098521735316076E-3"/>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6D-4D58-94CF-1E95A911D09D}"/>
                </c:ext>
              </c:extLst>
            </c:dLbl>
            <c:dLbl>
              <c:idx val="7"/>
              <c:layout>
                <c:manualLayout>
                  <c:x val="-2.3456456643648534E-3"/>
                  <c:y val="-6.751862410866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6D-4D58-94CF-1E95A911D09D}"/>
                </c:ext>
              </c:extLst>
            </c:dLbl>
            <c:dLbl>
              <c:idx val="8"/>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6D-4D58-94CF-1E95A911D09D}"/>
                </c:ext>
              </c:extLst>
            </c:dLbl>
            <c:dLbl>
              <c:idx val="9"/>
              <c:layout>
                <c:manualLayout>
                  <c:x val="-3.5184684965473296E-3"/>
                  <c:y val="1.1815759219017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6D-4D58-94CF-1E95A911D09D}"/>
                </c:ext>
              </c:extLst>
            </c:dLbl>
            <c:dLbl>
              <c:idx val="10"/>
              <c:layout>
                <c:manualLayout>
                  <c:x val="3.5184684965473296E-3"/>
                  <c:y val="1.0127793616300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6D-4D58-94CF-1E95A911D09D}"/>
                </c:ext>
              </c:extLst>
            </c:dLbl>
            <c:dLbl>
              <c:idx val="11"/>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6D-4D58-94CF-1E95A911D09D}"/>
                </c:ext>
              </c:extLst>
            </c:dLbl>
            <c:dLbl>
              <c:idx val="12"/>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6D-4D58-94CF-1E95A911D09D}"/>
                </c:ext>
              </c:extLst>
            </c:dLbl>
            <c:dLbl>
              <c:idx val="13"/>
              <c:layout>
                <c:manualLayout>
                  <c:x val="0"/>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26D-4D58-94CF-1E95A911D09D}"/>
                </c:ext>
              </c:extLst>
            </c:dLbl>
            <c:dLbl>
              <c:idx val="14"/>
              <c:layout>
                <c:manualLayout>
                  <c:x val="2.3456456643648534E-3"/>
                  <c:y val="3.3759312054334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26D-4D58-94CF-1E95A911D09D}"/>
                </c:ext>
              </c:extLst>
            </c:dLbl>
            <c:dLbl>
              <c:idx val="15"/>
              <c:layout>
                <c:manualLayout>
                  <c:x val="-3.5185608448018452E-3"/>
                  <c:y val="-1.1815759219017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26D-4D58-94CF-1E95A911D09D}"/>
                </c:ext>
              </c:extLst>
            </c:dLbl>
            <c:dLbl>
              <c:idx val="16"/>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26D-4D58-94CF-1E95A911D09D}"/>
                </c:ext>
              </c:extLst>
            </c:dLbl>
            <c:dLbl>
              <c:idx val="17"/>
              <c:layout>
                <c:manualLayout>
                  <c:x val="0"/>
                  <c:y val="-3.3759312054334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26D-4D58-94CF-1E95A911D09D}"/>
                </c:ext>
              </c:extLst>
            </c:dLbl>
            <c:dLbl>
              <c:idx val="18"/>
              <c:layout>
                <c:manualLayout>
                  <c:x val="-4.6912913287297823E-3"/>
                  <c:y val="1.1815759219017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26D-4D58-94CF-1E95A911D09D}"/>
                </c:ext>
              </c:extLst>
            </c:dLbl>
            <c:dLbl>
              <c:idx val="19"/>
              <c:layout>
                <c:manualLayout>
                  <c:x val="-2.3456456643648534E-3"/>
                  <c:y val="2.025558723260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26D-4D58-94CF-1E95A911D09D}"/>
                </c:ext>
              </c:extLst>
            </c:dLbl>
            <c:dLbl>
              <c:idx val="20"/>
              <c:layout>
                <c:manualLayout>
                  <c:x val="-2.3456456643648534E-3"/>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26D-4D58-94CF-1E95A911D09D}"/>
                </c:ext>
              </c:extLst>
            </c:dLbl>
            <c:dLbl>
              <c:idx val="21"/>
              <c:layout>
                <c:manualLayout>
                  <c:x val="0"/>
                  <c:y val="-6.751862410866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26D-4D58-94CF-1E95A911D09D}"/>
                </c:ext>
              </c:extLst>
            </c:dLbl>
            <c:dLbl>
              <c:idx val="22"/>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26D-4D58-94CF-1E95A911D09D}"/>
                </c:ext>
              </c:extLst>
            </c:dLbl>
            <c:dLbl>
              <c:idx val="23"/>
              <c:layout>
                <c:manualLayout>
                  <c:x val="1.1728228321824441E-3"/>
                  <c:y val="-6.7518624108668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26D-4D58-94CF-1E95A911D09D}"/>
                </c:ext>
              </c:extLst>
            </c:dLbl>
            <c:dLbl>
              <c:idx val="24"/>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26D-4D58-94CF-1E95A911D09D}"/>
                </c:ext>
              </c:extLst>
            </c:dLbl>
            <c:numFmt formatCode="&quot;$&quot;\ #,##0.00" sourceLinked="0"/>
            <c:spPr>
              <a:noFill/>
              <a:ln>
                <a:noFill/>
              </a:ln>
              <a:effectLst/>
            </c:spPr>
            <c:txPr>
              <a:bodyPr rot="0" vert="horz" anchor="ctr" anchorCtr="0"/>
              <a:lstStyle/>
              <a:p>
                <a:pPr>
                  <a:defRPr lang="es-ES"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PTyCI!$E$111:$Q$111</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strRef>
              <c:f>PTyCI!$D$112</c:f>
              <c:strCache>
                <c:ptCount val="1"/>
                <c:pt idx="0">
                  <c:v>Inversión Acumulada</c:v>
                </c:pt>
              </c:strCache>
            </c:strRef>
          </c:tx>
          <c:marker>
            <c:symbol val="none"/>
          </c:marker>
          <c:dLbls>
            <c:dLbl>
              <c:idx val="1"/>
              <c:layout>
                <c:manualLayout>
                  <c:x val="-1.9550956612481341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26D-4D58-94CF-1E95A911D09D}"/>
                </c:ext>
              </c:extLst>
            </c:dLbl>
            <c:dLbl>
              <c:idx val="2"/>
              <c:layout>
                <c:manualLayout>
                  <c:x val="-2.3069425109028638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26D-4D58-94CF-1E95A911D09D}"/>
                </c:ext>
              </c:extLst>
            </c:dLbl>
            <c:dLbl>
              <c:idx val="5"/>
              <c:layout>
                <c:manualLayout>
                  <c:x val="-4.3787222222222533E-2"/>
                  <c:y val="-1.763498384751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26D-4D58-94CF-1E95A911D09D}"/>
                </c:ext>
              </c:extLst>
            </c:dLbl>
            <c:dLbl>
              <c:idx val="6"/>
              <c:layout>
                <c:manualLayout>
                  <c:x val="-3.9099050429073787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26D-4D58-94CF-1E95A911D09D}"/>
                </c:ext>
              </c:extLst>
            </c:dLbl>
            <c:dLbl>
              <c:idx val="7"/>
              <c:layout>
                <c:manualLayout>
                  <c:x val="-3.6753404764708189E-2"/>
                  <c:y val="-1.9322953009430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26D-4D58-94CF-1E95A911D09D}"/>
                </c:ext>
              </c:extLst>
            </c:dLbl>
            <c:dLbl>
              <c:idx val="11"/>
              <c:layout>
                <c:manualLayout>
                  <c:x val="-2.8153658260666799E-2"/>
                  <c:y val="-1.5947021803996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26D-4D58-94CF-1E95A911D09D}"/>
                </c:ext>
              </c:extLst>
            </c:dLbl>
            <c:dLbl>
              <c:idx val="12"/>
              <c:layout>
                <c:manualLayout>
                  <c:x val="-3.2844949589397224E-2"/>
                  <c:y val="-2.269888421486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26D-4D58-94CF-1E95A911D09D}"/>
                </c:ext>
              </c:extLst>
            </c:dLbl>
            <c:dLbl>
              <c:idx val="13"/>
              <c:layout>
                <c:manualLayout>
                  <c:x val="-3.5190595253761461E-2"/>
                  <c:y val="-1.9322953009430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26D-4D58-94CF-1E95A911D09D}"/>
                </c:ext>
              </c:extLst>
            </c:dLbl>
            <c:dLbl>
              <c:idx val="14"/>
              <c:layout>
                <c:manualLayout>
                  <c:x val="-3.8709063750308789E-2"/>
                  <c:y val="-2.4386849817580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26D-4D58-94CF-1E95A911D09D}"/>
                </c:ext>
              </c:extLst>
            </c:dLbl>
            <c:dLbl>
              <c:idx val="15"/>
              <c:layout>
                <c:manualLayout>
                  <c:x val="-4.3400355079038479E-2"/>
                  <c:y val="-1.9322953009430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26D-4D58-94CF-1E95A911D09D}"/>
                </c:ext>
              </c:extLst>
            </c:dLbl>
            <c:dLbl>
              <c:idx val="16"/>
              <c:layout>
                <c:manualLayout>
                  <c:x val="-4.1054709414673762E-2"/>
                  <c:y val="-1.9322953009430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26D-4D58-94CF-1E95A911D09D}"/>
                </c:ext>
              </c:extLst>
            </c:dLbl>
            <c:dLbl>
              <c:idx val="17"/>
              <c:layout>
                <c:manualLayout>
                  <c:x val="-4.4573177911221895E-2"/>
                  <c:y val="-1.9322953009430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26D-4D58-94CF-1E95A911D09D}"/>
                </c:ext>
              </c:extLst>
            </c:dLbl>
            <c:dLbl>
              <c:idx val="18"/>
              <c:layout>
                <c:manualLayout>
                  <c:x val="-4.1054709414673679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26D-4D58-94CF-1E95A911D09D}"/>
                </c:ext>
              </c:extLst>
            </c:dLbl>
            <c:numFmt formatCode="&quot;$&quot;\ #,##0.00" sourceLinked="0"/>
            <c:spPr>
              <a:noFill/>
              <a:ln>
                <a:noFill/>
              </a:ln>
              <a:effectLst/>
            </c:spPr>
            <c:txPr>
              <a:bodyPr rot="0" vert="horz" anchor="ctr" anchorCtr="1"/>
              <a:lstStyle/>
              <a:p>
                <a:pPr>
                  <a:defRPr lang="es-ES"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PTyCI!$E$112:$Q$112</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17254912"/>
        <c:axId val="217285760"/>
      </c:lineChart>
      <c:catAx>
        <c:axId val="217254912"/>
        <c:scaling>
          <c:orientation val="minMax"/>
        </c:scaling>
        <c:delete val="0"/>
        <c:axPos val="b"/>
        <c:title>
          <c:tx>
            <c:rich>
              <a:bodyPr/>
              <a:lstStyle/>
              <a:p>
                <a:pPr>
                  <a:defRPr lang="es-ES"/>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ES" sz="1000" baseline="0">
                <a:latin typeface="Arial" pitchFamily="34" charset="0"/>
              </a:defRPr>
            </a:pPr>
            <a:endParaRPr lang="es-AR"/>
          </a:p>
        </c:txPr>
        <c:crossAx val="217285760"/>
        <c:crosses val="autoZero"/>
        <c:auto val="1"/>
        <c:lblAlgn val="ctr"/>
        <c:lblOffset val="100"/>
        <c:noMultiLvlLbl val="0"/>
      </c:catAx>
      <c:valAx>
        <c:axId val="217285760"/>
        <c:scaling>
          <c:orientation val="minMax"/>
        </c:scaling>
        <c:delete val="0"/>
        <c:axPos val="l"/>
        <c:majorGridlines/>
        <c:title>
          <c:tx>
            <c:rich>
              <a:bodyPr rot="-5400000" vert="horz"/>
              <a:lstStyle/>
              <a:p>
                <a:pPr>
                  <a:defRPr lang="es-ES"/>
                </a:pPr>
                <a:r>
                  <a:rPr lang="en-US"/>
                  <a:t>MILLES DE PESOS</a:t>
                </a:r>
              </a:p>
            </c:rich>
          </c:tx>
          <c:layout>
            <c:manualLayout>
              <c:xMode val="edge"/>
              <c:yMode val="edge"/>
              <c:x val="1.2165740740740737E-2"/>
              <c:y val="0.48667319444445389"/>
            </c:manualLayout>
          </c:layout>
          <c:overlay val="0"/>
        </c:title>
        <c:numFmt formatCode="&quot;$&quot;\ #,##0" sourceLinked="0"/>
        <c:majorTickMark val="out"/>
        <c:minorTickMark val="none"/>
        <c:tickLblPos val="nextTo"/>
        <c:txPr>
          <a:bodyPr/>
          <a:lstStyle/>
          <a:p>
            <a:pPr>
              <a:defRPr lang="es-ES"/>
            </a:pPr>
            <a:endParaRPr lang="es-AR"/>
          </a:p>
        </c:txPr>
        <c:crossAx val="21725491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overlay val="0"/>
      <c:txPr>
        <a:bodyPr/>
        <a:lstStyle/>
        <a:p>
          <a:pPr>
            <a:defRPr lang="es-ES"/>
          </a:pPr>
          <a:endParaRPr lang="es-AR"/>
        </a:p>
      </c:txPr>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0</xdr:rowOff>
    </xdr:from>
    <xdr:to>
      <xdr:col>14</xdr:col>
      <xdr:colOff>651643</xdr:colOff>
      <xdr:row>36</xdr:row>
      <xdr:rowOff>124776</xdr:rowOff>
    </xdr:to>
    <xdr:graphicFrame macro="">
      <xdr:nvGraphicFramePr>
        <xdr:cNvPr id="12" name="1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0.77709</cdr:x>
      <cdr:y>0.43502</cdr:y>
    </cdr:from>
    <cdr:to>
      <cdr:x>0.86949</cdr:x>
      <cdr:y>0.47162</cdr:y>
    </cdr:to>
    <cdr:sp macro="" textlink="">
      <cdr:nvSpPr>
        <cdr:cNvPr id="2" name="1 CuadroTexto"/>
        <cdr:cNvSpPr txBox="1"/>
      </cdr:nvSpPr>
      <cdr:spPr>
        <a:xfrm xmlns:a="http://schemas.openxmlformats.org/drawingml/2006/main">
          <a:off x="8030428" y="3126043"/>
          <a:ext cx="954821" cy="26300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0.7334</cdr:x>
      <cdr:y>0.38722</cdr:y>
    </cdr:from>
    <cdr:to>
      <cdr:x>0.77709</cdr:x>
      <cdr:y>0.45332</cdr:y>
    </cdr:to>
    <cdr:sp macro="" textlink="">
      <cdr:nvSpPr>
        <cdr:cNvPr id="4" name="3 Conector recto de flecha"/>
        <cdr:cNvSpPr/>
      </cdr:nvSpPr>
      <cdr:spPr>
        <a:xfrm xmlns:a="http://schemas.openxmlformats.org/drawingml/2006/main">
          <a:off x="7694082" y="2781299"/>
          <a:ext cx="458344" cy="47480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0.49811</cdr:x>
      <cdr:y>0.27897</cdr:y>
    </cdr:from>
    <cdr:to>
      <cdr:x>0.5909</cdr:x>
      <cdr:y>0.31277</cdr:y>
    </cdr:to>
    <cdr:sp macro="" textlink="">
      <cdr:nvSpPr>
        <cdr:cNvPr id="5" name="1 CuadroTexto"/>
        <cdr:cNvSpPr txBox="1"/>
      </cdr:nvSpPr>
      <cdr:spPr>
        <a:xfrm xmlns:a="http://schemas.openxmlformats.org/drawingml/2006/main">
          <a:off x="5140764" y="2003088"/>
          <a:ext cx="957640" cy="242691"/>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0.59229</cdr:x>
      <cdr:y>0.3026</cdr:y>
    </cdr:from>
    <cdr:to>
      <cdr:x>0.61861</cdr:x>
      <cdr:y>0.33379</cdr:y>
    </cdr:to>
    <cdr:sp macro="" textlink="">
      <cdr:nvSpPr>
        <cdr:cNvPr id="6" name="2 Conector recto de flecha"/>
        <cdr:cNvSpPr/>
      </cdr:nvSpPr>
      <cdr:spPr>
        <a:xfrm xmlns:a="http://schemas.openxmlformats.org/drawingml/2006/main" flipH="1" flipV="1">
          <a:off x="6213695" y="2171044"/>
          <a:ext cx="276155" cy="22381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0.60731</cdr:x>
      <cdr:y>0.49486</cdr:y>
    </cdr:from>
    <cdr:to>
      <cdr:x>0.69709</cdr:x>
      <cdr:y>0.56773</cdr:y>
    </cdr:to>
    <cdr:sp macro="" textlink="">
      <cdr:nvSpPr>
        <cdr:cNvPr id="8" name="7 Conector recto de flecha"/>
        <cdr:cNvSpPr/>
      </cdr:nvSpPr>
      <cdr:spPr>
        <a:xfrm xmlns:a="http://schemas.openxmlformats.org/drawingml/2006/main">
          <a:off x="6275959" y="3556041"/>
          <a:ext cx="927784" cy="523642"/>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0.33474</cdr:x>
      <cdr:y>0.41947</cdr:y>
    </cdr:from>
    <cdr:to>
      <cdr:x>0.44652</cdr:x>
      <cdr:y>0.45607</cdr:y>
    </cdr:to>
    <cdr:sp macro="" textlink="">
      <cdr:nvSpPr>
        <cdr:cNvPr id="9" name="1 CuadroTexto"/>
        <cdr:cNvSpPr txBox="1"/>
      </cdr:nvSpPr>
      <cdr:spPr>
        <a:xfrm xmlns:a="http://schemas.openxmlformats.org/drawingml/2006/main">
          <a:off x="3459223" y="3014282"/>
          <a:ext cx="1155109" cy="263006"/>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Contractual</a:t>
          </a:r>
        </a:p>
      </cdr:txBody>
    </cdr:sp>
  </cdr:relSizeAnchor>
  <cdr:relSizeAnchor xmlns:cdr="http://schemas.openxmlformats.org/drawingml/2006/chartDrawing">
    <cdr:from>
      <cdr:x>0.39341</cdr:x>
      <cdr:y>0.46133</cdr:y>
    </cdr:from>
    <cdr:to>
      <cdr:x>0.47918</cdr:x>
      <cdr:y>0.54635</cdr:y>
    </cdr:to>
    <cdr:sp macro="" textlink="">
      <cdr:nvSpPr>
        <cdr:cNvPr id="10" name="2 Conector recto de flecha"/>
        <cdr:cNvSpPr/>
      </cdr:nvSpPr>
      <cdr:spPr>
        <a:xfrm xmlns:a="http://schemas.openxmlformats.org/drawingml/2006/main" flipH="1" flipV="1">
          <a:off x="4127252" y="3313641"/>
          <a:ext cx="899830" cy="610657"/>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571500</xdr:colOff>
      <xdr:row>41</xdr:row>
      <xdr:rowOff>53975</xdr:rowOff>
    </xdr:to>
    <xdr:graphicFrame macro="">
      <xdr:nvGraphicFramePr>
        <xdr:cNvPr id="3"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24"/>
  <sheetViews>
    <sheetView workbookViewId="0">
      <selection activeCell="C6" sqref="C6"/>
    </sheetView>
  </sheetViews>
  <sheetFormatPr baseColWidth="10" defaultRowHeight="12.75" x14ac:dyDescent="0.2"/>
  <cols>
    <col min="1" max="1" width="5.140625" customWidth="1"/>
    <col min="2" max="2" width="35" customWidth="1"/>
    <col min="3" max="3" width="139.42578125" customWidth="1"/>
    <col min="4" max="4" width="4.28515625" bestFit="1" customWidth="1"/>
    <col min="5" max="5" width="4.42578125" customWidth="1"/>
    <col min="7" max="7" width="141.28515625" customWidth="1"/>
    <col min="8" max="8" width="8" customWidth="1"/>
    <col min="9" max="9" width="6.28515625" customWidth="1"/>
    <col min="10" max="10" width="14.5703125" customWidth="1"/>
    <col min="12" max="12" width="16" customWidth="1"/>
  </cols>
  <sheetData>
    <row r="1" spans="1:8" x14ac:dyDescent="0.2">
      <c r="B1" s="128" t="s">
        <v>7</v>
      </c>
      <c r="C1" s="437" t="s">
        <v>1123</v>
      </c>
      <c r="E1" s="128"/>
      <c r="H1" s="182"/>
    </row>
    <row r="2" spans="1:8" x14ac:dyDescent="0.2">
      <c r="B2" s="130" t="s">
        <v>8</v>
      </c>
      <c r="C2" s="438" t="s">
        <v>1352</v>
      </c>
      <c r="E2" s="128"/>
      <c r="H2" s="183"/>
    </row>
    <row r="3" spans="1:8" x14ac:dyDescent="0.2">
      <c r="B3" s="130" t="s">
        <v>12</v>
      </c>
      <c r="C3" s="439" t="s">
        <v>1351</v>
      </c>
      <c r="E3" s="132"/>
      <c r="H3" s="183"/>
    </row>
    <row r="4" spans="1:8" x14ac:dyDescent="0.2">
      <c r="B4" s="130" t="s">
        <v>11</v>
      </c>
      <c r="C4" s="482" t="s">
        <v>1393</v>
      </c>
      <c r="E4" s="219"/>
      <c r="H4" s="183"/>
    </row>
    <row r="5" spans="1:8" ht="13.5" thickBot="1" x14ac:dyDescent="0.25">
      <c r="B5" s="130" t="s">
        <v>32</v>
      </c>
      <c r="C5" s="483" t="s">
        <v>1391</v>
      </c>
      <c r="E5" s="183"/>
      <c r="H5" s="183"/>
    </row>
    <row r="6" spans="1:8" x14ac:dyDescent="0.2">
      <c r="B6" s="130" t="s">
        <v>14</v>
      </c>
      <c r="C6" s="440">
        <v>166904780.75999999</v>
      </c>
      <c r="E6" s="220"/>
      <c r="F6" s="139"/>
      <c r="G6" s="147" t="s">
        <v>1140</v>
      </c>
      <c r="H6" s="151"/>
    </row>
    <row r="7" spans="1:8" ht="13.5" thickBot="1" x14ac:dyDescent="0.25">
      <c r="B7" s="130" t="s">
        <v>1104</v>
      </c>
      <c r="C7" s="486">
        <v>0.05</v>
      </c>
      <c r="E7" s="221"/>
      <c r="F7" s="140"/>
      <c r="G7" s="129"/>
      <c r="H7" s="142"/>
    </row>
    <row r="8" spans="1:8" ht="13.5" thickBot="1" x14ac:dyDescent="0.25">
      <c r="B8" s="130" t="s">
        <v>1102</v>
      </c>
      <c r="C8" s="484" t="s">
        <v>1313</v>
      </c>
      <c r="E8" s="222"/>
      <c r="F8" s="140"/>
      <c r="G8" s="149" t="s">
        <v>1141</v>
      </c>
      <c r="H8" s="142"/>
    </row>
    <row r="9" spans="1:8" ht="13.5" thickBot="1" x14ac:dyDescent="0.25">
      <c r="B9" s="130" t="s">
        <v>13</v>
      </c>
      <c r="C9" s="485">
        <v>360</v>
      </c>
      <c r="E9" s="133"/>
      <c r="F9" s="140"/>
      <c r="G9" s="132"/>
      <c r="H9" s="142"/>
    </row>
    <row r="10" spans="1:8" ht="13.5" thickBot="1" x14ac:dyDescent="0.25">
      <c r="A10" s="131"/>
      <c r="B10" s="130" t="s">
        <v>1253</v>
      </c>
      <c r="C10" s="484">
        <v>43769</v>
      </c>
      <c r="E10" s="133"/>
      <c r="F10" s="140"/>
      <c r="G10" s="150" t="s">
        <v>1142</v>
      </c>
      <c r="H10" s="142"/>
    </row>
    <row r="11" spans="1:8" ht="13.5" thickBot="1" x14ac:dyDescent="0.25">
      <c r="B11" s="128"/>
      <c r="C11" s="441"/>
      <c r="E11" s="128"/>
      <c r="F11" s="143"/>
      <c r="G11" s="131"/>
      <c r="H11" s="141"/>
    </row>
    <row r="12" spans="1:8" ht="13.5" thickBot="1" x14ac:dyDescent="0.25">
      <c r="B12" s="130" t="s">
        <v>9</v>
      </c>
      <c r="C12" s="323" t="s">
        <v>1239</v>
      </c>
      <c r="E12" s="223"/>
      <c r="F12" s="140"/>
      <c r="G12" s="214" t="s">
        <v>1144</v>
      </c>
      <c r="H12" s="142"/>
    </row>
    <row r="13" spans="1:8" ht="13.5" thickBot="1" x14ac:dyDescent="0.25">
      <c r="B13" s="130" t="s">
        <v>1152</v>
      </c>
      <c r="C13" s="136">
        <v>0</v>
      </c>
      <c r="E13" s="224"/>
      <c r="F13" s="140"/>
      <c r="G13" s="129"/>
      <c r="H13" s="142"/>
    </row>
    <row r="14" spans="1:8" ht="13.5" thickBot="1" x14ac:dyDescent="0.25">
      <c r="B14" s="130" t="s">
        <v>1117</v>
      </c>
      <c r="C14" s="136">
        <v>0</v>
      </c>
      <c r="E14" s="224"/>
      <c r="F14" s="148"/>
      <c r="G14" s="215" t="s">
        <v>1143</v>
      </c>
      <c r="H14" s="141"/>
    </row>
    <row r="15" spans="1:8" ht="13.5" thickBot="1" x14ac:dyDescent="0.25">
      <c r="B15" s="130" t="s">
        <v>1116</v>
      </c>
      <c r="C15" s="136">
        <v>0</v>
      </c>
      <c r="E15" s="224"/>
      <c r="F15" s="144"/>
      <c r="G15" s="145"/>
      <c r="H15" s="146"/>
    </row>
    <row r="16" spans="1:8" x14ac:dyDescent="0.2">
      <c r="B16" s="130" t="s">
        <v>1115</v>
      </c>
      <c r="C16" s="137">
        <v>2.4E-2</v>
      </c>
      <c r="E16" s="224"/>
    </row>
    <row r="17" spans="1:10" ht="13.5" thickBot="1" x14ac:dyDescent="0.25">
      <c r="B17" s="130" t="s">
        <v>1157</v>
      </c>
      <c r="C17" s="137">
        <v>0.105</v>
      </c>
      <c r="E17" s="224"/>
    </row>
    <row r="18" spans="1:10" ht="13.5" thickBot="1" x14ac:dyDescent="0.25">
      <c r="B18" s="130" t="s">
        <v>1158</v>
      </c>
      <c r="C18" s="137">
        <v>0.21</v>
      </c>
      <c r="E18" s="224"/>
      <c r="F18" s="152" t="s">
        <v>1145</v>
      </c>
      <c r="G18" s="153"/>
      <c r="H18" s="443"/>
    </row>
    <row r="19" spans="1:10" ht="13.5" thickBot="1" x14ac:dyDescent="0.25">
      <c r="B19" s="130" t="s">
        <v>1129</v>
      </c>
      <c r="C19" s="410">
        <f>PrecioUnitario(1,Costo_Financiero,Gastos_Generales,Beneficio,Ingresos_Brutos,IVA_Vivienda)</f>
        <v>1.129</v>
      </c>
      <c r="E19" s="182"/>
    </row>
    <row r="20" spans="1:10" ht="13.5" thickBot="1" x14ac:dyDescent="0.25">
      <c r="B20" s="130" t="s">
        <v>1130</v>
      </c>
      <c r="C20" s="410">
        <f>PrecioUnitario(1,Costo_Financiero,Gastos_Generales,Beneficio,Ingresos_Brutos,IVA_Infraestructura)</f>
        <v>1.234</v>
      </c>
      <c r="E20" s="182"/>
      <c r="F20" s="152" t="s">
        <v>1146</v>
      </c>
      <c r="G20" s="154"/>
    </row>
    <row r="21" spans="1:10" x14ac:dyDescent="0.2">
      <c r="B21" s="134" t="s">
        <v>1136</v>
      </c>
      <c r="C21" s="442">
        <v>0</v>
      </c>
      <c r="E21" s="225"/>
    </row>
    <row r="24" spans="1:10" x14ac:dyDescent="0.2">
      <c r="B24" s="414" t="s">
        <v>1139</v>
      </c>
      <c r="C24" s="415"/>
    </row>
    <row r="25" spans="1:10" ht="15.75" customHeight="1" x14ac:dyDescent="0.2">
      <c r="B25" s="138" t="s">
        <v>1125</v>
      </c>
      <c r="C25" s="138" t="s">
        <v>1138</v>
      </c>
    </row>
    <row r="26" spans="1:10" ht="13.5" customHeight="1" x14ac:dyDescent="0.2">
      <c r="B26" s="138" t="s">
        <v>1126</v>
      </c>
      <c r="C26" s="138" t="s">
        <v>1135</v>
      </c>
    </row>
    <row r="30" spans="1:10" x14ac:dyDescent="0.2">
      <c r="A30" s="87"/>
      <c r="B30" s="421" t="s">
        <v>1156</v>
      </c>
      <c r="C30" s="422"/>
      <c r="D30" s="423"/>
      <c r="E30" s="213"/>
      <c r="F30" s="169"/>
      <c r="G30" s="87"/>
      <c r="H30" s="88"/>
      <c r="I30" s="87"/>
      <c r="J30" s="169"/>
    </row>
    <row r="31" spans="1:10" x14ac:dyDescent="0.2">
      <c r="A31" s="87"/>
      <c r="B31" s="87"/>
      <c r="C31" s="87"/>
      <c r="D31" s="172"/>
      <c r="E31" s="172"/>
      <c r="F31" s="87"/>
      <c r="G31" s="87"/>
      <c r="H31" s="88"/>
      <c r="I31" s="87"/>
      <c r="J31" s="87"/>
    </row>
    <row r="32" spans="1:10" ht="63.75" x14ac:dyDescent="0.2">
      <c r="A32" s="87"/>
      <c r="B32" s="416" t="s">
        <v>1105</v>
      </c>
      <c r="C32" s="417" t="s">
        <v>0</v>
      </c>
      <c r="D32" s="418" t="s">
        <v>1</v>
      </c>
      <c r="E32" s="218"/>
      <c r="F32" s="166"/>
      <c r="G32" s="417" t="s">
        <v>1153</v>
      </c>
      <c r="H32" s="417"/>
      <c r="I32" s="173"/>
      <c r="J32" s="419" t="s">
        <v>1154</v>
      </c>
    </row>
    <row r="33" spans="1:10" x14ac:dyDescent="0.2">
      <c r="A33" s="87"/>
      <c r="B33" s="416"/>
      <c r="C33" s="417"/>
      <c r="D33" s="418"/>
      <c r="E33" s="218"/>
      <c r="F33" s="166"/>
      <c r="G33" s="168" t="s">
        <v>1155</v>
      </c>
      <c r="H33" s="171" t="s">
        <v>1</v>
      </c>
      <c r="I33" s="174"/>
      <c r="J33" s="420"/>
    </row>
    <row r="34" spans="1:10" x14ac:dyDescent="0.2">
      <c r="A34" s="87"/>
      <c r="B34" s="175"/>
      <c r="C34" s="170"/>
      <c r="D34" s="176"/>
      <c r="E34" s="218"/>
      <c r="F34" s="166"/>
      <c r="G34" s="177"/>
      <c r="H34" s="184"/>
      <c r="I34" s="87"/>
      <c r="J34" s="178"/>
    </row>
    <row r="35" spans="1:10" x14ac:dyDescent="0.2">
      <c r="A35" s="217">
        <f>IF(D35=0,A34,A34+1)</f>
        <v>0</v>
      </c>
      <c r="B35" s="578" t="s">
        <v>1125</v>
      </c>
      <c r="C35" s="576" t="str">
        <f>IFERROR(VLOOKUP(J35,Tabla_Código_Items,2,FALSE),G35)</f>
        <v>VIVIENDA</v>
      </c>
      <c r="D35" s="275"/>
      <c r="E35" s="135"/>
      <c r="F35" s="179"/>
      <c r="G35" s="138" t="s">
        <v>1138</v>
      </c>
      <c r="H35" s="138"/>
      <c r="I35" s="172"/>
      <c r="J35" s="180"/>
    </row>
    <row r="36" spans="1:10" x14ac:dyDescent="0.2">
      <c r="A36" s="217">
        <f t="shared" ref="A36:A103" si="0">IF(D36=0,A35,A35+1)</f>
        <v>1</v>
      </c>
      <c r="B36" s="216">
        <v>1</v>
      </c>
      <c r="C36" s="85" t="str">
        <f>IFERROR(VLOOKUP(J36,Tabla_Items,2,FALSE),G36)</f>
        <v>Replanteo</v>
      </c>
      <c r="D36" s="184" t="str">
        <f>IFERROR(VLOOKUP(J36,Tabla_Items,2,FALSE),H36)</f>
        <v>gl</v>
      </c>
      <c r="E36" s="135"/>
      <c r="F36" s="181"/>
      <c r="G36" s="180" t="s">
        <v>917</v>
      </c>
      <c r="H36" s="185" t="s">
        <v>3</v>
      </c>
      <c r="I36" s="172"/>
      <c r="J36" s="180"/>
    </row>
    <row r="37" spans="1:10" x14ac:dyDescent="0.2">
      <c r="A37" s="217">
        <f>IF(D37=0,A36,A36+1)</f>
        <v>2</v>
      </c>
      <c r="B37" s="216">
        <v>2</v>
      </c>
      <c r="C37" s="85" t="str">
        <f t="shared" ref="C37:C55" si="1">IFERROR(VLOOKUP(J37,Tabla_Items,2,FALSE),G37)</f>
        <v>Excavación de Cimientos</v>
      </c>
      <c r="D37" s="184" t="str">
        <f t="shared" ref="D37:D55" si="2">IFERROR(VLOOKUP(J37,Tabla_Items,2,FALSE),H37)</f>
        <v>m3</v>
      </c>
      <c r="E37" s="135"/>
      <c r="F37" s="181"/>
      <c r="G37" s="180" t="s">
        <v>1315</v>
      </c>
      <c r="H37" s="185" t="s">
        <v>4</v>
      </c>
      <c r="I37" s="172"/>
      <c r="J37" s="180"/>
    </row>
    <row r="38" spans="1:10" x14ac:dyDescent="0.2">
      <c r="A38" s="217">
        <f t="shared" si="0"/>
        <v>3</v>
      </c>
      <c r="B38" s="216">
        <v>3</v>
      </c>
      <c r="C38" s="85" t="str">
        <f>IFERROR(VLOOKUP(J38,Tabla_Items,2,FALSE),G38)</f>
        <v xml:space="preserve">Relleno Bajo Contrapiso </v>
      </c>
      <c r="D38" s="184" t="str">
        <f t="shared" si="2"/>
        <v>m3</v>
      </c>
      <c r="E38" s="135"/>
      <c r="F38" s="181"/>
      <c r="G38" s="180" t="s">
        <v>1316</v>
      </c>
      <c r="H38" s="185" t="s">
        <v>4</v>
      </c>
      <c r="I38" s="172"/>
      <c r="J38" s="180"/>
    </row>
    <row r="39" spans="1:10" x14ac:dyDescent="0.2">
      <c r="A39" s="217">
        <f t="shared" si="0"/>
        <v>4</v>
      </c>
      <c r="B39" s="216">
        <v>4</v>
      </c>
      <c r="C39" s="85" t="str">
        <f t="shared" si="1"/>
        <v>Hormigón de limpieza</v>
      </c>
      <c r="D39" s="184" t="str">
        <f t="shared" si="2"/>
        <v>m2</v>
      </c>
      <c r="E39" s="135"/>
      <c r="F39" s="181"/>
      <c r="G39" s="180" t="s">
        <v>1317</v>
      </c>
      <c r="H39" s="185" t="s">
        <v>5</v>
      </c>
      <c r="I39" s="172"/>
      <c r="J39" s="180"/>
    </row>
    <row r="40" spans="1:10" x14ac:dyDescent="0.2">
      <c r="A40" s="217">
        <f t="shared" si="0"/>
        <v>5</v>
      </c>
      <c r="B40" s="216">
        <v>5</v>
      </c>
      <c r="C40" s="85" t="str">
        <f>IFERROR(VLOOKUP(J40,Tabla_Items,2,FALSE),G40)</f>
        <v>Cimiento Ciclópeo H 13</v>
      </c>
      <c r="D40" s="184" t="str">
        <f t="shared" si="2"/>
        <v>m3</v>
      </c>
      <c r="E40" s="135"/>
      <c r="F40" s="181"/>
      <c r="G40" s="180" t="s">
        <v>1341</v>
      </c>
      <c r="H40" s="185" t="s">
        <v>4</v>
      </c>
      <c r="I40" s="172"/>
      <c r="J40" s="180"/>
    </row>
    <row r="41" spans="1:10" x14ac:dyDescent="0.2">
      <c r="A41" s="217">
        <f t="shared" si="0"/>
        <v>6</v>
      </c>
      <c r="B41" s="216">
        <v>6</v>
      </c>
      <c r="C41" s="85" t="str">
        <f t="shared" si="1"/>
        <v>Dado Fundación  h=15cm</v>
      </c>
      <c r="D41" s="184" t="str">
        <f t="shared" si="2"/>
        <v>m3</v>
      </c>
      <c r="E41" s="135"/>
      <c r="F41" s="181"/>
      <c r="G41" s="180" t="s">
        <v>1318</v>
      </c>
      <c r="H41" s="185" t="s">
        <v>4</v>
      </c>
      <c r="I41" s="172"/>
      <c r="J41" s="180"/>
    </row>
    <row r="42" spans="1:10" x14ac:dyDescent="0.2">
      <c r="A42" s="217">
        <f t="shared" si="0"/>
        <v>7</v>
      </c>
      <c r="B42" s="216">
        <v>7</v>
      </c>
      <c r="C42" s="85" t="str">
        <f t="shared" si="1"/>
        <v>Vigas de Encadenado Inferior - Fundación  H 17</v>
      </c>
      <c r="D42" s="184" t="str">
        <f t="shared" si="2"/>
        <v>m3</v>
      </c>
      <c r="E42" s="135"/>
      <c r="F42" s="181"/>
      <c r="G42" s="180" t="s">
        <v>1319</v>
      </c>
      <c r="H42" s="185" t="s">
        <v>4</v>
      </c>
      <c r="I42" s="172"/>
      <c r="J42" s="180"/>
    </row>
    <row r="43" spans="1:10" x14ac:dyDescent="0.2">
      <c r="A43" s="217">
        <f t="shared" si="0"/>
        <v>8</v>
      </c>
      <c r="B43" s="216">
        <v>8</v>
      </c>
      <c r="C43" s="85" t="str">
        <f t="shared" si="1"/>
        <v>Columna de Encadenado (incluye tronco de columna)</v>
      </c>
      <c r="D43" s="184" t="str">
        <f t="shared" si="2"/>
        <v>m3</v>
      </c>
      <c r="E43" s="135"/>
      <c r="F43" s="181"/>
      <c r="G43" s="180" t="s">
        <v>1320</v>
      </c>
      <c r="H43" s="185" t="s">
        <v>4</v>
      </c>
      <c r="I43" s="172"/>
      <c r="J43" s="180"/>
    </row>
    <row r="44" spans="1:10" x14ac:dyDescent="0.2">
      <c r="A44" s="217">
        <f t="shared" si="0"/>
        <v>9</v>
      </c>
      <c r="B44" s="216">
        <v>9</v>
      </c>
      <c r="C44" s="85" t="str">
        <f>IFERROR(VLOOKUP(J44,Tabla_Items,2,FALSE),G44)</f>
        <v>Vigas de Encadenado Superior, Dintel y de Carga</v>
      </c>
      <c r="D44" s="184" t="str">
        <f t="shared" si="2"/>
        <v>m3</v>
      </c>
      <c r="E44" s="135"/>
      <c r="F44" s="181"/>
      <c r="G44" s="180" t="s">
        <v>1321</v>
      </c>
      <c r="H44" s="185" t="s">
        <v>4</v>
      </c>
      <c r="I44" s="172"/>
      <c r="J44" s="180"/>
    </row>
    <row r="45" spans="1:10" x14ac:dyDescent="0.2">
      <c r="A45" s="217">
        <f t="shared" si="0"/>
        <v>10</v>
      </c>
      <c r="B45" s="216">
        <v>10</v>
      </c>
      <c r="C45" s="85" t="str">
        <f t="shared" si="1"/>
        <v>Losa de Hormigón Armado</v>
      </c>
      <c r="D45" s="184" t="str">
        <f t="shared" si="2"/>
        <v>m3</v>
      </c>
      <c r="E45" s="135"/>
      <c r="F45" s="181"/>
      <c r="G45" s="180" t="s">
        <v>1322</v>
      </c>
      <c r="H45" s="185" t="s">
        <v>4</v>
      </c>
      <c r="I45" s="172"/>
      <c r="J45" s="180"/>
    </row>
    <row r="46" spans="1:10" x14ac:dyDescent="0.2">
      <c r="A46" s="217">
        <f t="shared" si="0"/>
        <v>11</v>
      </c>
      <c r="B46" s="216">
        <v>11</v>
      </c>
      <c r="C46" s="85" t="str">
        <f t="shared" si="1"/>
        <v>Tanque de Reserva (incluido cierre base tanque)</v>
      </c>
      <c r="D46" s="184" t="str">
        <f t="shared" si="2"/>
        <v>gl</v>
      </c>
      <c r="E46" s="135"/>
      <c r="F46" s="181"/>
      <c r="G46" s="180" t="s">
        <v>1323</v>
      </c>
      <c r="H46" s="185" t="s">
        <v>3</v>
      </c>
      <c r="I46" s="172"/>
      <c r="J46" s="180"/>
    </row>
    <row r="47" spans="1:10" x14ac:dyDescent="0.2">
      <c r="A47" s="217">
        <f t="shared" si="0"/>
        <v>12</v>
      </c>
      <c r="B47" s="216">
        <v>12</v>
      </c>
      <c r="C47" s="85" t="str">
        <f t="shared" si="1"/>
        <v>Capa aisladora horizontal  18cm</v>
      </c>
      <c r="D47" s="184" t="str">
        <f t="shared" si="2"/>
        <v>m2</v>
      </c>
      <c r="E47" s="135"/>
      <c r="F47" s="181"/>
      <c r="G47" s="180" t="s">
        <v>1324</v>
      </c>
      <c r="H47" s="185" t="s">
        <v>5</v>
      </c>
      <c r="I47" s="172"/>
      <c r="J47" s="180"/>
    </row>
    <row r="48" spans="1:10" x14ac:dyDescent="0.2">
      <c r="A48" s="217">
        <f t="shared" si="0"/>
        <v>13</v>
      </c>
      <c r="B48" s="216">
        <v>13</v>
      </c>
      <c r="C48" s="85" t="str">
        <f t="shared" si="1"/>
        <v xml:space="preserve">Mampostería Ladrillón Cerámico Macizo (soga) </v>
      </c>
      <c r="D48" s="184" t="str">
        <f t="shared" si="2"/>
        <v>m2</v>
      </c>
      <c r="E48" s="135"/>
      <c r="F48" s="181"/>
      <c r="G48" s="180" t="s">
        <v>1325</v>
      </c>
      <c r="H48" s="185" t="s">
        <v>5</v>
      </c>
      <c r="I48" s="172"/>
      <c r="J48" s="180"/>
    </row>
    <row r="49" spans="1:12" x14ac:dyDescent="0.2">
      <c r="A49" s="217">
        <f t="shared" si="0"/>
        <v>14</v>
      </c>
      <c r="B49" s="216">
        <v>14</v>
      </c>
      <c r="C49" s="85" t="str">
        <f t="shared" si="1"/>
        <v>Tabique  Liviano  tipo Durlock ( con placa de yeso de 12,5 mm para sectores húmedos)</v>
      </c>
      <c r="D49" s="184" t="str">
        <f t="shared" si="2"/>
        <v>m2</v>
      </c>
      <c r="E49" s="135"/>
      <c r="F49" s="181"/>
      <c r="G49" s="180" t="s">
        <v>1326</v>
      </c>
      <c r="H49" s="185" t="s">
        <v>5</v>
      </c>
      <c r="I49" s="172"/>
      <c r="J49" s="180"/>
    </row>
    <row r="50" spans="1:12" x14ac:dyDescent="0.2">
      <c r="A50" s="217">
        <f t="shared" si="0"/>
        <v>15</v>
      </c>
      <c r="B50" s="216">
        <v>15</v>
      </c>
      <c r="C50" s="85" t="str">
        <f t="shared" si="1"/>
        <v>Cubierta de Techo Aislación Térmica e Hidráulica</v>
      </c>
      <c r="D50" s="184" t="str">
        <f t="shared" si="2"/>
        <v>m2</v>
      </c>
      <c r="E50" s="135"/>
      <c r="F50" s="181"/>
      <c r="G50" s="180" t="s">
        <v>1327</v>
      </c>
      <c r="H50" s="185" t="s">
        <v>5</v>
      </c>
      <c r="I50" s="172"/>
      <c r="J50" s="180"/>
    </row>
    <row r="51" spans="1:12" x14ac:dyDescent="0.2">
      <c r="A51" s="217">
        <f t="shared" si="0"/>
        <v>16</v>
      </c>
      <c r="B51" s="216">
        <v>16</v>
      </c>
      <c r="C51" s="85" t="str">
        <f t="shared" si="1"/>
        <v>Contrapiso  Interior</v>
      </c>
      <c r="D51" s="184" t="str">
        <f t="shared" si="2"/>
        <v>m2</v>
      </c>
      <c r="E51" s="135"/>
      <c r="F51" s="181"/>
      <c r="G51" s="180" t="s">
        <v>1328</v>
      </c>
      <c r="H51" s="185" t="s">
        <v>5</v>
      </c>
      <c r="I51" s="172"/>
      <c r="J51" s="180"/>
    </row>
    <row r="52" spans="1:12" x14ac:dyDescent="0.2">
      <c r="A52" s="217">
        <f t="shared" si="0"/>
        <v>17</v>
      </c>
      <c r="B52" s="216">
        <v>17</v>
      </c>
      <c r="C52" s="85" t="str">
        <f t="shared" si="1"/>
        <v>Carpeta bajo Cerámico e=4cm</v>
      </c>
      <c r="D52" s="184" t="str">
        <f t="shared" si="2"/>
        <v>m2</v>
      </c>
      <c r="E52" s="135"/>
      <c r="F52" s="181"/>
      <c r="G52" s="180" t="s">
        <v>1329</v>
      </c>
      <c r="H52" s="185" t="s">
        <v>5</v>
      </c>
      <c r="I52" s="172"/>
      <c r="J52" s="180"/>
      <c r="L52" s="395"/>
    </row>
    <row r="53" spans="1:12" x14ac:dyDescent="0.2">
      <c r="A53" s="217">
        <f t="shared" si="0"/>
        <v>18</v>
      </c>
      <c r="B53" s="216">
        <v>18</v>
      </c>
      <c r="C53" s="85" t="str">
        <f t="shared" si="1"/>
        <v>Piso baldosa cerámica (incluido umbral)</v>
      </c>
      <c r="D53" s="184" t="str">
        <f t="shared" si="2"/>
        <v>m2</v>
      </c>
      <c r="E53" s="135"/>
      <c r="F53" s="181"/>
      <c r="G53" s="180" t="s">
        <v>1368</v>
      </c>
      <c r="H53" s="185" t="s">
        <v>5</v>
      </c>
      <c r="I53" s="172"/>
      <c r="J53" s="180"/>
    </row>
    <row r="54" spans="1:12" x14ac:dyDescent="0.2">
      <c r="A54" s="217">
        <f t="shared" si="0"/>
        <v>19</v>
      </c>
      <c r="B54" s="216">
        <v>19</v>
      </c>
      <c r="C54" s="85" t="str">
        <f t="shared" si="1"/>
        <v>Contrapisos de Veredín perimetral, vereda de acceso y galería</v>
      </c>
      <c r="D54" s="184" t="str">
        <f t="shared" si="2"/>
        <v>m2</v>
      </c>
      <c r="E54" s="135"/>
      <c r="F54" s="181"/>
      <c r="G54" s="180" t="s">
        <v>1330</v>
      </c>
      <c r="H54" s="185" t="s">
        <v>5</v>
      </c>
      <c r="I54" s="172"/>
      <c r="J54" s="180"/>
    </row>
    <row r="55" spans="1:12" x14ac:dyDescent="0.2">
      <c r="A55" s="217">
        <f t="shared" si="0"/>
        <v>20</v>
      </c>
      <c r="B55" s="216">
        <v>20</v>
      </c>
      <c r="C55" s="85" t="str">
        <f t="shared" si="1"/>
        <v>Carpinterías metálica, aluminio y madera</v>
      </c>
      <c r="D55" s="184" t="str">
        <f t="shared" si="2"/>
        <v>gl</v>
      </c>
      <c r="E55" s="135"/>
      <c r="F55" s="181"/>
      <c r="G55" s="180" t="s">
        <v>1331</v>
      </c>
      <c r="H55" s="185" t="s">
        <v>3</v>
      </c>
      <c r="I55" s="172"/>
      <c r="J55" s="180"/>
    </row>
    <row r="56" spans="1:12" x14ac:dyDescent="0.2">
      <c r="A56" s="217">
        <f t="shared" si="0"/>
        <v>21</v>
      </c>
      <c r="B56" s="216">
        <v>21</v>
      </c>
      <c r="C56" s="85" t="str">
        <f t="shared" ref="C56:C66" si="3">IFERROR(VLOOKUP(J56,Tabla_Items,2,FALSE),G56)</f>
        <v>Jaharro b/ revestimiento cerámico</v>
      </c>
      <c r="D56" s="184" t="str">
        <f t="shared" ref="D56:D66" si="4">IFERROR(VLOOKUP(J56,Tabla_Items,2,FALSE),H56)</f>
        <v>m2</v>
      </c>
      <c r="E56" s="135"/>
      <c r="F56" s="181"/>
      <c r="G56" s="180" t="s">
        <v>1304</v>
      </c>
      <c r="H56" s="185" t="s">
        <v>5</v>
      </c>
      <c r="I56" s="172"/>
      <c r="J56" s="180"/>
    </row>
    <row r="57" spans="1:12" x14ac:dyDescent="0.2">
      <c r="A57" s="217">
        <f t="shared" si="0"/>
        <v>22</v>
      </c>
      <c r="B57" s="216">
        <v>22</v>
      </c>
      <c r="C57" s="85" t="str">
        <f>IFERROR(VLOOKUP(J57,Tabla_Items,2,FALSE),G57)</f>
        <v>Jaharro y Enlucido a la cal (interior)</v>
      </c>
      <c r="D57" s="184" t="str">
        <f>IFERROR(VLOOKUP(J57,Tabla_Items,2,FALSE),H57)</f>
        <v>m2</v>
      </c>
      <c r="E57" s="135"/>
      <c r="F57" s="181"/>
      <c r="G57" s="180" t="s">
        <v>1305</v>
      </c>
      <c r="H57" s="185" t="s">
        <v>5</v>
      </c>
      <c r="I57" s="172"/>
      <c r="J57" s="180"/>
    </row>
    <row r="58" spans="1:12" x14ac:dyDescent="0.2">
      <c r="A58" s="217">
        <f t="shared" si="0"/>
        <v>23</v>
      </c>
      <c r="B58" s="216">
        <v>23</v>
      </c>
      <c r="C58" s="85" t="str">
        <f t="shared" si="3"/>
        <v>Revestimiento cerámico</v>
      </c>
      <c r="D58" s="184" t="str">
        <f t="shared" si="4"/>
        <v>m2</v>
      </c>
      <c r="E58" s="135"/>
      <c r="F58" s="181"/>
      <c r="G58" s="180" t="s">
        <v>985</v>
      </c>
      <c r="H58" s="185" t="s">
        <v>5</v>
      </c>
      <c r="I58" s="172"/>
      <c r="J58" s="180"/>
    </row>
    <row r="59" spans="1:12" x14ac:dyDescent="0.2">
      <c r="A59" s="217">
        <f t="shared" si="0"/>
        <v>24</v>
      </c>
      <c r="B59" s="216">
        <v>24</v>
      </c>
      <c r="C59" s="85" t="str">
        <f>IFERROR(VLOOKUP(J59,Tabla_Items,2,FALSE),G59)</f>
        <v>Mesadas, campana y ventilaciones (incluida mesada exterior)</v>
      </c>
      <c r="D59" s="184" t="str">
        <f>IFERROR(VLOOKUP(J59,Tabla_Items,2,FALSE),H59)</f>
        <v>gl</v>
      </c>
      <c r="E59" s="135"/>
      <c r="F59" s="181"/>
      <c r="G59" s="180" t="s">
        <v>1332</v>
      </c>
      <c r="H59" s="185" t="s">
        <v>3</v>
      </c>
      <c r="I59" s="172"/>
      <c r="J59" s="180"/>
    </row>
    <row r="60" spans="1:12" x14ac:dyDescent="0.2">
      <c r="A60" s="217">
        <f t="shared" si="0"/>
        <v>25</v>
      </c>
      <c r="B60" s="216" t="s">
        <v>1370</v>
      </c>
      <c r="C60" s="85" t="str">
        <f t="shared" si="3"/>
        <v>Mesadas, campana y ventilaciones p/ disc.(incluida mesada exterior)</v>
      </c>
      <c r="D60" s="184" t="str">
        <f t="shared" si="4"/>
        <v>gl</v>
      </c>
      <c r="E60" s="135"/>
      <c r="F60" s="181"/>
      <c r="G60" s="180" t="s">
        <v>1333</v>
      </c>
      <c r="H60" s="185" t="s">
        <v>3</v>
      </c>
      <c r="I60" s="172"/>
      <c r="J60" s="180"/>
    </row>
    <row r="61" spans="1:12" x14ac:dyDescent="0.2">
      <c r="A61" s="217">
        <f t="shared" si="0"/>
        <v>26</v>
      </c>
      <c r="B61" s="216">
        <v>25</v>
      </c>
      <c r="C61" s="85" t="str">
        <f t="shared" si="3"/>
        <v>Antepechos de H° Armado con goterón bajo nariz de 2cm</v>
      </c>
      <c r="D61" s="184" t="str">
        <f t="shared" si="4"/>
        <v>ml</v>
      </c>
      <c r="E61" s="135"/>
      <c r="F61" s="181"/>
      <c r="G61" s="180" t="s">
        <v>1334</v>
      </c>
      <c r="H61" s="185" t="s">
        <v>724</v>
      </c>
      <c r="I61" s="172"/>
      <c r="J61" s="180"/>
    </row>
    <row r="62" spans="1:12" x14ac:dyDescent="0.2">
      <c r="A62" s="217">
        <f t="shared" si="0"/>
        <v>27</v>
      </c>
      <c r="B62" s="216">
        <v>26</v>
      </c>
      <c r="C62" s="85" t="str">
        <f t="shared" si="3"/>
        <v>Esmalte sintético sobre carpintería metálica</v>
      </c>
      <c r="D62" s="184" t="str">
        <f t="shared" si="4"/>
        <v>m2</v>
      </c>
      <c r="E62" s="135"/>
      <c r="F62" s="181"/>
      <c r="G62" s="180" t="s">
        <v>1035</v>
      </c>
      <c r="H62" s="185" t="s">
        <v>5</v>
      </c>
      <c r="I62" s="172"/>
      <c r="J62" s="180"/>
    </row>
    <row r="63" spans="1:12" x14ac:dyDescent="0.2">
      <c r="A63" s="217">
        <f t="shared" si="0"/>
        <v>28</v>
      </c>
      <c r="B63" s="216">
        <v>27</v>
      </c>
      <c r="C63" s="85" t="str">
        <f t="shared" si="3"/>
        <v>Esmalte sintético sobre carpintería madera</v>
      </c>
      <c r="D63" s="184" t="str">
        <f t="shared" si="4"/>
        <v>m2</v>
      </c>
      <c r="E63" s="135"/>
      <c r="F63" s="181"/>
      <c r="G63" s="180" t="s">
        <v>1034</v>
      </c>
      <c r="H63" s="185" t="s">
        <v>5</v>
      </c>
      <c r="I63" s="172"/>
      <c r="J63" s="180"/>
    </row>
    <row r="64" spans="1:12" x14ac:dyDescent="0.2">
      <c r="A64" s="217">
        <f t="shared" si="0"/>
        <v>29</v>
      </c>
      <c r="B64" s="216">
        <v>28</v>
      </c>
      <c r="C64" s="85" t="str">
        <f t="shared" si="3"/>
        <v>Látex exterior en H° Visto y Muros T,R.</v>
      </c>
      <c r="D64" s="184" t="str">
        <f t="shared" si="4"/>
        <v>m2</v>
      </c>
      <c r="E64" s="135"/>
      <c r="F64" s="181"/>
      <c r="G64" s="180" t="s">
        <v>1369</v>
      </c>
      <c r="H64" s="185" t="s">
        <v>5</v>
      </c>
      <c r="I64" s="172"/>
      <c r="J64" s="180"/>
    </row>
    <row r="65" spans="1:10" x14ac:dyDescent="0.2">
      <c r="A65" s="217">
        <f t="shared" si="0"/>
        <v>30</v>
      </c>
      <c r="B65" s="216">
        <v>29</v>
      </c>
      <c r="C65" s="85" t="str">
        <f t="shared" si="3"/>
        <v>Provisión y colocación de cristal float 3mm</v>
      </c>
      <c r="D65" s="184" t="str">
        <f t="shared" si="4"/>
        <v>m2</v>
      </c>
      <c r="E65" s="135"/>
      <c r="F65" s="181"/>
      <c r="G65" s="180" t="s">
        <v>1306</v>
      </c>
      <c r="H65" s="185" t="s">
        <v>5</v>
      </c>
      <c r="I65" s="172"/>
      <c r="J65" s="180"/>
    </row>
    <row r="66" spans="1:10" x14ac:dyDescent="0.2">
      <c r="A66" s="217">
        <f t="shared" si="0"/>
        <v>31</v>
      </c>
      <c r="B66" s="216">
        <v>30</v>
      </c>
      <c r="C66" s="85" t="str">
        <f t="shared" si="3"/>
        <v>Provisión y colocación de cristal float 4mm</v>
      </c>
      <c r="D66" s="184" t="str">
        <f t="shared" si="4"/>
        <v>m2</v>
      </c>
      <c r="E66" s="135"/>
      <c r="F66" s="181"/>
      <c r="G66" s="180" t="s">
        <v>1307</v>
      </c>
      <c r="H66" s="185" t="s">
        <v>5</v>
      </c>
      <c r="I66" s="172"/>
      <c r="J66" s="180"/>
    </row>
    <row r="67" spans="1:10" x14ac:dyDescent="0.2">
      <c r="A67" s="217">
        <f t="shared" si="0"/>
        <v>32</v>
      </c>
      <c r="B67" s="216">
        <v>31</v>
      </c>
      <c r="C67" s="85" t="str">
        <f>IFERROR(VLOOKUP(J67,Tabla_Items,2,FALSE),G67)</f>
        <v>Pérgolas (Frente y Fondo)  - Incluye Base de Hormigón Simple H 13</v>
      </c>
      <c r="D67" s="184" t="str">
        <f>IFERROR(VLOOKUP(J67,Tabla_Items,2,FALSE),H67)</f>
        <v>gl</v>
      </c>
      <c r="E67" s="135"/>
      <c r="F67" s="181"/>
      <c r="G67" s="180" t="s">
        <v>1335</v>
      </c>
      <c r="H67" s="185" t="s">
        <v>3</v>
      </c>
      <c r="I67" s="172"/>
      <c r="J67" s="180"/>
    </row>
    <row r="68" spans="1:10" x14ac:dyDescent="0.2">
      <c r="A68" s="217">
        <f t="shared" si="0"/>
        <v>33</v>
      </c>
      <c r="B68" s="216">
        <v>32</v>
      </c>
      <c r="C68" s="85" t="str">
        <f>IFERROR(VLOOKUP(J68,Tabla_Items,2,FALSE),G68)</f>
        <v xml:space="preserve">Instalación sanitaria (incl. cañería base, distrib. AF-AC, artefactos y grifería) </v>
      </c>
      <c r="D68" s="184" t="str">
        <f>IFERROR(VLOOKUP(J68,Tabla_Items,2,FALSE),H68)</f>
        <v>gl</v>
      </c>
      <c r="E68" s="135"/>
      <c r="F68" s="181"/>
      <c r="G68" s="180" t="s">
        <v>1336</v>
      </c>
      <c r="H68" s="185" t="s">
        <v>3</v>
      </c>
      <c r="I68" s="172"/>
      <c r="J68" s="180"/>
    </row>
    <row r="69" spans="1:10" x14ac:dyDescent="0.2">
      <c r="A69" s="217">
        <f t="shared" si="0"/>
        <v>34</v>
      </c>
      <c r="B69" s="216" t="s">
        <v>1371</v>
      </c>
      <c r="C69" s="85" t="str">
        <f>IFERROR(VLOOKUP(J69,Tabla_Items,2,FALSE),G69)</f>
        <v xml:space="preserve">Instalación sanitaria p/ disc.(incl. cañería base, distrib. AF-AC, artefactos y grifería) </v>
      </c>
      <c r="D69" s="184" t="str">
        <f>IFERROR(VLOOKUP(J69,Tabla_Items,2,FALSE),H69)</f>
        <v>gl</v>
      </c>
      <c r="E69" s="135"/>
      <c r="F69" s="181"/>
      <c r="G69" s="180" t="s">
        <v>1337</v>
      </c>
      <c r="H69" s="185" t="s">
        <v>3</v>
      </c>
      <c r="I69" s="172"/>
      <c r="J69" s="180"/>
    </row>
    <row r="70" spans="1:10" x14ac:dyDescent="0.2">
      <c r="A70" s="217">
        <f t="shared" si="0"/>
        <v>35</v>
      </c>
      <c r="B70" s="216">
        <v>33</v>
      </c>
      <c r="C70" s="85" t="str">
        <f>IFERROR(VLOOKUP(J70,Tabla_Items,2,FALSE),G70)</f>
        <v>Calefón Solar - Termosifónico - Captador por tubo de vacío</v>
      </c>
      <c r="D70" s="184" t="str">
        <f>IFERROR(VLOOKUP(J70,Tabla_Items,2,FALSE),H70)</f>
        <v>u</v>
      </c>
      <c r="E70" s="135"/>
      <c r="F70" s="181"/>
      <c r="G70" s="180" t="s">
        <v>1338</v>
      </c>
      <c r="H70" s="185" t="s">
        <v>1147</v>
      </c>
      <c r="I70" s="172"/>
      <c r="J70" s="180"/>
    </row>
    <row r="71" spans="1:10" x14ac:dyDescent="0.2">
      <c r="A71" s="217">
        <f t="shared" si="0"/>
        <v>36</v>
      </c>
      <c r="B71" s="216">
        <v>34</v>
      </c>
      <c r="C71" s="85" t="str">
        <f>IFERROR(VLOOKUP(J71,Tabla_Items,2,FALSE),G71)</f>
        <v>Instalación de Gas (Incl. Cocina 4 hornallas c/horno)</v>
      </c>
      <c r="D71" s="184" t="str">
        <f>IFERROR(VLOOKUP(J71,Tabla_Items,2,FALSE),H71)</f>
        <v>gl</v>
      </c>
      <c r="E71" s="135"/>
      <c r="F71" s="181"/>
      <c r="G71" s="180" t="s">
        <v>1308</v>
      </c>
      <c r="H71" s="185" t="s">
        <v>3</v>
      </c>
      <c r="I71" s="172"/>
      <c r="J71" s="180"/>
    </row>
    <row r="72" spans="1:10" x14ac:dyDescent="0.2">
      <c r="A72" s="217">
        <f t="shared" si="0"/>
        <v>37</v>
      </c>
      <c r="B72" s="216">
        <v>35</v>
      </c>
      <c r="C72" s="85" t="str">
        <f>IFERROR(VLOOKUP(J72,Tabla_Items,2,FALSE),G72)</f>
        <v>Instalación de gas - Gabinete para tubos</v>
      </c>
      <c r="D72" s="184" t="str">
        <f>IFERROR(VLOOKUP(J72,Tabla_Items,2,FALSE),H72)</f>
        <v>U</v>
      </c>
      <c r="E72" s="135"/>
      <c r="F72" s="181"/>
      <c r="G72" s="180" t="s">
        <v>1339</v>
      </c>
      <c r="H72" s="185" t="s">
        <v>23</v>
      </c>
      <c r="I72" s="172"/>
      <c r="J72" s="180"/>
    </row>
    <row r="73" spans="1:10" x14ac:dyDescent="0.2">
      <c r="A73" s="217">
        <f t="shared" si="0"/>
        <v>38</v>
      </c>
      <c r="B73" s="216">
        <v>36</v>
      </c>
      <c r="C73" s="85" t="str">
        <f>IFERROR(VLOOKUP(J73,Tabla_Items,2,FALSE),G73)</f>
        <v>Instalación eléctrica (incl.pilastra,proc.cañerias p/3AA,y preveer espacios en tablero gral. p/llaves termomagnéticas corresp. Portalámparas 3 cuerpos)</v>
      </c>
      <c r="D73" s="184" t="str">
        <f>IFERROR(VLOOKUP(J73,Tabla_Items,2,FALSE),H73)</f>
        <v>gl</v>
      </c>
      <c r="E73" s="135"/>
      <c r="F73" s="181"/>
      <c r="G73" s="180" t="s">
        <v>1340</v>
      </c>
      <c r="H73" s="185" t="s">
        <v>3</v>
      </c>
      <c r="I73" s="172"/>
      <c r="J73" s="180"/>
    </row>
    <row r="74" spans="1:10" x14ac:dyDescent="0.2">
      <c r="A74" s="217">
        <f t="shared" si="0"/>
        <v>39</v>
      </c>
      <c r="B74" s="216">
        <v>37</v>
      </c>
      <c r="C74" s="85" t="str">
        <f>IFERROR(VLOOKUP(J74,Tabla_Items,2,FALSE),G74)</f>
        <v>Terminación y limpieza de obra</v>
      </c>
      <c r="D74" s="184" t="str">
        <f>IFERROR(VLOOKUP(J74,Tabla_Items,2,FALSE),H74)</f>
        <v>gl</v>
      </c>
      <c r="E74" s="135"/>
      <c r="F74" s="181"/>
      <c r="G74" s="180" t="s">
        <v>1287</v>
      </c>
      <c r="H74" s="185" t="s">
        <v>3</v>
      </c>
      <c r="I74" s="172"/>
      <c r="J74" s="180"/>
    </row>
    <row r="75" spans="1:10" x14ac:dyDescent="0.2">
      <c r="A75" s="217">
        <f t="shared" si="0"/>
        <v>40</v>
      </c>
      <c r="B75" s="216">
        <v>38</v>
      </c>
      <c r="C75" s="459" t="str">
        <f>IFERROR(VLOOKUP(J75,Tabla_Items,2,FALSE),G75)</f>
        <v>Flete</v>
      </c>
      <c r="D75" s="216" t="str">
        <f>IFERROR(VLOOKUP(J75,Tabla_Items,2,FALSE),H75)</f>
        <v>gl</v>
      </c>
      <c r="E75" s="135"/>
      <c r="F75" s="181"/>
      <c r="G75" s="180" t="s">
        <v>1276</v>
      </c>
      <c r="H75" s="185" t="s">
        <v>3</v>
      </c>
      <c r="I75" s="172"/>
      <c r="J75" s="180"/>
    </row>
    <row r="76" spans="1:10" x14ac:dyDescent="0.2">
      <c r="A76" s="217">
        <f t="shared" si="0"/>
        <v>40</v>
      </c>
      <c r="B76" s="578" t="s">
        <v>1126</v>
      </c>
      <c r="C76" s="576" t="str">
        <f>IFERROR(VLOOKUP(J76,Tabla_Items,2,FALSE),G76)</f>
        <v>INFRAESTRUCTURA</v>
      </c>
      <c r="D76" s="275"/>
      <c r="E76" s="135"/>
      <c r="F76" s="181"/>
      <c r="G76" s="138" t="s">
        <v>1135</v>
      </c>
      <c r="H76" s="458"/>
      <c r="I76" s="172"/>
      <c r="J76" s="180"/>
    </row>
    <row r="77" spans="1:10" x14ac:dyDescent="0.2">
      <c r="A77" s="217">
        <f t="shared" si="0"/>
        <v>41</v>
      </c>
      <c r="B77" s="216">
        <v>39</v>
      </c>
      <c r="C77" s="85" t="str">
        <f>IFERROR(VLOOKUP(J77,Tabla_Items,2,FALSE),G77)</f>
        <v>Preparación y Limpieza de Terreno (incluye erradicación de árboles)</v>
      </c>
      <c r="D77" s="184" t="str">
        <f>IFERROR(VLOOKUP(J77,Tabla_Items,2,FALSE),H77)</f>
        <v>ha</v>
      </c>
      <c r="E77" s="135"/>
      <c r="F77" s="181"/>
      <c r="G77" s="180" t="s">
        <v>1374</v>
      </c>
      <c r="H77" s="467" t="s">
        <v>1300</v>
      </c>
      <c r="I77" s="172"/>
      <c r="J77" s="180"/>
    </row>
    <row r="78" spans="1:10" x14ac:dyDescent="0.2">
      <c r="A78" s="217">
        <f t="shared" si="0"/>
        <v>42</v>
      </c>
      <c r="B78" s="216">
        <v>40</v>
      </c>
      <c r="C78" s="85" t="str">
        <f>IFERROR(VLOOKUP(J78,Tabla_Items,2,FALSE),G78)</f>
        <v>Demolición de cunetas impermeabilizadas y veredas existentes (según detalle en PET)</v>
      </c>
      <c r="D78" s="184" t="str">
        <f>IFERROR(VLOOKUP(J78,Tabla_Items,2,FALSE),H78)</f>
        <v>m2</v>
      </c>
      <c r="E78" s="135"/>
      <c r="F78" s="181"/>
      <c r="G78" s="180" t="s">
        <v>1373</v>
      </c>
      <c r="H78" s="467" t="s">
        <v>5</v>
      </c>
      <c r="I78" s="172"/>
      <c r="J78" s="180"/>
    </row>
    <row r="79" spans="1:10" x14ac:dyDescent="0.2">
      <c r="A79" s="217">
        <f t="shared" si="0"/>
        <v>43</v>
      </c>
      <c r="B79" s="216">
        <v>41</v>
      </c>
      <c r="C79" s="85" t="str">
        <f>IFERROR(VLOOKUP(J79,Tabla_Items,2,FALSE),G79)</f>
        <v>Excavación no Clasificada</v>
      </c>
      <c r="D79" s="184" t="str">
        <f>IFERROR(VLOOKUP(J79,Tabla_Items,2,FALSE),H79)</f>
        <v>m3</v>
      </c>
      <c r="E79" s="135"/>
      <c r="F79" s="181"/>
      <c r="G79" s="180" t="s">
        <v>1342</v>
      </c>
      <c r="H79" s="467" t="s">
        <v>4</v>
      </c>
      <c r="I79" s="172"/>
      <c r="J79" s="180"/>
    </row>
    <row r="80" spans="1:10" x14ac:dyDescent="0.2">
      <c r="A80" s="217">
        <f t="shared" si="0"/>
        <v>44</v>
      </c>
      <c r="B80" s="216">
        <v>42</v>
      </c>
      <c r="C80" s="85" t="str">
        <f>IFERROR(VLOOKUP(J80,Tabla_Items,2,FALSE),G80)</f>
        <v>Ejecución de base para calles (0,20)</v>
      </c>
      <c r="D80" s="184" t="str">
        <f>IFERROR(VLOOKUP(J80,Tabla_Items,2,FALSE),H80)</f>
        <v>m3</v>
      </c>
      <c r="E80" s="135"/>
      <c r="F80" s="181"/>
      <c r="G80" s="180" t="s">
        <v>1385</v>
      </c>
      <c r="H80" s="467" t="s">
        <v>4</v>
      </c>
      <c r="I80" s="172"/>
      <c r="J80" s="180"/>
    </row>
    <row r="81" spans="1:10" x14ac:dyDescent="0.2">
      <c r="A81" s="217">
        <f t="shared" si="0"/>
        <v>45</v>
      </c>
      <c r="B81" s="216">
        <v>43</v>
      </c>
      <c r="C81" s="85" t="str">
        <f t="shared" ref="C81:C102" si="5">IFERROR(VLOOKUP(J81,Tabla_Items,2,FALSE),G81)</f>
        <v>Ejecución de cunetas en tierra</v>
      </c>
      <c r="D81" s="184" t="str">
        <f t="shared" ref="D81:D102" si="6">IFERROR(VLOOKUP(J81,Tabla_Items,2,FALSE),H81)</f>
        <v>ml</v>
      </c>
      <c r="E81" s="135"/>
      <c r="F81" s="181"/>
      <c r="G81" s="180" t="s">
        <v>1343</v>
      </c>
      <c r="H81" s="467" t="s">
        <v>724</v>
      </c>
      <c r="I81" s="172"/>
      <c r="J81" s="180"/>
    </row>
    <row r="82" spans="1:10" x14ac:dyDescent="0.2">
      <c r="A82" s="217">
        <f t="shared" si="0"/>
        <v>46</v>
      </c>
      <c r="B82" s="216">
        <v>44</v>
      </c>
      <c r="C82" s="85" t="str">
        <f t="shared" ref="C82" si="7">IFERROR(VLOOKUP(J82,Tabla_Items,2,FALSE),G82)</f>
        <v>Ejecución de cunetas impermeabilizadas (ochavas)</v>
      </c>
      <c r="D82" s="184" t="str">
        <f t="shared" ref="D82" si="8">IFERROR(VLOOKUP(J82,Tabla_Items,2,FALSE),H82)</f>
        <v>ml</v>
      </c>
      <c r="E82" s="135"/>
      <c r="F82" s="181"/>
      <c r="G82" s="180" t="s">
        <v>1367</v>
      </c>
      <c r="H82" s="467" t="s">
        <v>724</v>
      </c>
      <c r="I82" s="172"/>
      <c r="J82" s="180"/>
    </row>
    <row r="83" spans="1:10" x14ac:dyDescent="0.2">
      <c r="A83" s="217">
        <f t="shared" si="0"/>
        <v>47</v>
      </c>
      <c r="B83" s="216">
        <v>45</v>
      </c>
      <c r="C83" s="85" t="str">
        <f>IFERROR(VLOOKUP(J83,Tabla_Items,2,FALSE),G83)</f>
        <v>Comparto y Obra de Toma</v>
      </c>
      <c r="D83" s="184" t="str">
        <f>IFERROR(VLOOKUP(J83,Tabla_Items,2,FALSE),H83)</f>
        <v>u</v>
      </c>
      <c r="E83" s="135"/>
      <c r="F83" s="181"/>
      <c r="G83" s="180" t="s">
        <v>1366</v>
      </c>
      <c r="H83" s="467" t="s">
        <v>1147</v>
      </c>
      <c r="I83" s="172"/>
      <c r="J83" s="180"/>
    </row>
    <row r="84" spans="1:10" x14ac:dyDescent="0.2">
      <c r="A84" s="217">
        <f t="shared" si="0"/>
        <v>48</v>
      </c>
      <c r="B84" s="216">
        <v>46</v>
      </c>
      <c r="C84" s="85" t="str">
        <f t="shared" si="5"/>
        <v>Arbolado Público</v>
      </c>
      <c r="D84" s="184" t="str">
        <f t="shared" si="6"/>
        <v>u</v>
      </c>
      <c r="E84" s="135"/>
      <c r="F84" s="181"/>
      <c r="G84" s="180" t="s">
        <v>1344</v>
      </c>
      <c r="H84" s="467" t="s">
        <v>1147</v>
      </c>
      <c r="I84" s="172"/>
      <c r="J84" s="180"/>
    </row>
    <row r="85" spans="1:10" x14ac:dyDescent="0.2">
      <c r="A85" s="217">
        <f t="shared" si="0"/>
        <v>49</v>
      </c>
      <c r="B85" s="216">
        <v>47</v>
      </c>
      <c r="C85" s="85" t="str">
        <f>IFERROR(VLOOKUP(J85,Tabla_Items,2,FALSE),G85)</f>
        <v>Taza de Arbolado Público</v>
      </c>
      <c r="D85" s="184" t="str">
        <f>IFERROR(VLOOKUP(J85,Tabla_Items,2,FALSE),H85)</f>
        <v>u</v>
      </c>
      <c r="E85" s="135"/>
      <c r="F85" s="181"/>
      <c r="G85" s="180" t="s">
        <v>1355</v>
      </c>
      <c r="H85" s="467" t="s">
        <v>1147</v>
      </c>
      <c r="I85" s="172"/>
      <c r="J85" s="180"/>
    </row>
    <row r="86" spans="1:10" x14ac:dyDescent="0.2">
      <c r="A86" s="217">
        <f t="shared" si="0"/>
        <v>50</v>
      </c>
      <c r="B86" s="216">
        <v>48</v>
      </c>
      <c r="C86" s="85" t="str">
        <f>IFERROR(VLOOKUP(J86,Tabla_Items,2,FALSE),G86)</f>
        <v>Ejecuciòn de Veredas Municipales</v>
      </c>
      <c r="D86" s="184" t="str">
        <f>IFERROR(VLOOKUP(J86,Tabla_Items,2,FALSE),H86)</f>
        <v>m2</v>
      </c>
      <c r="E86" s="135"/>
      <c r="F86" s="181"/>
      <c r="G86" s="180" t="s">
        <v>1345</v>
      </c>
      <c r="H86" s="467" t="s">
        <v>5</v>
      </c>
      <c r="I86" s="172"/>
      <c r="J86" s="180"/>
    </row>
    <row r="87" spans="1:10" x14ac:dyDescent="0.2">
      <c r="A87" s="217">
        <f t="shared" si="0"/>
        <v>51</v>
      </c>
      <c r="B87" s="216">
        <v>49</v>
      </c>
      <c r="C87" s="85" t="str">
        <f>IFERROR(VLOOKUP(J87,Tabla_Items,2,FALSE),G87)</f>
        <v>Ejecución de Pasante Vehicular SJ320</v>
      </c>
      <c r="D87" s="184" t="str">
        <f>IFERROR(VLOOKUP(J87,Tabla_Items,2,FALSE),H87)</f>
        <v>u</v>
      </c>
      <c r="E87" s="135"/>
      <c r="F87" s="181"/>
      <c r="G87" s="180" t="s">
        <v>1375</v>
      </c>
      <c r="H87" s="467" t="s">
        <v>1147</v>
      </c>
      <c r="I87" s="172"/>
      <c r="J87" s="180"/>
    </row>
    <row r="88" spans="1:10" x14ac:dyDescent="0.2">
      <c r="A88" s="217">
        <f t="shared" si="0"/>
        <v>52</v>
      </c>
      <c r="B88" s="216">
        <v>50</v>
      </c>
      <c r="C88" s="85" t="str">
        <f t="shared" si="5"/>
        <v>Ejecución de Puentes Peatonales</v>
      </c>
      <c r="D88" s="184" t="str">
        <f t="shared" si="6"/>
        <v>u</v>
      </c>
      <c r="E88" s="135"/>
      <c r="F88" s="181"/>
      <c r="G88" s="180" t="s">
        <v>1376</v>
      </c>
      <c r="H88" s="467" t="s">
        <v>1147</v>
      </c>
      <c r="I88" s="172"/>
      <c r="J88" s="180"/>
    </row>
    <row r="89" spans="1:10" x14ac:dyDescent="0.2">
      <c r="A89" s="217">
        <f t="shared" si="0"/>
        <v>53</v>
      </c>
      <c r="B89" s="216">
        <v>51</v>
      </c>
      <c r="C89" s="85" t="str">
        <f>IFERROR(VLOOKUP(J89,Tabla_Items,2,FALSE),G89)</f>
        <v>Ejecución de Puentes de acceso Vehicular para vivienda s/cuneta impermeabilizada</v>
      </c>
      <c r="D89" s="184" t="str">
        <f>IFERROR(VLOOKUP(J89,Tabla_Items,2,FALSE),H89)</f>
        <v>u</v>
      </c>
      <c r="E89" s="135"/>
      <c r="F89" s="181"/>
      <c r="G89" s="180" t="s">
        <v>1377</v>
      </c>
      <c r="H89" s="467" t="s">
        <v>1147</v>
      </c>
      <c r="I89" s="172"/>
      <c r="J89" s="180"/>
    </row>
    <row r="90" spans="1:10" x14ac:dyDescent="0.2">
      <c r="A90" s="217">
        <f t="shared" si="0"/>
        <v>54</v>
      </c>
      <c r="B90" s="216">
        <v>52</v>
      </c>
      <c r="C90" s="85" t="str">
        <f>IFERROR(VLOOKUP(J90,Tabla_Items,2,FALSE),G90)</f>
        <v>Ejecución de Puentes de acceso Vehicular para vivienda s/cuneta en tierra</v>
      </c>
      <c r="D90" s="184" t="str">
        <f>IFERROR(VLOOKUP(J90,Tabla_Items,2,FALSE),H90)</f>
        <v>u</v>
      </c>
      <c r="E90" s="135"/>
      <c r="F90" s="181"/>
      <c r="G90" s="180" t="s">
        <v>1378</v>
      </c>
      <c r="H90" s="467" t="s">
        <v>1147</v>
      </c>
      <c r="I90" s="172"/>
      <c r="J90" s="180"/>
    </row>
    <row r="91" spans="1:10" x14ac:dyDescent="0.2">
      <c r="A91" s="217">
        <f t="shared" si="0"/>
        <v>55</v>
      </c>
      <c r="B91" s="216">
        <v>53</v>
      </c>
      <c r="C91" s="85" t="str">
        <f>IFERROR(VLOOKUP(J91,Tabla_Items,2,FALSE),G91)</f>
        <v>Ejecución de Puentes de acceso Vehicular para limpieza canal s/cuneta en tierra</v>
      </c>
      <c r="D91" s="184" t="str">
        <f>IFERROR(VLOOKUP(J91,Tabla_Items,2,FALSE),H91)</f>
        <v>u</v>
      </c>
      <c r="E91" s="135"/>
      <c r="F91" s="181"/>
      <c r="G91" s="180" t="s">
        <v>1379</v>
      </c>
      <c r="H91" s="467" t="s">
        <v>1147</v>
      </c>
      <c r="I91" s="172"/>
      <c r="J91" s="180"/>
    </row>
    <row r="92" spans="1:10" x14ac:dyDescent="0.2">
      <c r="A92" s="217">
        <f t="shared" si="0"/>
        <v>56</v>
      </c>
      <c r="B92" s="216">
        <v>54</v>
      </c>
      <c r="C92" s="85" t="str">
        <f t="shared" si="5"/>
        <v>Indicadores de Calles</v>
      </c>
      <c r="D92" s="184" t="str">
        <f t="shared" si="6"/>
        <v>u</v>
      </c>
      <c r="E92" s="135"/>
      <c r="F92" s="181"/>
      <c r="G92" s="180" t="s">
        <v>1346</v>
      </c>
      <c r="H92" s="185" t="s">
        <v>1147</v>
      </c>
      <c r="I92" s="172"/>
      <c r="J92" s="180"/>
    </row>
    <row r="93" spans="1:10" x14ac:dyDescent="0.2">
      <c r="A93" s="217">
        <f t="shared" si="0"/>
        <v>57</v>
      </c>
      <c r="B93" s="216">
        <v>55</v>
      </c>
      <c r="C93" s="85" t="str">
        <f>IFERROR(VLOOKUP(J93,Tabla_Items,2,FALSE),G93)</f>
        <v>Vértices de Lotes</v>
      </c>
      <c r="D93" s="184" t="str">
        <f>IFERROR(VLOOKUP(J93,Tabla_Items,2,FALSE),H93)</f>
        <v>u</v>
      </c>
      <c r="E93" s="135"/>
      <c r="F93" s="181"/>
      <c r="G93" s="180" t="s">
        <v>1347</v>
      </c>
      <c r="H93" s="185" t="s">
        <v>1147</v>
      </c>
      <c r="I93" s="172"/>
      <c r="J93" s="180"/>
    </row>
    <row r="94" spans="1:10" x14ac:dyDescent="0.2">
      <c r="A94" s="217">
        <f t="shared" si="0"/>
        <v>58</v>
      </c>
      <c r="B94" s="216">
        <v>56</v>
      </c>
      <c r="C94" s="85" t="str">
        <f>IFERROR(VLOOKUP(J94,Tabla_Items,2,FALSE),G94)</f>
        <v>Espacio Verde 1</v>
      </c>
      <c r="D94" s="184" t="str">
        <f>IFERROR(VLOOKUP(J94,Tabla_Items,2,FALSE),H94)</f>
        <v>gl</v>
      </c>
      <c r="E94" s="135"/>
      <c r="F94" s="181"/>
      <c r="G94" s="180" t="s">
        <v>1365</v>
      </c>
      <c r="H94" s="185" t="s">
        <v>3</v>
      </c>
      <c r="I94" s="172"/>
      <c r="J94" s="180"/>
    </row>
    <row r="95" spans="1:10" x14ac:dyDescent="0.2">
      <c r="A95" s="217">
        <f t="shared" si="0"/>
        <v>59</v>
      </c>
      <c r="B95" s="216">
        <v>57</v>
      </c>
      <c r="C95" s="85" t="str">
        <f>IFERROR(VLOOKUP(J95,Tabla_Items,2,FALSE),G95)</f>
        <v>Espacio Verde 2</v>
      </c>
      <c r="D95" s="184" t="str">
        <f>IFERROR(VLOOKUP(J95,Tabla_Items,2,FALSE),H95)</f>
        <v>gl</v>
      </c>
      <c r="E95" s="135"/>
      <c r="F95" s="181"/>
      <c r="G95" s="180" t="s">
        <v>1349</v>
      </c>
      <c r="H95" s="185" t="s">
        <v>3</v>
      </c>
      <c r="I95" s="172"/>
      <c r="J95" s="180"/>
    </row>
    <row r="96" spans="1:10" x14ac:dyDescent="0.2">
      <c r="A96" s="217">
        <f t="shared" si="0"/>
        <v>60</v>
      </c>
      <c r="B96" s="216">
        <v>58</v>
      </c>
      <c r="C96" s="85" t="str">
        <f>IFERROR(VLOOKUP(J96,Tabla_Items,2,FALSE),G96)</f>
        <v>Alumbrado Público</v>
      </c>
      <c r="D96" s="184" t="str">
        <f>IFERROR(VLOOKUP(J96,Tabla_Items,2,FALSE),H96)</f>
        <v>gl</v>
      </c>
      <c r="E96" s="135"/>
      <c r="F96" s="181"/>
      <c r="G96" s="180" t="s">
        <v>1240</v>
      </c>
      <c r="H96" s="185" t="s">
        <v>3</v>
      </c>
      <c r="I96" s="172"/>
      <c r="J96" s="180"/>
    </row>
    <row r="97" spans="1:10" x14ac:dyDescent="0.2">
      <c r="A97" s="217">
        <f t="shared" si="0"/>
        <v>61</v>
      </c>
      <c r="B97" s="216">
        <v>59</v>
      </c>
      <c r="C97" s="85" t="str">
        <f t="shared" si="5"/>
        <v>Alumbrado Espacio Verde 2</v>
      </c>
      <c r="D97" s="184" t="str">
        <f t="shared" si="6"/>
        <v>gl</v>
      </c>
      <c r="E97" s="135"/>
      <c r="F97" s="181"/>
      <c r="G97" s="180" t="s">
        <v>1372</v>
      </c>
      <c r="H97" s="185" t="s">
        <v>3</v>
      </c>
      <c r="I97" s="172"/>
      <c r="J97" s="180"/>
    </row>
    <row r="98" spans="1:10" x14ac:dyDescent="0.2">
      <c r="A98" s="217">
        <f t="shared" si="0"/>
        <v>62</v>
      </c>
      <c r="B98" s="216">
        <v>60</v>
      </c>
      <c r="C98" s="85" t="str">
        <f t="shared" si="5"/>
        <v>Red de cloacas - Provisión, acarreo y colocación de caño de PVC RCP ø160 mm, incl. piezas esp. juntas, etc.</v>
      </c>
      <c r="D98" s="184" t="str">
        <f t="shared" si="6"/>
        <v>ml</v>
      </c>
      <c r="E98" s="135"/>
      <c r="F98" s="181"/>
      <c r="G98" s="180" t="s">
        <v>1277</v>
      </c>
      <c r="H98" s="185" t="s">
        <v>724</v>
      </c>
      <c r="I98" s="172"/>
      <c r="J98" s="180"/>
    </row>
    <row r="99" spans="1:10" x14ac:dyDescent="0.2">
      <c r="A99" s="217">
        <f t="shared" si="0"/>
        <v>63</v>
      </c>
      <c r="B99" s="216">
        <v>61</v>
      </c>
      <c r="C99" s="85" t="str">
        <f t="shared" si="5"/>
        <v xml:space="preserve">Red de cloacas - Provisión, acarreo y coloc. materiales  p/la ejecución de Bocas de Registros s/calle, incl. tapa de HF, etc. </v>
      </c>
      <c r="D99" s="184" t="str">
        <f t="shared" si="6"/>
        <v>u</v>
      </c>
      <c r="E99" s="135"/>
      <c r="F99" s="181"/>
      <c r="G99" s="180" t="s">
        <v>1278</v>
      </c>
      <c r="H99" s="185" t="s">
        <v>1147</v>
      </c>
      <c r="I99" s="172"/>
      <c r="J99" s="180"/>
    </row>
    <row r="100" spans="1:10" x14ac:dyDescent="0.2">
      <c r="A100" s="217">
        <f t="shared" si="0"/>
        <v>64</v>
      </c>
      <c r="B100" s="216">
        <v>62</v>
      </c>
      <c r="C100" s="85" t="str">
        <f t="shared" si="5"/>
        <v>Red de cloacas - Excavación de zanjas para inst. cañeías, sin depresión de napa</v>
      </c>
      <c r="D100" s="184" t="str">
        <f t="shared" si="6"/>
        <v>m3</v>
      </c>
      <c r="E100" s="135"/>
      <c r="F100" s="181"/>
      <c r="G100" s="180" t="s">
        <v>1279</v>
      </c>
      <c r="H100" s="185" t="s">
        <v>4</v>
      </c>
      <c r="I100" s="172"/>
      <c r="J100" s="180"/>
    </row>
    <row r="101" spans="1:10" x14ac:dyDescent="0.2">
      <c r="A101" s="217">
        <f t="shared" si="0"/>
        <v>65</v>
      </c>
      <c r="B101" s="216">
        <v>63</v>
      </c>
      <c r="C101" s="85" t="str">
        <f t="shared" si="5"/>
        <v>Red de cloacas - Paquete estructural</v>
      </c>
      <c r="D101" s="184" t="str">
        <f t="shared" si="6"/>
        <v>m3</v>
      </c>
      <c r="E101" s="135"/>
      <c r="F101" s="181"/>
      <c r="G101" s="180" t="s">
        <v>1280</v>
      </c>
      <c r="H101" s="185" t="s">
        <v>4</v>
      </c>
      <c r="I101" s="172"/>
      <c r="J101" s="180"/>
    </row>
    <row r="102" spans="1:10" x14ac:dyDescent="0.2">
      <c r="A102" s="217">
        <f t="shared" si="0"/>
        <v>66</v>
      </c>
      <c r="B102" s="216">
        <v>64</v>
      </c>
      <c r="C102" s="85" t="str">
        <f t="shared" si="5"/>
        <v>Red de cloacas - Relleno superior</v>
      </c>
      <c r="D102" s="184" t="str">
        <f t="shared" si="6"/>
        <v>m3</v>
      </c>
      <c r="E102" s="135"/>
      <c r="F102" s="181"/>
      <c r="G102" s="180" t="s">
        <v>1281</v>
      </c>
      <c r="H102" s="185" t="s">
        <v>4</v>
      </c>
      <c r="I102" s="172"/>
      <c r="J102" s="180"/>
    </row>
    <row r="103" spans="1:10" x14ac:dyDescent="0.2">
      <c r="A103" s="217">
        <f t="shared" si="0"/>
        <v>67</v>
      </c>
      <c r="B103" s="216">
        <v>65</v>
      </c>
      <c r="C103" s="85" t="str">
        <f>IFERROR(VLOOKUP(J103,Tabla_Items,2,FALSE),G103)</f>
        <v>Red de cloacas - Conexiones domiciliarias cloacas (Provisión, acarreo y coloc. materiales p/la ejecución s/red nueva)</v>
      </c>
      <c r="D103" s="184" t="str">
        <f>IFERROR(VLOOKUP(J103,Tabla_Items,2,FALSE),H103)</f>
        <v>u</v>
      </c>
      <c r="E103" s="135"/>
      <c r="F103" s="181"/>
      <c r="G103" s="180" t="s">
        <v>1348</v>
      </c>
      <c r="H103" s="185" t="s">
        <v>1147</v>
      </c>
      <c r="I103" s="172"/>
      <c r="J103" s="180"/>
    </row>
    <row r="104" spans="1:10" x14ac:dyDescent="0.2">
      <c r="A104" s="217">
        <f t="shared" ref="A104:A124" si="9">IF(D104=0,A103,A103+1)</f>
        <v>68</v>
      </c>
      <c r="B104" s="216">
        <v>66</v>
      </c>
      <c r="C104" s="85" t="str">
        <f>IFERROR(VLOOKUP(J104,Tabla_Items,2,FALSE),G104)</f>
        <v>Red de agua potable - Provisión, acarreo y colocación de caño recto Ø110mm de PVC k-10, incl. piezas esp. juntas, etc.</v>
      </c>
      <c r="D104" s="184" t="str">
        <f>IFERROR(VLOOKUP(J104,Tabla_Items,2,FALSE),H104)</f>
        <v>ml</v>
      </c>
      <c r="E104" s="135"/>
      <c r="F104" s="181"/>
      <c r="G104" s="180" t="s">
        <v>1309</v>
      </c>
      <c r="H104" s="185" t="s">
        <v>724</v>
      </c>
      <c r="I104" s="172"/>
      <c r="J104" s="180"/>
    </row>
    <row r="105" spans="1:10" x14ac:dyDescent="0.2">
      <c r="A105" s="217">
        <f t="shared" si="9"/>
        <v>69</v>
      </c>
      <c r="B105" s="216">
        <v>67</v>
      </c>
      <c r="C105" s="85" t="str">
        <f>IFERROR(VLOOKUP(J105,Tabla_Items,2,FALSE),G105)</f>
        <v>Red de agua potable - Provisión, acarreo y colocación de caño recto Ø75mm de PVC k-10, incl. piezas esp. juntas, etc.</v>
      </c>
      <c r="D105" s="184" t="str">
        <f>IFERROR(VLOOKUP(J105,Tabla_Items,2,FALSE),H105)</f>
        <v>ml</v>
      </c>
      <c r="E105" s="135"/>
      <c r="F105" s="181"/>
      <c r="G105" s="180" t="s">
        <v>1356</v>
      </c>
      <c r="H105" s="185" t="s">
        <v>724</v>
      </c>
      <c r="I105" s="172"/>
      <c r="J105" s="180"/>
    </row>
    <row r="106" spans="1:10" x14ac:dyDescent="0.2">
      <c r="A106" s="217">
        <f t="shared" si="9"/>
        <v>70</v>
      </c>
      <c r="B106" s="216">
        <v>68</v>
      </c>
      <c r="C106" s="85" t="str">
        <f>IFERROR(VLOOKUP(J106,Tabla_Items,2,FALSE),G106)</f>
        <v>Red de agua potable - Provisión, acarreo y colocación de válvulas esclusas completas Ø75mm, incluido caja de HF y cámara de mampostería, etc.</v>
      </c>
      <c r="D106" s="184" t="str">
        <f>IFERROR(VLOOKUP(J106,Tabla_Items,2,FALSE),H106)</f>
        <v>u</v>
      </c>
      <c r="E106" s="135"/>
      <c r="F106" s="181"/>
      <c r="G106" s="180" t="s">
        <v>1357</v>
      </c>
      <c r="H106" s="185" t="s">
        <v>1147</v>
      </c>
      <c r="I106" s="172"/>
      <c r="J106" s="180"/>
    </row>
    <row r="107" spans="1:10" x14ac:dyDescent="0.2">
      <c r="A107" s="217">
        <f t="shared" si="9"/>
        <v>71</v>
      </c>
      <c r="B107" s="216">
        <v>69</v>
      </c>
      <c r="C107" s="85" t="str">
        <f>IFERROR(VLOOKUP(J107,Tabla_Items,2,FALSE),G107)</f>
        <v>Red de agua potable - Provisión, acarreo y colocación de válvulas esclusas completas Ø100mm, incluido caja de HF y cámara de mampostería, etc.</v>
      </c>
      <c r="D107" s="184" t="str">
        <f>IFERROR(VLOOKUP(J107,Tabla_Items,2,FALSE),H107)</f>
        <v>u</v>
      </c>
      <c r="E107" s="135"/>
      <c r="F107" s="181"/>
      <c r="G107" s="180" t="s">
        <v>1358</v>
      </c>
      <c r="H107" s="185" t="s">
        <v>1147</v>
      </c>
      <c r="I107" s="172"/>
      <c r="J107" s="180"/>
    </row>
    <row r="108" spans="1:10" x14ac:dyDescent="0.2">
      <c r="A108" s="217">
        <f t="shared" si="9"/>
        <v>72</v>
      </c>
      <c r="B108" s="216">
        <v>70</v>
      </c>
      <c r="C108" s="85" t="str">
        <f>IFERROR(VLOOKUP(J108,Tabla_Items,2,FALSE),G108)</f>
        <v>Red de agua potable - Provisión, acarreo y colocación de hidrantes a bola, completos, (Incluye caja de HF y Const. de cámara)</v>
      </c>
      <c r="D108" s="184" t="str">
        <f>IFERROR(VLOOKUP(J108,Tabla_Items,2,FALSE),H108)</f>
        <v>u</v>
      </c>
      <c r="E108" s="135"/>
      <c r="F108" s="181"/>
      <c r="G108" s="180" t="s">
        <v>1282</v>
      </c>
      <c r="H108" s="185" t="s">
        <v>1147</v>
      </c>
      <c r="I108" s="172"/>
      <c r="J108" s="180"/>
    </row>
    <row r="109" spans="1:10" x14ac:dyDescent="0.2">
      <c r="A109" s="217">
        <f t="shared" si="9"/>
        <v>73</v>
      </c>
      <c r="B109" s="216">
        <v>71</v>
      </c>
      <c r="C109" s="85" t="str">
        <f>IFERROR(VLOOKUP(J109,Tabla_Items,2,FALSE),G109)</f>
        <v>Red de agua potable - Excavación de zanjas para inst. cañeías, sin depresión de napa</v>
      </c>
      <c r="D109" s="184" t="str">
        <f>IFERROR(VLOOKUP(J109,Tabla_Items,2,FALSE),H109)</f>
        <v>m3</v>
      </c>
      <c r="E109" s="135"/>
      <c r="F109" s="181"/>
      <c r="G109" s="180" t="s">
        <v>1283</v>
      </c>
      <c r="H109" s="185" t="s">
        <v>4</v>
      </c>
      <c r="I109" s="172"/>
      <c r="J109" s="180"/>
    </row>
    <row r="110" spans="1:10" x14ac:dyDescent="0.2">
      <c r="A110" s="217">
        <f t="shared" si="9"/>
        <v>74</v>
      </c>
      <c r="B110" s="216">
        <v>72</v>
      </c>
      <c r="C110" s="85" t="str">
        <f>IFERROR(VLOOKUP(J110,Tabla_Items,2,FALSE),G110)</f>
        <v>Red de agua potable - Paquete estructural</v>
      </c>
      <c r="D110" s="184" t="str">
        <f>IFERROR(VLOOKUP(J110,Tabla_Items,2,FALSE),H110)</f>
        <v>m3</v>
      </c>
      <c r="E110" s="135"/>
      <c r="F110" s="181"/>
      <c r="G110" s="180" t="s">
        <v>1284</v>
      </c>
      <c r="H110" s="185" t="s">
        <v>4</v>
      </c>
      <c r="I110" s="172"/>
      <c r="J110" s="180"/>
    </row>
    <row r="111" spans="1:10" x14ac:dyDescent="0.2">
      <c r="A111" s="217">
        <f t="shared" si="9"/>
        <v>75</v>
      </c>
      <c r="B111" s="216">
        <v>73</v>
      </c>
      <c r="C111" s="85" t="str">
        <f>IFERROR(VLOOKUP(J111,Tabla_Items,2,FALSE),G111)</f>
        <v xml:space="preserve">Red de agua potable - Relleno superior </v>
      </c>
      <c r="D111" s="184" t="str">
        <f>IFERROR(VLOOKUP(J111,Tabla_Items,2,FALSE),H111)</f>
        <v>m3</v>
      </c>
      <c r="E111" s="135"/>
      <c r="F111" s="181"/>
      <c r="G111" s="180" t="s">
        <v>1285</v>
      </c>
      <c r="H111" s="185" t="s">
        <v>4</v>
      </c>
      <c r="I111" s="172"/>
      <c r="J111" s="180"/>
    </row>
    <row r="112" spans="1:10" x14ac:dyDescent="0.2">
      <c r="A112" s="217">
        <f t="shared" si="9"/>
        <v>76</v>
      </c>
      <c r="B112" s="216">
        <v>74</v>
      </c>
      <c r="C112" s="85" t="str">
        <f>IFERROR(VLOOKUP(J112,Tabla_Items,2,FALSE),G112)</f>
        <v>Red de agua potable - Conexiones domiciliarias agua potable (Provisión, acarreo y coloc. mat. polietileno k10-abrazadera, férula, llave maestra y medidor de caudal, incl UV)</v>
      </c>
      <c r="D112" s="184" t="str">
        <f>IFERROR(VLOOKUP(J112,Tabla_Items,2,FALSE),H112)</f>
        <v>u</v>
      </c>
      <c r="E112" s="135"/>
      <c r="F112" s="181"/>
      <c r="G112" s="180" t="s">
        <v>1286</v>
      </c>
      <c r="H112" s="185" t="s">
        <v>1147</v>
      </c>
      <c r="I112" s="172"/>
      <c r="J112" s="180"/>
    </row>
    <row r="113" spans="1:10" x14ac:dyDescent="0.2">
      <c r="A113" s="217">
        <f t="shared" si="9"/>
        <v>77</v>
      </c>
      <c r="B113" s="216">
        <v>75</v>
      </c>
      <c r="C113" s="85" t="str">
        <f t="shared" ref="C113:C117" si="10">IFERROR(VLOOKUP(J113,Tabla_Items,2,FALSE),G113)</f>
        <v>Red de agua potable - Obras de Nexo - Provisión, acarreo y colocación de caño recto Ø110mm de PVC k-10, incl. piezas esp. juntas, etc.</v>
      </c>
      <c r="D113" s="184" t="str">
        <f t="shared" ref="D113:D118" si="11">IFERROR(VLOOKUP(J113,Tabla_Items,2,FALSE),H113)</f>
        <v>ml</v>
      </c>
      <c r="E113" s="135"/>
      <c r="F113" s="181"/>
      <c r="G113" s="180" t="s">
        <v>1359</v>
      </c>
      <c r="H113" s="185" t="s">
        <v>724</v>
      </c>
      <c r="I113" s="172"/>
      <c r="J113" s="180"/>
    </row>
    <row r="114" spans="1:10" x14ac:dyDescent="0.2">
      <c r="A114" s="217">
        <f t="shared" si="9"/>
        <v>78</v>
      </c>
      <c r="B114" s="216">
        <v>76</v>
      </c>
      <c r="C114" s="85" t="str">
        <f t="shared" si="10"/>
        <v>Red de agua potable - Obras de Nexo - Provisión, acarreo y colocación de válvulas esclusas completas Ø100mm, incluido caja de HF y cámara de mampostería, etc.</v>
      </c>
      <c r="D114" s="184" t="str">
        <f t="shared" si="11"/>
        <v>u</v>
      </c>
      <c r="E114" s="135"/>
      <c r="F114" s="181"/>
      <c r="G114" s="180" t="s">
        <v>1360</v>
      </c>
      <c r="H114" s="185" t="s">
        <v>1147</v>
      </c>
      <c r="I114" s="172"/>
      <c r="J114" s="180"/>
    </row>
    <row r="115" spans="1:10" x14ac:dyDescent="0.2">
      <c r="A115" s="217">
        <f t="shared" si="9"/>
        <v>79</v>
      </c>
      <c r="B115" s="216">
        <v>77</v>
      </c>
      <c r="C115" s="85" t="str">
        <f t="shared" si="10"/>
        <v>Red de agua potable - Obras de Nexo - Provisión, acarreo y colocación de hidrantes a bola, completos, (Incluye caja de HF y Const. de cámara)</v>
      </c>
      <c r="D115" s="184" t="str">
        <f t="shared" si="11"/>
        <v>u</v>
      </c>
      <c r="E115" s="135"/>
      <c r="F115" s="181"/>
      <c r="G115" s="180" t="s">
        <v>1361</v>
      </c>
      <c r="H115" s="185" t="s">
        <v>1147</v>
      </c>
      <c r="I115" s="172"/>
      <c r="J115" s="180"/>
    </row>
    <row r="116" spans="1:10" x14ac:dyDescent="0.2">
      <c r="A116" s="217">
        <f t="shared" si="9"/>
        <v>80</v>
      </c>
      <c r="B116" s="216">
        <v>78</v>
      </c>
      <c r="C116" s="85" t="str">
        <f t="shared" si="10"/>
        <v>Red de agua potable - Obras de Nexo - Excavación de zanjas para inst. cañeías, sin depresión de napa</v>
      </c>
      <c r="D116" s="184" t="str">
        <f t="shared" si="11"/>
        <v>m3</v>
      </c>
      <c r="E116" s="135"/>
      <c r="F116" s="181"/>
      <c r="G116" s="180" t="s">
        <v>1362</v>
      </c>
      <c r="H116" s="185" t="s">
        <v>4</v>
      </c>
      <c r="I116" s="172"/>
      <c r="J116" s="180"/>
    </row>
    <row r="117" spans="1:10" x14ac:dyDescent="0.2">
      <c r="A117" s="217">
        <f t="shared" si="9"/>
        <v>81</v>
      </c>
      <c r="B117" s="216">
        <v>79</v>
      </c>
      <c r="C117" s="85" t="str">
        <f t="shared" si="10"/>
        <v>Red de agua potable - Obras de Nexo - Paquete estructural</v>
      </c>
      <c r="D117" s="184" t="str">
        <f t="shared" si="11"/>
        <v>m3</v>
      </c>
      <c r="E117" s="135"/>
      <c r="F117" s="181"/>
      <c r="G117" s="180" t="s">
        <v>1363</v>
      </c>
      <c r="H117" s="185" t="s">
        <v>4</v>
      </c>
      <c r="I117" s="172"/>
      <c r="J117" s="180"/>
    </row>
    <row r="118" spans="1:10" x14ac:dyDescent="0.2">
      <c r="A118" s="217">
        <f t="shared" si="9"/>
        <v>82</v>
      </c>
      <c r="B118" s="216">
        <v>80</v>
      </c>
      <c r="C118" s="85" t="str">
        <f>IFERROR(VLOOKUP(J118,Tabla_Items,2,FALSE),G118)</f>
        <v xml:space="preserve">Red de agua potable - Obras de Nexo - Relleno superior </v>
      </c>
      <c r="D118" s="184" t="str">
        <f t="shared" si="11"/>
        <v>m3</v>
      </c>
      <c r="E118" s="135"/>
      <c r="F118" s="181"/>
      <c r="G118" s="180" t="s">
        <v>1364</v>
      </c>
      <c r="H118" s="185" t="s">
        <v>4</v>
      </c>
      <c r="I118" s="172"/>
      <c r="J118" s="180"/>
    </row>
    <row r="119" spans="1:10" x14ac:dyDescent="0.2">
      <c r="A119" s="217">
        <f t="shared" si="9"/>
        <v>83</v>
      </c>
      <c r="B119" s="216">
        <v>81</v>
      </c>
      <c r="C119" s="85" t="str">
        <f>IFERROR(VLOOKUP(J119,Tabla_Items,2,FALSE),G119)</f>
        <v>Red de agua potable - Obras de Nexo - Base y Sub-Base</v>
      </c>
      <c r="D119" s="184" t="str">
        <f t="shared" ref="D119:D120" si="12">IFERROR(VLOOKUP(J119,Tabla_Items,2,FALSE),H119)</f>
        <v>m3</v>
      </c>
      <c r="E119" s="135"/>
      <c r="F119" s="181"/>
      <c r="G119" s="180" t="s">
        <v>1380</v>
      </c>
      <c r="H119" s="185" t="s">
        <v>4</v>
      </c>
      <c r="I119" s="172"/>
      <c r="J119" s="180"/>
    </row>
    <row r="120" spans="1:10" x14ac:dyDescent="0.2">
      <c r="A120" s="217">
        <f t="shared" si="9"/>
        <v>84</v>
      </c>
      <c r="B120" s="216">
        <v>82</v>
      </c>
      <c r="C120" s="85" t="str">
        <f>IFERROR(VLOOKUP(J120,Tabla_Items,2,FALSE),G120)</f>
        <v>Red de agua potable - Obras de Nexo - Carpeta Asfáltica</v>
      </c>
      <c r="D120" s="184" t="str">
        <f t="shared" si="12"/>
        <v>m2</v>
      </c>
      <c r="E120" s="135"/>
      <c r="F120" s="181"/>
      <c r="G120" s="180" t="s">
        <v>1381</v>
      </c>
      <c r="H120" s="185" t="s">
        <v>5</v>
      </c>
      <c r="I120" s="172"/>
      <c r="J120" s="180"/>
    </row>
    <row r="121" spans="1:10" x14ac:dyDescent="0.2">
      <c r="A121" s="217">
        <f t="shared" si="9"/>
        <v>85</v>
      </c>
      <c r="B121" s="216">
        <v>83</v>
      </c>
      <c r="C121" s="85" t="str">
        <f>IFERROR(VLOOKUP(J121,Tabla_Items,2,FALSE),G121)</f>
        <v>Documentación final de obra (minimo 3% Monto Total de la Obra)</v>
      </c>
      <c r="D121" s="184" t="str">
        <f>IFERROR(VLOOKUP(J121,Tabla_Items,2,FALSE),H121)</f>
        <v>gl</v>
      </c>
      <c r="E121" s="135"/>
      <c r="F121" s="181"/>
      <c r="G121" s="180" t="s">
        <v>1350</v>
      </c>
      <c r="H121" s="185" t="s">
        <v>3</v>
      </c>
      <c r="I121" s="172"/>
      <c r="J121" s="180"/>
    </row>
    <row r="122" spans="1:10" x14ac:dyDescent="0.2">
      <c r="A122" s="217">
        <f t="shared" si="9"/>
        <v>85</v>
      </c>
      <c r="B122" s="577" t="s">
        <v>1310</v>
      </c>
      <c r="C122" s="576" t="str">
        <f>IFERROR(VLOOKUP(J122,Tabla_Items,2,FALSE),G122)</f>
        <v>OBRAS COMPLEMENTARIAS</v>
      </c>
      <c r="D122" s="275"/>
      <c r="E122" s="135"/>
      <c r="F122" s="181"/>
      <c r="G122" s="138" t="s">
        <v>1225</v>
      </c>
      <c r="H122" s="458"/>
      <c r="I122" s="172"/>
      <c r="J122" s="180"/>
    </row>
    <row r="123" spans="1:10" x14ac:dyDescent="0.2">
      <c r="A123" s="217">
        <f t="shared" si="9"/>
        <v>86</v>
      </c>
      <c r="B123" s="216">
        <v>84</v>
      </c>
      <c r="C123" s="85" t="str">
        <f>IFERROR(VLOOKUP(J123,Tabla_Items,2,FALSE),G123)</f>
        <v>Obras Complementarias - Cierre Olímpico (lateral oeste)</v>
      </c>
      <c r="D123" s="184" t="str">
        <f>IFERROR(VLOOKUP(J123,Tabla_Items,2,FALSE),H123)</f>
        <v>ml</v>
      </c>
      <c r="E123" s="135"/>
      <c r="F123" s="181"/>
      <c r="G123" s="180" t="s">
        <v>1384</v>
      </c>
      <c r="H123" s="185" t="s">
        <v>724</v>
      </c>
      <c r="I123" s="172"/>
      <c r="J123" s="180"/>
    </row>
    <row r="124" spans="1:10" x14ac:dyDescent="0.2">
      <c r="A124" s="217">
        <f t="shared" si="9"/>
        <v>87</v>
      </c>
      <c r="B124" s="216">
        <v>85</v>
      </c>
      <c r="C124" s="85" t="str">
        <f>IFERROR(VLOOKUP(J124,Tabla_Items,2,FALSE),G124)</f>
        <v>Obras Complementarias - Portones de acceso para limpieza canal</v>
      </c>
      <c r="D124" s="184" t="str">
        <f>IFERROR(VLOOKUP(J124,Tabla_Items,2,FALSE),H124)</f>
        <v>gl</v>
      </c>
      <c r="E124" s="135"/>
      <c r="F124" s="181"/>
      <c r="G124" s="180" t="s">
        <v>1383</v>
      </c>
      <c r="H124" s="185" t="s">
        <v>3</v>
      </c>
      <c r="I124" s="172"/>
      <c r="J124" s="180"/>
    </row>
  </sheetData>
  <printOptions horizontalCentered="1"/>
  <pageMargins left="0.19685039370078741" right="0.19685039370078741" top="0.19685039370078741" bottom="0.19685039370078741" header="0.11811023622047245" footer="0"/>
  <pageSetup paperSize="9" scale="35" orientation="landscape"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7"/>
  <sheetViews>
    <sheetView workbookViewId="0">
      <selection sqref="A1:F1"/>
    </sheetView>
  </sheetViews>
  <sheetFormatPr baseColWidth="10" defaultRowHeight="12.75" x14ac:dyDescent="0.2"/>
  <cols>
    <col min="1" max="1" width="18.5703125" customWidth="1"/>
    <col min="2" max="2" width="62.28515625" customWidth="1"/>
    <col min="3" max="3" width="18.28515625" customWidth="1"/>
    <col min="4" max="4" width="17.85546875" customWidth="1"/>
    <col min="5" max="5" width="22" customWidth="1"/>
    <col min="6" max="6" width="22.140625" customWidth="1"/>
  </cols>
  <sheetData>
    <row r="1" spans="1:6" ht="23.1" customHeight="1" x14ac:dyDescent="0.2">
      <c r="A1" s="622" t="s">
        <v>1298</v>
      </c>
      <c r="B1" s="622"/>
      <c r="C1" s="622"/>
      <c r="D1" s="622"/>
      <c r="E1" s="622"/>
      <c r="F1" s="622"/>
    </row>
    <row r="2" spans="1:6" ht="23.1" customHeight="1" x14ac:dyDescent="0.2">
      <c r="A2" s="109" t="s">
        <v>1234</v>
      </c>
      <c r="B2" s="108" t="str">
        <f>Obra</f>
        <v>B° VIRGEN DE FÁTIMA - SECTOR 1 - 71 VIV.- DPTO. JÁCHAL</v>
      </c>
      <c r="C2" s="186"/>
      <c r="D2" s="110"/>
      <c r="E2" s="110"/>
      <c r="F2" s="110"/>
    </row>
    <row r="3" spans="1:6" ht="23.1" customHeight="1" x14ac:dyDescent="0.2">
      <c r="A3" s="109" t="s">
        <v>1237</v>
      </c>
      <c r="B3" s="108" t="str">
        <f>Ubicación</f>
        <v>DEPTO. JÁCHAL</v>
      </c>
      <c r="C3" s="110"/>
      <c r="D3" s="110"/>
      <c r="E3" s="110"/>
      <c r="F3" s="110"/>
    </row>
    <row r="4" spans="1:6" ht="23.1" customHeight="1" x14ac:dyDescent="0.2">
      <c r="A4" s="109" t="s">
        <v>1128</v>
      </c>
      <c r="B4" s="117" t="s">
        <v>1299</v>
      </c>
      <c r="C4" s="109"/>
      <c r="D4" s="110"/>
      <c r="E4" s="110"/>
      <c r="F4" s="110"/>
    </row>
    <row r="5" spans="1:6" ht="23.1" customHeight="1" x14ac:dyDescent="0.2">
      <c r="A5" s="109" t="s">
        <v>1159</v>
      </c>
      <c r="B5" s="455"/>
      <c r="C5" s="109"/>
      <c r="D5" s="110"/>
      <c r="E5" s="110"/>
      <c r="F5" s="110"/>
    </row>
    <row r="6" spans="1:6" ht="23.1" customHeight="1" x14ac:dyDescent="0.2">
      <c r="A6" s="166"/>
      <c r="B6" s="453"/>
      <c r="C6" s="166"/>
      <c r="D6" s="166"/>
      <c r="E6" s="166"/>
      <c r="F6" s="166"/>
    </row>
    <row r="7" spans="1:6" ht="23.1" customHeight="1" x14ac:dyDescent="0.2">
      <c r="A7" s="623" t="s">
        <v>1105</v>
      </c>
      <c r="B7" s="625" t="s">
        <v>0</v>
      </c>
      <c r="C7" s="623" t="s">
        <v>1</v>
      </c>
      <c r="D7" s="623" t="s">
        <v>2</v>
      </c>
      <c r="E7" s="623" t="s">
        <v>1151</v>
      </c>
      <c r="F7" s="623" t="s">
        <v>1161</v>
      </c>
    </row>
    <row r="8" spans="1:6" ht="23.1" customHeight="1" x14ac:dyDescent="0.2">
      <c r="A8" s="624"/>
      <c r="B8" s="626"/>
      <c r="C8" s="624"/>
      <c r="D8" s="624"/>
      <c r="E8" s="624"/>
      <c r="F8" s="624"/>
    </row>
    <row r="9" spans="1:6" ht="23.1" customHeight="1" x14ac:dyDescent="0.2">
      <c r="A9" s="241"/>
      <c r="B9" s="422"/>
      <c r="C9" s="175"/>
      <c r="D9" s="175"/>
      <c r="E9" s="243"/>
      <c r="F9" s="244"/>
    </row>
    <row r="10" spans="1:6" ht="23.1" customHeight="1" x14ac:dyDescent="0.2">
      <c r="A10" s="275" t="s">
        <v>1125</v>
      </c>
      <c r="B10" s="276" t="str">
        <f t="shared" ref="B10:B29" si="0">IFERROR(VLOOKUP(A10,Tabla_Datos,2,FALSE),0)</f>
        <v>VIVIENDA</v>
      </c>
      <c r="C10" s="277"/>
      <c r="D10" s="278"/>
      <c r="E10" s="279"/>
      <c r="F10" s="279"/>
    </row>
    <row r="11" spans="1:6" ht="23.1" customHeight="1" x14ac:dyDescent="0.2">
      <c r="A11" s="457"/>
      <c r="B11" s="271">
        <f t="shared" si="0"/>
        <v>0</v>
      </c>
      <c r="C11" s="272">
        <f t="shared" ref="C11:C29" si="1">IFERROR(VLOOKUP(A11,Tabla_Datos,3,FALSE),0)</f>
        <v>0</v>
      </c>
      <c r="D11" s="280"/>
      <c r="E11" s="282">
        <f t="shared" ref="E11:E29" si="2">IFERROR(VLOOKUP(A11,Tabla_Comp_Presup,7,FALSE),0)</f>
        <v>0</v>
      </c>
      <c r="F11" s="282">
        <f t="shared" ref="F11:F29" si="3">ROUND(D11*E11,15)</f>
        <v>0</v>
      </c>
    </row>
    <row r="12" spans="1:6" ht="23.1" customHeight="1" x14ac:dyDescent="0.2">
      <c r="A12" s="457"/>
      <c r="B12" s="271">
        <f t="shared" si="0"/>
        <v>0</v>
      </c>
      <c r="C12" s="272">
        <f t="shared" si="1"/>
        <v>0</v>
      </c>
      <c r="D12" s="280"/>
      <c r="E12" s="282">
        <f t="shared" si="2"/>
        <v>0</v>
      </c>
      <c r="F12" s="282">
        <f t="shared" si="3"/>
        <v>0</v>
      </c>
    </row>
    <row r="13" spans="1:6" ht="23.1" customHeight="1" x14ac:dyDescent="0.2">
      <c r="A13" s="457"/>
      <c r="B13" s="271">
        <f t="shared" si="0"/>
        <v>0</v>
      </c>
      <c r="C13" s="272">
        <f t="shared" si="1"/>
        <v>0</v>
      </c>
      <c r="D13" s="280"/>
      <c r="E13" s="282">
        <f t="shared" si="2"/>
        <v>0</v>
      </c>
      <c r="F13" s="282">
        <f t="shared" si="3"/>
        <v>0</v>
      </c>
    </row>
    <row r="14" spans="1:6" ht="23.1" customHeight="1" x14ac:dyDescent="0.2">
      <c r="A14" s="457"/>
      <c r="B14" s="271">
        <f t="shared" si="0"/>
        <v>0</v>
      </c>
      <c r="C14" s="272">
        <f t="shared" si="1"/>
        <v>0</v>
      </c>
      <c r="D14" s="280"/>
      <c r="E14" s="282">
        <f t="shared" si="2"/>
        <v>0</v>
      </c>
      <c r="F14" s="282">
        <f t="shared" si="3"/>
        <v>0</v>
      </c>
    </row>
    <row r="15" spans="1:6" ht="23.1" customHeight="1" x14ac:dyDescent="0.2">
      <c r="A15" s="457"/>
      <c r="B15" s="271">
        <f t="shared" si="0"/>
        <v>0</v>
      </c>
      <c r="C15" s="272">
        <f t="shared" si="1"/>
        <v>0</v>
      </c>
      <c r="D15" s="280"/>
      <c r="E15" s="282">
        <f t="shared" si="2"/>
        <v>0</v>
      </c>
      <c r="F15" s="282">
        <f t="shared" si="3"/>
        <v>0</v>
      </c>
    </row>
    <row r="16" spans="1:6" ht="23.1" customHeight="1" x14ac:dyDescent="0.2">
      <c r="A16" s="457"/>
      <c r="B16" s="271">
        <f t="shared" si="0"/>
        <v>0</v>
      </c>
      <c r="C16" s="272">
        <f t="shared" si="1"/>
        <v>0</v>
      </c>
      <c r="D16" s="280"/>
      <c r="E16" s="282">
        <f t="shared" si="2"/>
        <v>0</v>
      </c>
      <c r="F16" s="282">
        <f t="shared" si="3"/>
        <v>0</v>
      </c>
    </row>
    <row r="17" spans="1:6" ht="23.1" customHeight="1" x14ac:dyDescent="0.2">
      <c r="A17" s="457"/>
      <c r="B17" s="271">
        <f t="shared" si="0"/>
        <v>0</v>
      </c>
      <c r="C17" s="272">
        <f t="shared" si="1"/>
        <v>0</v>
      </c>
      <c r="D17" s="280"/>
      <c r="E17" s="282">
        <f t="shared" si="2"/>
        <v>0</v>
      </c>
      <c r="F17" s="282">
        <f>ROUND(D17*E17,15)</f>
        <v>0</v>
      </c>
    </row>
    <row r="18" spans="1:6" ht="23.1" customHeight="1" x14ac:dyDescent="0.2">
      <c r="A18" s="457"/>
      <c r="B18" s="271">
        <f t="shared" si="0"/>
        <v>0</v>
      </c>
      <c r="C18" s="272">
        <f t="shared" si="1"/>
        <v>0</v>
      </c>
      <c r="D18" s="280"/>
      <c r="E18" s="282">
        <f t="shared" si="2"/>
        <v>0</v>
      </c>
      <c r="F18" s="282">
        <f>ROUND(D18*E18,15)</f>
        <v>0</v>
      </c>
    </row>
    <row r="19" spans="1:6" ht="23.1" customHeight="1" x14ac:dyDescent="0.2">
      <c r="A19" s="457"/>
      <c r="B19" s="271">
        <f t="shared" si="0"/>
        <v>0</v>
      </c>
      <c r="C19" s="272">
        <f t="shared" si="1"/>
        <v>0</v>
      </c>
      <c r="D19" s="280"/>
      <c r="E19" s="282">
        <f t="shared" si="2"/>
        <v>0</v>
      </c>
      <c r="F19" s="282">
        <f t="shared" si="3"/>
        <v>0</v>
      </c>
    </row>
    <row r="20" spans="1:6" ht="23.1" customHeight="1" x14ac:dyDescent="0.2">
      <c r="A20" s="457"/>
      <c r="B20" s="271">
        <f>IFERROR(VLOOKUP(A20,Tabla_Datos,2,FALSE),0)</f>
        <v>0</v>
      </c>
      <c r="C20" s="272">
        <f>IFERROR(VLOOKUP(A20,Tabla_Datos,3,FALSE),0)</f>
        <v>0</v>
      </c>
      <c r="D20" s="280"/>
      <c r="E20" s="282">
        <f>IFERROR(VLOOKUP(A20,Tabla_Comp_Presup,7,FALSE),0)</f>
        <v>0</v>
      </c>
      <c r="F20" s="282">
        <f>ROUND(D20*E20,15)</f>
        <v>0</v>
      </c>
    </row>
    <row r="21" spans="1:6" ht="23.1" customHeight="1" x14ac:dyDescent="0.2">
      <c r="A21" s="457"/>
      <c r="B21" s="271">
        <f>IFERROR(VLOOKUP(A21,Tabla_Datos,2,FALSE),0)</f>
        <v>0</v>
      </c>
      <c r="C21" s="272">
        <f>IFERROR(VLOOKUP(A21,Tabla_Datos,3,FALSE),0)</f>
        <v>0</v>
      </c>
      <c r="D21" s="280"/>
      <c r="E21" s="282">
        <f>IFERROR(VLOOKUP(A21,Tabla_Comp_Presup,7,FALSE),0)</f>
        <v>0</v>
      </c>
      <c r="F21" s="282">
        <f>ROUND(D21*E21,15)</f>
        <v>0</v>
      </c>
    </row>
    <row r="22" spans="1:6" ht="23.1" customHeight="1" x14ac:dyDescent="0.2">
      <c r="A22" s="457"/>
      <c r="B22" s="271">
        <f>IFERROR(VLOOKUP(A22,Tabla_Datos,2,FALSE),0)</f>
        <v>0</v>
      </c>
      <c r="C22" s="272">
        <f>IFERROR(VLOOKUP(A22,Tabla_Datos,3,FALSE),0)</f>
        <v>0</v>
      </c>
      <c r="D22" s="280"/>
      <c r="E22" s="282">
        <f ca="1">IFERROR(VLOOKUP(A22,Tabla_Comp_Presup,7,FALSE),0)</f>
        <v>0</v>
      </c>
      <c r="F22" s="282">
        <f ca="1">ROUND(D22*E22,15)</f>
        <v>0</v>
      </c>
    </row>
    <row r="23" spans="1:6" ht="23.1" customHeight="1" x14ac:dyDescent="0.2">
      <c r="A23" s="457"/>
      <c r="B23" s="271">
        <f t="shared" si="0"/>
        <v>0</v>
      </c>
      <c r="C23" s="272">
        <f t="shared" si="1"/>
        <v>0</v>
      </c>
      <c r="D23" s="280"/>
      <c r="E23" s="282">
        <f t="shared" si="2"/>
        <v>0</v>
      </c>
      <c r="F23" s="282">
        <f t="shared" si="3"/>
        <v>0</v>
      </c>
    </row>
    <row r="24" spans="1:6" ht="23.1" customHeight="1" x14ac:dyDescent="0.2">
      <c r="A24" s="457"/>
      <c r="B24" s="271">
        <f t="shared" si="0"/>
        <v>0</v>
      </c>
      <c r="C24" s="272">
        <f t="shared" si="1"/>
        <v>0</v>
      </c>
      <c r="D24" s="280"/>
      <c r="E24" s="282">
        <f t="shared" si="2"/>
        <v>0</v>
      </c>
      <c r="F24" s="282">
        <f t="shared" si="3"/>
        <v>0</v>
      </c>
    </row>
    <row r="25" spans="1:6" ht="23.1" customHeight="1" x14ac:dyDescent="0.2">
      <c r="A25" s="457"/>
      <c r="B25" s="271">
        <f t="shared" si="0"/>
        <v>0</v>
      </c>
      <c r="C25" s="272">
        <f t="shared" si="1"/>
        <v>0</v>
      </c>
      <c r="D25" s="280"/>
      <c r="E25" s="282">
        <f t="shared" si="2"/>
        <v>0</v>
      </c>
      <c r="F25" s="282">
        <f t="shared" si="3"/>
        <v>0</v>
      </c>
    </row>
    <row r="26" spans="1:6" ht="23.1" customHeight="1" x14ac:dyDescent="0.2">
      <c r="A26" s="457"/>
      <c r="B26" s="271">
        <f t="shared" si="0"/>
        <v>0</v>
      </c>
      <c r="C26" s="272">
        <f t="shared" si="1"/>
        <v>0</v>
      </c>
      <c r="D26" s="280"/>
      <c r="E26" s="282">
        <f t="shared" si="2"/>
        <v>0</v>
      </c>
      <c r="F26" s="282">
        <f t="shared" si="3"/>
        <v>0</v>
      </c>
    </row>
    <row r="27" spans="1:6" ht="23.1" customHeight="1" x14ac:dyDescent="0.2">
      <c r="A27" s="457"/>
      <c r="B27" s="271">
        <f t="shared" si="0"/>
        <v>0</v>
      </c>
      <c r="C27" s="272">
        <f t="shared" si="1"/>
        <v>0</v>
      </c>
      <c r="D27" s="280"/>
      <c r="E27" s="282">
        <f t="shared" si="2"/>
        <v>0</v>
      </c>
      <c r="F27" s="282">
        <f t="shared" si="3"/>
        <v>0</v>
      </c>
    </row>
    <row r="28" spans="1:6" ht="23.1" customHeight="1" x14ac:dyDescent="0.2">
      <c r="A28" s="457"/>
      <c r="B28" s="271">
        <f t="shared" si="0"/>
        <v>0</v>
      </c>
      <c r="C28" s="272">
        <f t="shared" si="1"/>
        <v>0</v>
      </c>
      <c r="D28" s="280"/>
      <c r="E28" s="282">
        <f t="shared" si="2"/>
        <v>0</v>
      </c>
      <c r="F28" s="282">
        <f t="shared" si="3"/>
        <v>0</v>
      </c>
    </row>
    <row r="29" spans="1:6" ht="23.1" customHeight="1" x14ac:dyDescent="0.2">
      <c r="A29" s="457"/>
      <c r="B29" s="271">
        <f t="shared" si="0"/>
        <v>0</v>
      </c>
      <c r="C29" s="272">
        <f t="shared" si="1"/>
        <v>0</v>
      </c>
      <c r="D29" s="280"/>
      <c r="E29" s="282">
        <f t="shared" si="2"/>
        <v>0</v>
      </c>
      <c r="F29" s="282">
        <f t="shared" si="3"/>
        <v>0</v>
      </c>
    </row>
    <row r="30" spans="1:6" ht="23.1" customHeight="1" x14ac:dyDescent="0.2">
      <c r="A30" s="457"/>
      <c r="B30" s="271">
        <f t="shared" ref="B30:B42" si="4">IFERROR(VLOOKUP(A30,Tabla_Datos,2,FALSE),0)</f>
        <v>0</v>
      </c>
      <c r="C30" s="272">
        <f t="shared" ref="C30:C42" si="5">IFERROR(VLOOKUP(A30,Tabla_Datos,3,FALSE),0)</f>
        <v>0</v>
      </c>
      <c r="D30" s="280"/>
      <c r="E30" s="282">
        <f t="shared" ref="E30:E42" si="6">IFERROR(VLOOKUP(A30,Tabla_Comp_Presup,7,FALSE),0)</f>
        <v>0</v>
      </c>
      <c r="F30" s="282">
        <f t="shared" ref="F30:F42" si="7">ROUND(D30*E30,15)</f>
        <v>0</v>
      </c>
    </row>
    <row r="31" spans="1:6" ht="23.1" customHeight="1" x14ac:dyDescent="0.2">
      <c r="A31" s="457"/>
      <c r="B31" s="271">
        <f t="shared" si="4"/>
        <v>0</v>
      </c>
      <c r="C31" s="272">
        <f t="shared" si="5"/>
        <v>0</v>
      </c>
      <c r="D31" s="280"/>
      <c r="E31" s="282">
        <f t="shared" si="6"/>
        <v>0</v>
      </c>
      <c r="F31" s="282">
        <f t="shared" si="7"/>
        <v>0</v>
      </c>
    </row>
    <row r="32" spans="1:6" ht="23.1" customHeight="1" x14ac:dyDescent="0.2">
      <c r="A32" s="457"/>
      <c r="B32" s="271">
        <f t="shared" si="4"/>
        <v>0</v>
      </c>
      <c r="C32" s="272">
        <f t="shared" si="5"/>
        <v>0</v>
      </c>
      <c r="D32" s="280"/>
      <c r="E32" s="282">
        <f t="shared" si="6"/>
        <v>0</v>
      </c>
      <c r="F32" s="282">
        <f t="shared" si="7"/>
        <v>0</v>
      </c>
    </row>
    <row r="33" spans="1:6" ht="23.1" customHeight="1" x14ac:dyDescent="0.2">
      <c r="A33" s="457"/>
      <c r="B33" s="271">
        <f t="shared" si="4"/>
        <v>0</v>
      </c>
      <c r="C33" s="272">
        <f t="shared" si="5"/>
        <v>0</v>
      </c>
      <c r="D33" s="280"/>
      <c r="E33" s="282">
        <f t="shared" si="6"/>
        <v>0</v>
      </c>
      <c r="F33" s="282">
        <f t="shared" si="7"/>
        <v>0</v>
      </c>
    </row>
    <row r="34" spans="1:6" ht="23.1" customHeight="1" x14ac:dyDescent="0.2">
      <c r="A34" s="457"/>
      <c r="B34" s="271">
        <f t="shared" si="4"/>
        <v>0</v>
      </c>
      <c r="C34" s="272">
        <f t="shared" si="5"/>
        <v>0</v>
      </c>
      <c r="D34" s="280"/>
      <c r="E34" s="282">
        <f t="shared" si="6"/>
        <v>0</v>
      </c>
      <c r="F34" s="282">
        <f t="shared" si="7"/>
        <v>0</v>
      </c>
    </row>
    <row r="35" spans="1:6" ht="23.1" customHeight="1" x14ac:dyDescent="0.2">
      <c r="A35" s="457"/>
      <c r="B35" s="271">
        <f t="shared" si="4"/>
        <v>0</v>
      </c>
      <c r="C35" s="272">
        <f t="shared" si="5"/>
        <v>0</v>
      </c>
      <c r="D35" s="280"/>
      <c r="E35" s="282">
        <f t="shared" si="6"/>
        <v>0</v>
      </c>
      <c r="F35" s="282">
        <f t="shared" si="7"/>
        <v>0</v>
      </c>
    </row>
    <row r="36" spans="1:6" ht="23.1" customHeight="1" x14ac:dyDescent="0.2">
      <c r="A36" s="457"/>
      <c r="B36" s="271">
        <f t="shared" si="4"/>
        <v>0</v>
      </c>
      <c r="C36" s="272">
        <f t="shared" si="5"/>
        <v>0</v>
      </c>
      <c r="D36" s="280"/>
      <c r="E36" s="282">
        <f t="shared" si="6"/>
        <v>0</v>
      </c>
      <c r="F36" s="282">
        <f t="shared" si="7"/>
        <v>0</v>
      </c>
    </row>
    <row r="37" spans="1:6" ht="23.1" customHeight="1" x14ac:dyDescent="0.2">
      <c r="A37" s="457"/>
      <c r="B37" s="271">
        <f t="shared" si="4"/>
        <v>0</v>
      </c>
      <c r="C37" s="272">
        <f t="shared" si="5"/>
        <v>0</v>
      </c>
      <c r="D37" s="280"/>
      <c r="E37" s="282">
        <f t="shared" si="6"/>
        <v>0</v>
      </c>
      <c r="F37" s="282">
        <f t="shared" si="7"/>
        <v>0</v>
      </c>
    </row>
    <row r="38" spans="1:6" ht="23.1" customHeight="1" x14ac:dyDescent="0.2">
      <c r="A38" s="457"/>
      <c r="B38" s="271">
        <f t="shared" si="4"/>
        <v>0</v>
      </c>
      <c r="C38" s="272">
        <f t="shared" si="5"/>
        <v>0</v>
      </c>
      <c r="D38" s="280"/>
      <c r="E38" s="282">
        <f t="shared" si="6"/>
        <v>0</v>
      </c>
      <c r="F38" s="282">
        <f t="shared" si="7"/>
        <v>0</v>
      </c>
    </row>
    <row r="39" spans="1:6" ht="23.1" customHeight="1" x14ac:dyDescent="0.2">
      <c r="A39" s="457"/>
      <c r="B39" s="271">
        <f t="shared" si="4"/>
        <v>0</v>
      </c>
      <c r="C39" s="272">
        <f t="shared" si="5"/>
        <v>0</v>
      </c>
      <c r="D39" s="280"/>
      <c r="E39" s="282">
        <f t="shared" si="6"/>
        <v>0</v>
      </c>
      <c r="F39" s="282">
        <f t="shared" si="7"/>
        <v>0</v>
      </c>
    </row>
    <row r="40" spans="1:6" ht="23.1" customHeight="1" x14ac:dyDescent="0.2">
      <c r="A40" s="457"/>
      <c r="B40" s="271">
        <f t="shared" si="4"/>
        <v>0</v>
      </c>
      <c r="C40" s="272">
        <f t="shared" si="5"/>
        <v>0</v>
      </c>
      <c r="D40" s="280"/>
      <c r="E40" s="282">
        <f t="shared" si="6"/>
        <v>0</v>
      </c>
      <c r="F40" s="282">
        <f t="shared" si="7"/>
        <v>0</v>
      </c>
    </row>
    <row r="41" spans="1:6" ht="23.1" customHeight="1" x14ac:dyDescent="0.2">
      <c r="A41" s="457"/>
      <c r="B41" s="271">
        <f t="shared" si="4"/>
        <v>0</v>
      </c>
      <c r="C41" s="272">
        <f t="shared" si="5"/>
        <v>0</v>
      </c>
      <c r="D41" s="280"/>
      <c r="E41" s="282">
        <f t="shared" si="6"/>
        <v>0</v>
      </c>
      <c r="F41" s="282">
        <f t="shared" si="7"/>
        <v>0</v>
      </c>
    </row>
    <row r="42" spans="1:6" ht="23.1" customHeight="1" x14ac:dyDescent="0.2">
      <c r="A42" s="457"/>
      <c r="B42" s="271">
        <f t="shared" si="4"/>
        <v>0</v>
      </c>
      <c r="C42" s="272">
        <f t="shared" si="5"/>
        <v>0</v>
      </c>
      <c r="D42" s="280"/>
      <c r="E42" s="282">
        <f t="shared" si="6"/>
        <v>0</v>
      </c>
      <c r="F42" s="282">
        <f t="shared" si="7"/>
        <v>0</v>
      </c>
    </row>
    <row r="43" spans="1:6" ht="23.1" customHeight="1" x14ac:dyDescent="0.2">
      <c r="A43" s="457"/>
      <c r="B43" s="271">
        <f>IFERROR(VLOOKUP(A43,Tabla_Datos,2,FALSE),0)</f>
        <v>0</v>
      </c>
      <c r="C43" s="272">
        <f>IFERROR(VLOOKUP(A43,Tabla_Datos,3,FALSE),0)</f>
        <v>0</v>
      </c>
      <c r="D43" s="280"/>
      <c r="E43" s="282">
        <f>IFERROR(VLOOKUP(A43,Tabla_Comp_Presup,7,FALSE),0)</f>
        <v>0</v>
      </c>
      <c r="F43" s="282">
        <f>ROUND(D43*E43,15)</f>
        <v>0</v>
      </c>
    </row>
    <row r="44" spans="1:6" ht="23.1" customHeight="1" x14ac:dyDescent="0.2">
      <c r="A44" s="457"/>
      <c r="B44" s="271">
        <f t="shared" ref="B44:B93" si="8">IFERROR(VLOOKUP(A44,Tabla_Datos,2,FALSE),0)</f>
        <v>0</v>
      </c>
      <c r="C44" s="272">
        <f t="shared" ref="C44:C93" si="9">IFERROR(VLOOKUP(A44,Tabla_Datos,3,FALSE),0)</f>
        <v>0</v>
      </c>
      <c r="D44" s="280"/>
      <c r="E44" s="282">
        <f t="shared" ref="E44:E93" si="10">IFERROR(VLOOKUP(A44,Tabla_Comp_Presup,7,FALSE),0)</f>
        <v>0</v>
      </c>
      <c r="F44" s="282">
        <f t="shared" ref="F44:F93" si="11">ROUND(D44*E44,15)</f>
        <v>0</v>
      </c>
    </row>
    <row r="45" spans="1:6" ht="23.1" customHeight="1" x14ac:dyDescent="0.2">
      <c r="A45" s="457"/>
      <c r="B45" s="271">
        <f t="shared" si="8"/>
        <v>0</v>
      </c>
      <c r="C45" s="272">
        <f t="shared" si="9"/>
        <v>0</v>
      </c>
      <c r="D45" s="280"/>
      <c r="E45" s="282">
        <f t="shared" si="10"/>
        <v>0</v>
      </c>
      <c r="F45" s="282">
        <f t="shared" si="11"/>
        <v>0</v>
      </c>
    </row>
    <row r="46" spans="1:6" ht="23.1" customHeight="1" x14ac:dyDescent="0.2">
      <c r="A46" s="457"/>
      <c r="B46" s="271">
        <f t="shared" si="8"/>
        <v>0</v>
      </c>
      <c r="C46" s="272">
        <f t="shared" si="9"/>
        <v>0</v>
      </c>
      <c r="D46" s="280"/>
      <c r="E46" s="282">
        <f t="shared" si="10"/>
        <v>0</v>
      </c>
      <c r="F46" s="282">
        <f t="shared" si="11"/>
        <v>0</v>
      </c>
    </row>
    <row r="47" spans="1:6" ht="23.1" customHeight="1" x14ac:dyDescent="0.2">
      <c r="A47" s="457"/>
      <c r="B47" s="271">
        <f t="shared" si="8"/>
        <v>0</v>
      </c>
      <c r="C47" s="272">
        <f t="shared" si="9"/>
        <v>0</v>
      </c>
      <c r="D47" s="280"/>
      <c r="E47" s="282">
        <f t="shared" si="10"/>
        <v>0</v>
      </c>
      <c r="F47" s="282">
        <f t="shared" si="11"/>
        <v>0</v>
      </c>
    </row>
    <row r="48" spans="1:6" ht="23.1" customHeight="1" x14ac:dyDescent="0.2">
      <c r="A48" s="457"/>
      <c r="B48" s="271">
        <f t="shared" si="8"/>
        <v>0</v>
      </c>
      <c r="C48" s="272">
        <f t="shared" si="9"/>
        <v>0</v>
      </c>
      <c r="D48" s="280"/>
      <c r="E48" s="282">
        <f t="shared" si="10"/>
        <v>0</v>
      </c>
      <c r="F48" s="282">
        <f t="shared" si="11"/>
        <v>0</v>
      </c>
    </row>
    <row r="49" spans="1:6" ht="23.1" customHeight="1" x14ac:dyDescent="0.2">
      <c r="A49" s="457"/>
      <c r="B49" s="271">
        <f t="shared" si="8"/>
        <v>0</v>
      </c>
      <c r="C49" s="272">
        <f t="shared" si="9"/>
        <v>0</v>
      </c>
      <c r="D49" s="280"/>
      <c r="E49" s="282">
        <f t="shared" si="10"/>
        <v>0</v>
      </c>
      <c r="F49" s="282">
        <f t="shared" si="11"/>
        <v>0</v>
      </c>
    </row>
    <row r="50" spans="1:6" ht="23.1" customHeight="1" x14ac:dyDescent="0.2">
      <c r="A50" s="457"/>
      <c r="B50" s="271">
        <f t="shared" si="8"/>
        <v>0</v>
      </c>
      <c r="C50" s="272">
        <f t="shared" si="9"/>
        <v>0</v>
      </c>
      <c r="D50" s="280"/>
      <c r="E50" s="282">
        <f t="shared" si="10"/>
        <v>0</v>
      </c>
      <c r="F50" s="282">
        <f t="shared" si="11"/>
        <v>0</v>
      </c>
    </row>
    <row r="51" spans="1:6" ht="23.1" customHeight="1" x14ac:dyDescent="0.2">
      <c r="A51" s="457"/>
      <c r="B51" s="271">
        <f t="shared" si="8"/>
        <v>0</v>
      </c>
      <c r="C51" s="272">
        <f t="shared" si="9"/>
        <v>0</v>
      </c>
      <c r="D51" s="280"/>
      <c r="E51" s="282">
        <f t="shared" si="10"/>
        <v>0</v>
      </c>
      <c r="F51" s="282">
        <f t="shared" si="11"/>
        <v>0</v>
      </c>
    </row>
    <row r="52" spans="1:6" ht="23.1" customHeight="1" x14ac:dyDescent="0.2">
      <c r="A52" s="457"/>
      <c r="B52" s="271">
        <f t="shared" si="8"/>
        <v>0</v>
      </c>
      <c r="C52" s="272">
        <f t="shared" si="9"/>
        <v>0</v>
      </c>
      <c r="D52" s="280"/>
      <c r="E52" s="282">
        <f t="shared" si="10"/>
        <v>0</v>
      </c>
      <c r="F52" s="282">
        <f t="shared" si="11"/>
        <v>0</v>
      </c>
    </row>
    <row r="53" spans="1:6" ht="23.1" customHeight="1" x14ac:dyDescent="0.2">
      <c r="A53" s="457"/>
      <c r="B53" s="271">
        <f t="shared" si="8"/>
        <v>0</v>
      </c>
      <c r="C53" s="272">
        <f t="shared" si="9"/>
        <v>0</v>
      </c>
      <c r="D53" s="280"/>
      <c r="E53" s="282">
        <f t="shared" si="10"/>
        <v>0</v>
      </c>
      <c r="F53" s="282">
        <f t="shared" si="11"/>
        <v>0</v>
      </c>
    </row>
    <row r="54" spans="1:6" ht="23.1" customHeight="1" x14ac:dyDescent="0.2">
      <c r="A54" s="457"/>
      <c r="B54" s="271">
        <f t="shared" si="8"/>
        <v>0</v>
      </c>
      <c r="C54" s="272">
        <f t="shared" si="9"/>
        <v>0</v>
      </c>
      <c r="D54" s="280"/>
      <c r="E54" s="282">
        <f t="shared" si="10"/>
        <v>0</v>
      </c>
      <c r="F54" s="282">
        <f t="shared" si="11"/>
        <v>0</v>
      </c>
    </row>
    <row r="55" spans="1:6" ht="23.1" customHeight="1" x14ac:dyDescent="0.2">
      <c r="A55" s="457"/>
      <c r="B55" s="271">
        <f t="shared" si="8"/>
        <v>0</v>
      </c>
      <c r="C55" s="272">
        <f t="shared" si="9"/>
        <v>0</v>
      </c>
      <c r="D55" s="280"/>
      <c r="E55" s="282">
        <f t="shared" si="10"/>
        <v>0</v>
      </c>
      <c r="F55" s="282">
        <f t="shared" si="11"/>
        <v>0</v>
      </c>
    </row>
    <row r="56" spans="1:6" ht="23.1" customHeight="1" x14ac:dyDescent="0.2">
      <c r="A56" s="457"/>
      <c r="B56" s="271">
        <f t="shared" si="8"/>
        <v>0</v>
      </c>
      <c r="C56" s="272">
        <f t="shared" si="9"/>
        <v>0</v>
      </c>
      <c r="D56" s="280"/>
      <c r="E56" s="282">
        <f t="shared" si="10"/>
        <v>0</v>
      </c>
      <c r="F56" s="282">
        <f t="shared" si="11"/>
        <v>0</v>
      </c>
    </row>
    <row r="57" spans="1:6" ht="23.1" customHeight="1" x14ac:dyDescent="0.2">
      <c r="A57" s="457"/>
      <c r="B57" s="271">
        <f t="shared" si="8"/>
        <v>0</v>
      </c>
      <c r="C57" s="272">
        <f t="shared" si="9"/>
        <v>0</v>
      </c>
      <c r="D57" s="280"/>
      <c r="E57" s="282">
        <f t="shared" si="10"/>
        <v>0</v>
      </c>
      <c r="F57" s="282">
        <f t="shared" si="11"/>
        <v>0</v>
      </c>
    </row>
    <row r="58" spans="1:6" ht="23.1" customHeight="1" x14ac:dyDescent="0.2">
      <c r="A58" s="457"/>
      <c r="B58" s="271">
        <f t="shared" si="8"/>
        <v>0</v>
      </c>
      <c r="C58" s="272">
        <f t="shared" si="9"/>
        <v>0</v>
      </c>
      <c r="D58" s="280"/>
      <c r="E58" s="282">
        <f t="shared" si="10"/>
        <v>0</v>
      </c>
      <c r="F58" s="282">
        <f t="shared" si="11"/>
        <v>0</v>
      </c>
    </row>
    <row r="59" spans="1:6" ht="23.1" customHeight="1" x14ac:dyDescent="0.2">
      <c r="A59" s="457"/>
      <c r="B59" s="271">
        <f t="shared" si="8"/>
        <v>0</v>
      </c>
      <c r="C59" s="272">
        <f t="shared" si="9"/>
        <v>0</v>
      </c>
      <c r="D59" s="280"/>
      <c r="E59" s="282">
        <f t="shared" si="10"/>
        <v>0</v>
      </c>
      <c r="F59" s="282">
        <f t="shared" si="11"/>
        <v>0</v>
      </c>
    </row>
    <row r="60" spans="1:6" ht="23.1" customHeight="1" x14ac:dyDescent="0.2">
      <c r="A60" s="457"/>
      <c r="B60" s="271">
        <f t="shared" si="8"/>
        <v>0</v>
      </c>
      <c r="C60" s="272">
        <f t="shared" si="9"/>
        <v>0</v>
      </c>
      <c r="D60" s="280"/>
      <c r="E60" s="282">
        <f t="shared" si="10"/>
        <v>0</v>
      </c>
      <c r="F60" s="282">
        <f t="shared" si="11"/>
        <v>0</v>
      </c>
    </row>
    <row r="61" spans="1:6" ht="23.1" customHeight="1" x14ac:dyDescent="0.2">
      <c r="A61" s="457"/>
      <c r="B61" s="271">
        <f t="shared" si="8"/>
        <v>0</v>
      </c>
      <c r="C61" s="272">
        <f t="shared" si="9"/>
        <v>0</v>
      </c>
      <c r="D61" s="280"/>
      <c r="E61" s="282">
        <f t="shared" si="10"/>
        <v>0</v>
      </c>
      <c r="F61" s="282">
        <f t="shared" si="11"/>
        <v>0</v>
      </c>
    </row>
    <row r="62" spans="1:6" ht="23.1" customHeight="1" x14ac:dyDescent="0.2">
      <c r="A62" s="457"/>
      <c r="B62" s="271">
        <f t="shared" si="8"/>
        <v>0</v>
      </c>
      <c r="C62" s="272">
        <f t="shared" si="9"/>
        <v>0</v>
      </c>
      <c r="D62" s="280"/>
      <c r="E62" s="282">
        <f t="shared" si="10"/>
        <v>0</v>
      </c>
      <c r="F62" s="282">
        <f t="shared" si="11"/>
        <v>0</v>
      </c>
    </row>
    <row r="63" spans="1:6" ht="23.1" customHeight="1" x14ac:dyDescent="0.2">
      <c r="A63" s="457"/>
      <c r="B63" s="271">
        <f t="shared" si="8"/>
        <v>0</v>
      </c>
      <c r="C63" s="272">
        <f t="shared" si="9"/>
        <v>0</v>
      </c>
      <c r="D63" s="280"/>
      <c r="E63" s="282">
        <f t="shared" si="10"/>
        <v>0</v>
      </c>
      <c r="F63" s="282">
        <f t="shared" si="11"/>
        <v>0</v>
      </c>
    </row>
    <row r="64" spans="1:6" ht="23.1" customHeight="1" x14ac:dyDescent="0.2">
      <c r="A64" s="457"/>
      <c r="B64" s="271">
        <f t="shared" si="8"/>
        <v>0</v>
      </c>
      <c r="C64" s="272">
        <f t="shared" si="9"/>
        <v>0</v>
      </c>
      <c r="D64" s="280"/>
      <c r="E64" s="282">
        <f t="shared" si="10"/>
        <v>0</v>
      </c>
      <c r="F64" s="282">
        <f t="shared" si="11"/>
        <v>0</v>
      </c>
    </row>
    <row r="65" spans="1:9" ht="23.1" customHeight="1" x14ac:dyDescent="0.2">
      <c r="A65" s="457"/>
      <c r="B65" s="271">
        <f t="shared" si="8"/>
        <v>0</v>
      </c>
      <c r="C65" s="272">
        <f t="shared" si="9"/>
        <v>0</v>
      </c>
      <c r="D65" s="280"/>
      <c r="E65" s="282">
        <f t="shared" si="10"/>
        <v>0</v>
      </c>
      <c r="F65" s="282">
        <f t="shared" si="11"/>
        <v>0</v>
      </c>
    </row>
    <row r="66" spans="1:9" ht="23.1" customHeight="1" x14ac:dyDescent="0.2">
      <c r="A66" s="457"/>
      <c r="B66" s="271">
        <f t="shared" si="8"/>
        <v>0</v>
      </c>
      <c r="C66" s="272">
        <f t="shared" si="9"/>
        <v>0</v>
      </c>
      <c r="D66" s="280"/>
      <c r="E66" s="282">
        <f t="shared" si="10"/>
        <v>0</v>
      </c>
      <c r="F66" s="282">
        <f t="shared" si="11"/>
        <v>0</v>
      </c>
    </row>
    <row r="67" spans="1:9" ht="23.1" customHeight="1" x14ac:dyDescent="0.2">
      <c r="A67" s="457"/>
      <c r="B67" s="271">
        <f t="shared" si="8"/>
        <v>0</v>
      </c>
      <c r="C67" s="272">
        <f t="shared" si="9"/>
        <v>0</v>
      </c>
      <c r="D67" s="280"/>
      <c r="E67" s="282">
        <f t="shared" si="10"/>
        <v>0</v>
      </c>
      <c r="F67" s="282">
        <f t="shared" si="11"/>
        <v>0</v>
      </c>
    </row>
    <row r="68" spans="1:9" ht="23.1" customHeight="1" x14ac:dyDescent="0.2">
      <c r="A68" s="457"/>
      <c r="B68" s="271">
        <f t="shared" si="8"/>
        <v>0</v>
      </c>
      <c r="C68" s="272">
        <f t="shared" si="9"/>
        <v>0</v>
      </c>
      <c r="D68" s="280"/>
      <c r="E68" s="282">
        <f t="shared" si="10"/>
        <v>0</v>
      </c>
      <c r="F68" s="282">
        <f t="shared" si="11"/>
        <v>0</v>
      </c>
    </row>
    <row r="69" spans="1:9" ht="23.1" customHeight="1" x14ac:dyDescent="0.2">
      <c r="A69" s="457"/>
      <c r="B69" s="271">
        <f t="shared" si="8"/>
        <v>0</v>
      </c>
      <c r="C69" s="272">
        <f t="shared" si="9"/>
        <v>0</v>
      </c>
      <c r="D69" s="280"/>
      <c r="E69" s="282">
        <f t="shared" si="10"/>
        <v>0</v>
      </c>
      <c r="F69" s="282">
        <f t="shared" si="11"/>
        <v>0</v>
      </c>
    </row>
    <row r="70" spans="1:9" ht="23.1" customHeight="1" x14ac:dyDescent="0.2">
      <c r="A70" s="457"/>
      <c r="B70" s="271">
        <f t="shared" si="8"/>
        <v>0</v>
      </c>
      <c r="C70" s="272">
        <f t="shared" si="9"/>
        <v>0</v>
      </c>
      <c r="D70" s="280"/>
      <c r="E70" s="282">
        <f t="shared" si="10"/>
        <v>0</v>
      </c>
      <c r="F70" s="282">
        <f t="shared" si="11"/>
        <v>0</v>
      </c>
    </row>
    <row r="71" spans="1:9" ht="23.1" customHeight="1" x14ac:dyDescent="0.2">
      <c r="A71" s="457"/>
      <c r="B71" s="271">
        <f t="shared" si="8"/>
        <v>0</v>
      </c>
      <c r="C71" s="272">
        <f t="shared" si="9"/>
        <v>0</v>
      </c>
      <c r="D71" s="280"/>
      <c r="E71" s="282">
        <f t="shared" si="10"/>
        <v>0</v>
      </c>
      <c r="F71" s="282">
        <f t="shared" si="11"/>
        <v>0</v>
      </c>
    </row>
    <row r="72" spans="1:9" ht="23.1" customHeight="1" x14ac:dyDescent="0.2">
      <c r="A72" s="457"/>
      <c r="B72" s="271">
        <f t="shared" si="8"/>
        <v>0</v>
      </c>
      <c r="C72" s="272">
        <f t="shared" si="9"/>
        <v>0</v>
      </c>
      <c r="D72" s="280"/>
      <c r="E72" s="282">
        <f t="shared" si="10"/>
        <v>0</v>
      </c>
      <c r="F72" s="282">
        <f t="shared" si="11"/>
        <v>0</v>
      </c>
    </row>
    <row r="73" spans="1:9" ht="23.1" customHeight="1" x14ac:dyDescent="0.2">
      <c r="A73" s="457"/>
      <c r="B73" s="271">
        <f>IFERROR(VLOOKUP(A73,Tabla_Datos,2,FALSE),0)</f>
        <v>0</v>
      </c>
      <c r="C73" s="272">
        <f>IFERROR(VLOOKUP(A73,Tabla_Datos,3,FALSE),0)</f>
        <v>0</v>
      </c>
      <c r="D73" s="280"/>
      <c r="E73" s="282">
        <f>IFERROR(VLOOKUP(A73,Tabla_Comp_Presup,7,FALSE),0)</f>
        <v>0</v>
      </c>
      <c r="F73" s="282">
        <f>ROUND(D73*E73,15)</f>
        <v>0</v>
      </c>
    </row>
    <row r="74" spans="1:9" ht="23.1" customHeight="1" x14ac:dyDescent="0.2">
      <c r="A74" s="457"/>
      <c r="B74" s="271">
        <f t="shared" si="8"/>
        <v>0</v>
      </c>
      <c r="C74" s="272">
        <f t="shared" si="9"/>
        <v>0</v>
      </c>
      <c r="D74" s="280"/>
      <c r="E74" s="282">
        <f t="shared" si="10"/>
        <v>0</v>
      </c>
      <c r="F74" s="282">
        <f t="shared" si="11"/>
        <v>0</v>
      </c>
      <c r="G74" s="468"/>
      <c r="H74" s="468"/>
      <c r="I74" s="468"/>
    </row>
    <row r="75" spans="1:9" ht="23.1" customHeight="1" x14ac:dyDescent="0.2">
      <c r="A75" s="457"/>
      <c r="B75" s="271">
        <f t="shared" si="8"/>
        <v>0</v>
      </c>
      <c r="C75" s="272">
        <f t="shared" si="9"/>
        <v>0</v>
      </c>
      <c r="D75" s="280"/>
      <c r="E75" s="282">
        <f t="shared" si="10"/>
        <v>0</v>
      </c>
      <c r="F75" s="282">
        <f t="shared" si="11"/>
        <v>0</v>
      </c>
    </row>
    <row r="76" spans="1:9" ht="23.1" customHeight="1" x14ac:dyDescent="0.2">
      <c r="A76" s="457"/>
      <c r="B76" s="271">
        <f t="shared" si="8"/>
        <v>0</v>
      </c>
      <c r="C76" s="272">
        <f t="shared" si="9"/>
        <v>0</v>
      </c>
      <c r="D76" s="280"/>
      <c r="E76" s="282">
        <f t="shared" si="10"/>
        <v>0</v>
      </c>
      <c r="F76" s="282">
        <f t="shared" si="11"/>
        <v>0</v>
      </c>
    </row>
    <row r="77" spans="1:9" ht="23.1" customHeight="1" x14ac:dyDescent="0.2">
      <c r="A77" s="457"/>
      <c r="B77" s="271">
        <f>IFERROR(VLOOKUP(A77,Tabla_Datos,2,FALSE),0)</f>
        <v>0</v>
      </c>
      <c r="C77" s="272">
        <f>IFERROR(VLOOKUP(A77,Tabla_Datos,3,FALSE),0)</f>
        <v>0</v>
      </c>
      <c r="D77" s="280"/>
      <c r="E77" s="282">
        <f>IFERROR(VLOOKUP(A77,Tabla_Comp_Presup,7,FALSE),0)</f>
        <v>0</v>
      </c>
      <c r="F77" s="282">
        <f>ROUND(D77*E77,15)</f>
        <v>0</v>
      </c>
    </row>
    <row r="78" spans="1:9" ht="23.1" customHeight="1" x14ac:dyDescent="0.2">
      <c r="A78" s="457"/>
      <c r="B78" s="271">
        <f>IFERROR(VLOOKUP(A78,Tabla_Datos,2,FALSE),0)</f>
        <v>0</v>
      </c>
      <c r="C78" s="272">
        <f>IFERROR(VLOOKUP(A78,Tabla_Datos,3,FALSE),0)</f>
        <v>0</v>
      </c>
      <c r="D78" s="280"/>
      <c r="E78" s="282">
        <f>IFERROR(VLOOKUP(A78,Tabla_Comp_Presup,7,FALSE),0)</f>
        <v>0</v>
      </c>
      <c r="F78" s="282">
        <f>ROUND(D78*E78,15)</f>
        <v>0</v>
      </c>
    </row>
    <row r="79" spans="1:9" ht="23.1" customHeight="1" x14ac:dyDescent="0.2">
      <c r="A79" s="457"/>
      <c r="B79" s="271">
        <f t="shared" si="8"/>
        <v>0</v>
      </c>
      <c r="C79" s="272">
        <f t="shared" si="9"/>
        <v>0</v>
      </c>
      <c r="D79" s="280"/>
      <c r="E79" s="282">
        <f t="shared" si="10"/>
        <v>0</v>
      </c>
      <c r="F79" s="282">
        <f t="shared" si="11"/>
        <v>0</v>
      </c>
    </row>
    <row r="80" spans="1:9" ht="23.1" customHeight="1" x14ac:dyDescent="0.2">
      <c r="A80" s="457"/>
      <c r="B80" s="271">
        <f t="shared" si="8"/>
        <v>0</v>
      </c>
      <c r="C80" s="272">
        <f t="shared" si="9"/>
        <v>0</v>
      </c>
      <c r="D80" s="280"/>
      <c r="E80" s="282">
        <f t="shared" si="10"/>
        <v>0</v>
      </c>
      <c r="F80" s="282">
        <f t="shared" si="11"/>
        <v>0</v>
      </c>
    </row>
    <row r="81" spans="1:6" ht="23.1" customHeight="1" x14ac:dyDescent="0.2">
      <c r="A81" s="457"/>
      <c r="B81" s="271">
        <f t="shared" si="8"/>
        <v>0</v>
      </c>
      <c r="C81" s="272">
        <f t="shared" si="9"/>
        <v>0</v>
      </c>
      <c r="D81" s="280"/>
      <c r="E81" s="282">
        <f t="shared" si="10"/>
        <v>0</v>
      </c>
      <c r="F81" s="282">
        <f t="shared" si="11"/>
        <v>0</v>
      </c>
    </row>
    <row r="82" spans="1:6" ht="23.1" customHeight="1" x14ac:dyDescent="0.2">
      <c r="A82" s="457"/>
      <c r="B82" s="271">
        <f t="shared" si="8"/>
        <v>0</v>
      </c>
      <c r="C82" s="272">
        <f t="shared" si="9"/>
        <v>0</v>
      </c>
      <c r="D82" s="280"/>
      <c r="E82" s="282">
        <f t="shared" si="10"/>
        <v>0</v>
      </c>
      <c r="F82" s="282">
        <f t="shared" si="11"/>
        <v>0</v>
      </c>
    </row>
    <row r="83" spans="1:6" ht="23.1" customHeight="1" x14ac:dyDescent="0.2">
      <c r="A83" s="457"/>
      <c r="B83" s="271">
        <f t="shared" si="8"/>
        <v>0</v>
      </c>
      <c r="C83" s="272">
        <f t="shared" si="9"/>
        <v>0</v>
      </c>
      <c r="D83" s="280"/>
      <c r="E83" s="282">
        <f t="shared" si="10"/>
        <v>0</v>
      </c>
      <c r="F83" s="282">
        <f t="shared" si="11"/>
        <v>0</v>
      </c>
    </row>
    <row r="84" spans="1:6" ht="23.1" customHeight="1" x14ac:dyDescent="0.2">
      <c r="A84" s="457"/>
      <c r="B84" s="271">
        <f t="shared" si="8"/>
        <v>0</v>
      </c>
      <c r="C84" s="272">
        <f t="shared" si="9"/>
        <v>0</v>
      </c>
      <c r="D84" s="280"/>
      <c r="E84" s="282">
        <f t="shared" si="10"/>
        <v>0</v>
      </c>
      <c r="F84" s="282">
        <f t="shared" si="11"/>
        <v>0</v>
      </c>
    </row>
    <row r="85" spans="1:6" ht="23.1" customHeight="1" x14ac:dyDescent="0.2">
      <c r="A85" s="457"/>
      <c r="B85" s="271">
        <f t="shared" si="8"/>
        <v>0</v>
      </c>
      <c r="C85" s="272">
        <f t="shared" si="9"/>
        <v>0</v>
      </c>
      <c r="D85" s="280"/>
      <c r="E85" s="282">
        <f t="shared" si="10"/>
        <v>0</v>
      </c>
      <c r="F85" s="282">
        <f t="shared" si="11"/>
        <v>0</v>
      </c>
    </row>
    <row r="86" spans="1:6" ht="23.1" customHeight="1" x14ac:dyDescent="0.2">
      <c r="A86" s="457"/>
      <c r="B86" s="271">
        <f t="shared" si="8"/>
        <v>0</v>
      </c>
      <c r="C86" s="272">
        <f t="shared" si="9"/>
        <v>0</v>
      </c>
      <c r="D86" s="280"/>
      <c r="E86" s="282">
        <f t="shared" si="10"/>
        <v>0</v>
      </c>
      <c r="F86" s="282">
        <f t="shared" si="11"/>
        <v>0</v>
      </c>
    </row>
    <row r="87" spans="1:6" ht="23.1" customHeight="1" x14ac:dyDescent="0.2">
      <c r="A87" s="457"/>
      <c r="B87" s="271">
        <f t="shared" si="8"/>
        <v>0</v>
      </c>
      <c r="C87" s="272">
        <f t="shared" si="9"/>
        <v>0</v>
      </c>
      <c r="D87" s="280"/>
      <c r="E87" s="282">
        <f t="shared" si="10"/>
        <v>0</v>
      </c>
      <c r="F87" s="282">
        <f t="shared" si="11"/>
        <v>0</v>
      </c>
    </row>
    <row r="88" spans="1:6" ht="23.1" customHeight="1" x14ac:dyDescent="0.2">
      <c r="A88" s="457"/>
      <c r="B88" s="271">
        <f t="shared" si="8"/>
        <v>0</v>
      </c>
      <c r="C88" s="272">
        <f t="shared" si="9"/>
        <v>0</v>
      </c>
      <c r="D88" s="280"/>
      <c r="E88" s="282">
        <f t="shared" si="10"/>
        <v>0</v>
      </c>
      <c r="F88" s="282">
        <f t="shared" si="11"/>
        <v>0</v>
      </c>
    </row>
    <row r="89" spans="1:6" ht="23.1" customHeight="1" x14ac:dyDescent="0.2">
      <c r="A89" s="457"/>
      <c r="B89" s="271">
        <f t="shared" si="8"/>
        <v>0</v>
      </c>
      <c r="C89" s="272">
        <f t="shared" si="9"/>
        <v>0</v>
      </c>
      <c r="D89" s="280"/>
      <c r="E89" s="282">
        <f t="shared" si="10"/>
        <v>0</v>
      </c>
      <c r="F89" s="282">
        <f t="shared" si="11"/>
        <v>0</v>
      </c>
    </row>
    <row r="90" spans="1:6" ht="23.1" customHeight="1" x14ac:dyDescent="0.2">
      <c r="A90" s="457"/>
      <c r="B90" s="271">
        <f t="shared" si="8"/>
        <v>0</v>
      </c>
      <c r="C90" s="272">
        <f t="shared" si="9"/>
        <v>0</v>
      </c>
      <c r="D90" s="280"/>
      <c r="E90" s="282">
        <f t="shared" si="10"/>
        <v>0</v>
      </c>
      <c r="F90" s="282">
        <f t="shared" si="11"/>
        <v>0</v>
      </c>
    </row>
    <row r="91" spans="1:6" ht="23.1" customHeight="1" x14ac:dyDescent="0.2">
      <c r="A91" s="457"/>
      <c r="B91" s="271">
        <f t="shared" si="8"/>
        <v>0</v>
      </c>
      <c r="C91" s="272">
        <f t="shared" si="9"/>
        <v>0</v>
      </c>
      <c r="D91" s="280"/>
      <c r="E91" s="282">
        <f t="shared" ca="1" si="10"/>
        <v>0</v>
      </c>
      <c r="F91" s="282">
        <f t="shared" ca="1" si="11"/>
        <v>0</v>
      </c>
    </row>
    <row r="92" spans="1:6" ht="23.1" customHeight="1" x14ac:dyDescent="0.2">
      <c r="A92" s="457"/>
      <c r="B92" s="271">
        <f t="shared" si="8"/>
        <v>0</v>
      </c>
      <c r="C92" s="272">
        <f t="shared" si="9"/>
        <v>0</v>
      </c>
      <c r="D92" s="280"/>
      <c r="E92" s="282">
        <f t="shared" si="10"/>
        <v>0</v>
      </c>
      <c r="F92" s="282">
        <f t="shared" si="11"/>
        <v>0</v>
      </c>
    </row>
    <row r="93" spans="1:6" ht="23.1" customHeight="1" x14ac:dyDescent="0.2">
      <c r="A93" s="457"/>
      <c r="B93" s="271">
        <f t="shared" si="8"/>
        <v>0</v>
      </c>
      <c r="C93" s="272">
        <f t="shared" si="9"/>
        <v>0</v>
      </c>
      <c r="D93" s="280"/>
      <c r="E93" s="282">
        <f t="shared" si="10"/>
        <v>0</v>
      </c>
      <c r="F93" s="282">
        <f t="shared" si="11"/>
        <v>0</v>
      </c>
    </row>
    <row r="94" spans="1:6" ht="23.1" customHeight="1" x14ac:dyDescent="0.2">
      <c r="A94" s="269"/>
      <c r="B94" s="271"/>
      <c r="C94" s="272"/>
      <c r="D94" s="280"/>
      <c r="E94" s="282"/>
      <c r="F94" s="282"/>
    </row>
    <row r="95" spans="1:6" ht="23.1" customHeight="1" x14ac:dyDescent="0.2">
      <c r="A95" s="236"/>
      <c r="B95" s="237"/>
      <c r="C95" s="238"/>
      <c r="D95" s="239"/>
      <c r="E95" s="240"/>
      <c r="F95" s="240"/>
    </row>
    <row r="96" spans="1:6" ht="23.1" customHeight="1" x14ac:dyDescent="0.2">
      <c r="A96" s="284" t="s">
        <v>1106</v>
      </c>
      <c r="B96" s="285" t="s">
        <v>1166</v>
      </c>
      <c r="C96" s="286"/>
      <c r="D96" s="287"/>
      <c r="E96" s="288"/>
      <c r="F96" s="289">
        <f ca="1">ROUND(F105/Coef_Paso_Vivienda,2)</f>
        <v>0</v>
      </c>
    </row>
    <row r="97" spans="1:6" ht="23.1" customHeight="1" x14ac:dyDescent="0.2">
      <c r="A97" s="290" t="s">
        <v>1107</v>
      </c>
      <c r="B97" s="291" t="str">
        <f>"COSTO FINANCIERO  "&amp;ROUND(Costo_Financiero*100,2)&amp;" % de ( 1 )"</f>
        <v>COSTO FINANCIERO  0 % de ( 1 )</v>
      </c>
      <c r="C97" s="292">
        <f>Costo_Financiero</f>
        <v>0</v>
      </c>
      <c r="D97" s="293"/>
      <c r="E97" s="294">
        <f>Costo_Financiero</f>
        <v>0</v>
      </c>
      <c r="F97" s="295">
        <f ca="1">ROUND(F96*Costo_Financiero,2)</f>
        <v>0</v>
      </c>
    </row>
    <row r="98" spans="1:6" ht="23.1" customHeight="1" x14ac:dyDescent="0.2">
      <c r="A98" s="290" t="s">
        <v>1108</v>
      </c>
      <c r="B98" s="291" t="s">
        <v>1162</v>
      </c>
      <c r="C98" s="292"/>
      <c r="D98" s="293"/>
      <c r="E98" s="296"/>
      <c r="F98" s="295">
        <f ca="1">F96+F97</f>
        <v>0</v>
      </c>
    </row>
    <row r="99" spans="1:6" ht="23.1" customHeight="1" x14ac:dyDescent="0.2">
      <c r="A99" s="290" t="s">
        <v>1109</v>
      </c>
      <c r="B99" s="297" t="str">
        <f>CONCATENATE("GASTOS GENERALES  ",ROUND(Gastos_Generales*100,3)," % de ( 3 )")</f>
        <v>GASTOS GENERALES  0 % de ( 3 )</v>
      </c>
      <c r="C99" s="294">
        <f>Gastos_Generales</f>
        <v>0</v>
      </c>
      <c r="D99" s="298"/>
      <c r="E99" s="296"/>
      <c r="F99" s="295">
        <f ca="1">ROUND(F98*Gastos_Generales,2)</f>
        <v>0</v>
      </c>
    </row>
    <row r="100" spans="1:6" ht="23.1" customHeight="1" x14ac:dyDescent="0.2">
      <c r="A100" s="290" t="s">
        <v>1110</v>
      </c>
      <c r="B100" s="297" t="str">
        <f>CONCATENATE("BENEFICIOS  ",ROUND(Beneficio*100,2)," % de ( 3 )")</f>
        <v>BENEFICIOS  0 % de ( 3 )</v>
      </c>
      <c r="C100" s="294">
        <f>Beneficio</f>
        <v>0</v>
      </c>
      <c r="D100" s="298"/>
      <c r="E100" s="296"/>
      <c r="F100" s="295">
        <f ca="1">ROUND(F98*Beneficio,2)</f>
        <v>0</v>
      </c>
    </row>
    <row r="101" spans="1:6" ht="23.1" customHeight="1" x14ac:dyDescent="0.2">
      <c r="A101" s="290">
        <v>6</v>
      </c>
      <c r="B101" s="291" t="s">
        <v>1163</v>
      </c>
      <c r="C101" s="296"/>
      <c r="D101" s="298"/>
      <c r="E101" s="296"/>
      <c r="F101" s="295">
        <f ca="1">F98+F99+F100</f>
        <v>0</v>
      </c>
    </row>
    <row r="102" spans="1:6" ht="23.1" customHeight="1" x14ac:dyDescent="0.2">
      <c r="A102" s="290" t="s">
        <v>1164</v>
      </c>
      <c r="B102" s="297" t="str">
        <f>CONCATENATE("INGRESOS BRUTOS Y LOTE HOGAR  ",ROUND(Ingresos_Brutos*100,2)," % de ( 6 )")</f>
        <v>INGRESOS BRUTOS Y LOTE HOGAR  2,4 % de ( 6 )</v>
      </c>
      <c r="C102" s="294">
        <f>Ingresos_Brutos</f>
        <v>2.4E-2</v>
      </c>
      <c r="D102" s="298"/>
      <c r="E102" s="296"/>
      <c r="F102" s="295">
        <f ca="1">IF(Ingresos_Brutos=0,,ROUND(Ingresos_Brutos*F101,2))</f>
        <v>0</v>
      </c>
    </row>
    <row r="103" spans="1:6" ht="23.1" customHeight="1" x14ac:dyDescent="0.2">
      <c r="A103" s="299" t="s">
        <v>1165</v>
      </c>
      <c r="B103" s="300" t="str">
        <f>CONCATENATE("IMPUESTO AL VALOR AGREGADO ",IVA_Vivienda*100," % de ( 6 )")</f>
        <v>IMPUESTO AL VALOR AGREGADO 10,5 % de ( 6 )</v>
      </c>
      <c r="C103" s="301">
        <f>IVA_Vivienda</f>
        <v>0.105</v>
      </c>
      <c r="D103" s="302"/>
      <c r="E103" s="303"/>
      <c r="F103" s="304">
        <f ca="1">IF(IVA_Vivienda=0,,ROUND(IVA_Vivienda*F101,2))</f>
        <v>0</v>
      </c>
    </row>
    <row r="104" spans="1:6" ht="23.1" customHeight="1" x14ac:dyDescent="0.2">
      <c r="A104" s="100"/>
      <c r="B104" s="95"/>
      <c r="C104" s="95"/>
      <c r="D104" s="96"/>
      <c r="E104" s="97"/>
      <c r="F104" s="2"/>
    </row>
    <row r="105" spans="1:6" ht="23.1" customHeight="1" x14ac:dyDescent="0.2">
      <c r="A105" s="305"/>
      <c r="B105" s="306" t="str">
        <f>"PRECIO TOTAL ESPACIO COMUN"</f>
        <v>PRECIO TOTAL ESPACIO COMUN</v>
      </c>
      <c r="C105" s="306"/>
      <c r="D105" s="307"/>
      <c r="E105" s="308"/>
      <c r="F105" s="309">
        <f ca="1">SUM(F11:F94)</f>
        <v>0</v>
      </c>
    </row>
    <row r="106" spans="1:6" ht="23.1" customHeight="1" x14ac:dyDescent="0.2"/>
    <row r="107" spans="1:6" ht="23.1" customHeight="1" x14ac:dyDescent="0.2"/>
  </sheetData>
  <mergeCells count="7">
    <mergeCell ref="A1:F1"/>
    <mergeCell ref="A7:A8"/>
    <mergeCell ref="B7:B8"/>
    <mergeCell ref="C7:C8"/>
    <mergeCell ref="D7:D8"/>
    <mergeCell ref="E7:E8"/>
    <mergeCell ref="F7:F8"/>
  </mergeCells>
  <conditionalFormatting sqref="B10:B45 A11:A93 A34:B95">
    <cfRule type="expression" dxfId="128" priority="3" stopIfTrue="1">
      <formula>$C10=0</formula>
    </cfRule>
  </conditionalFormatting>
  <conditionalFormatting sqref="A10">
    <cfRule type="expression" dxfId="127" priority="2" stopIfTrue="1">
      <formula>$C10=0</formula>
    </cfRule>
  </conditionalFormatting>
  <conditionalFormatting sqref="F96">
    <cfRule type="expression" dxfId="126"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pageSetUpPr fitToPage="1"/>
  </sheetPr>
  <dimension ref="A1:J69"/>
  <sheetViews>
    <sheetView workbookViewId="0">
      <selection activeCell="I2" sqref="I2"/>
    </sheetView>
  </sheetViews>
  <sheetFormatPr baseColWidth="10" defaultColWidth="11.42578125" defaultRowHeight="20.100000000000001" customHeight="1" x14ac:dyDescent="0.2"/>
  <cols>
    <col min="1" max="1" width="12.7109375" style="87" customWidth="1"/>
    <col min="2" max="2" width="107.42578125" style="87" customWidth="1"/>
    <col min="3" max="3" width="10.7109375" style="87" customWidth="1"/>
    <col min="4" max="4" width="14.7109375" style="87" customWidth="1"/>
    <col min="5" max="5" width="16.7109375" style="87" customWidth="1"/>
    <col min="6" max="6" width="19.7109375" style="87" customWidth="1"/>
    <col min="7" max="7" width="11.42578125" style="87"/>
    <col min="8" max="8" width="17.5703125" style="87" bestFit="1" customWidth="1"/>
    <col min="9" max="16384" width="11.42578125" style="87"/>
  </cols>
  <sheetData>
    <row r="1" spans="1:10" ht="20.100000000000001" customHeight="1" x14ac:dyDescent="0.2">
      <c r="A1" s="622" t="s">
        <v>1314</v>
      </c>
      <c r="B1" s="622"/>
      <c r="C1" s="622"/>
      <c r="D1" s="622"/>
      <c r="E1" s="622"/>
      <c r="F1" s="622"/>
    </row>
    <row r="2" spans="1:10" s="109" customFormat="1" ht="20.100000000000001" customHeight="1" x14ac:dyDescent="0.2">
      <c r="A2" s="109" t="s">
        <v>1234</v>
      </c>
      <c r="B2" s="108" t="str">
        <f>Obra</f>
        <v>B° VIRGEN DE FÁTIMA - SECTOR 1 - 71 VIV.- DPTO. JÁCHAL</v>
      </c>
      <c r="C2" s="110"/>
      <c r="D2" s="110"/>
    </row>
    <row r="3" spans="1:10" s="109" customFormat="1" ht="20.100000000000001" customHeight="1" x14ac:dyDescent="0.2">
      <c r="A3" s="109" t="str">
        <f>"UBICACION:      "&amp;Ubicación</f>
        <v>UBICACION:      DEPTO. JÁCHAL</v>
      </c>
      <c r="B3" s="108" t="str">
        <f>Ubicación</f>
        <v>DEPTO. JÁCHAL</v>
      </c>
      <c r="C3" s="110"/>
      <c r="D3" s="110"/>
    </row>
    <row r="4" spans="1:10" s="109" customFormat="1" ht="20.100000000000001" customHeight="1" x14ac:dyDescent="0.2">
      <c r="B4" s="110"/>
      <c r="C4" s="110"/>
      <c r="D4" s="110"/>
    </row>
    <row r="5" spans="1:10" s="109" customFormat="1" ht="20.100000000000001" customHeight="1" x14ac:dyDescent="0.2">
      <c r="B5" s="110"/>
      <c r="C5" s="110"/>
      <c r="D5" s="110"/>
    </row>
    <row r="6" spans="1:10" ht="20.100000000000001" customHeight="1" x14ac:dyDescent="0.2">
      <c r="A6" s="107"/>
      <c r="B6" s="107"/>
      <c r="C6" s="107"/>
      <c r="D6" s="107"/>
      <c r="E6" s="107"/>
    </row>
    <row r="7" spans="1:10" ht="20.100000000000001" customHeight="1" x14ac:dyDescent="0.2">
      <c r="A7" s="623" t="s">
        <v>1105</v>
      </c>
      <c r="B7" s="625" t="s">
        <v>0</v>
      </c>
      <c r="C7" s="623" t="s">
        <v>1</v>
      </c>
      <c r="D7" s="623" t="s">
        <v>2</v>
      </c>
      <c r="E7" s="623" t="s">
        <v>1151</v>
      </c>
      <c r="F7" s="623" t="s">
        <v>1161</v>
      </c>
    </row>
    <row r="8" spans="1:10" ht="20.100000000000001" customHeight="1" x14ac:dyDescent="0.2">
      <c r="A8" s="624"/>
      <c r="B8" s="626"/>
      <c r="C8" s="624"/>
      <c r="D8" s="624"/>
      <c r="E8" s="624"/>
      <c r="F8" s="624"/>
    </row>
    <row r="9" spans="1:10" ht="20.100000000000001" customHeight="1" x14ac:dyDescent="0.2">
      <c r="A9" s="241"/>
      <c r="B9" s="231"/>
      <c r="C9" s="175"/>
      <c r="D9" s="175"/>
      <c r="E9" s="243"/>
      <c r="F9" s="244"/>
    </row>
    <row r="10" spans="1:10" ht="20.100000000000001" customHeight="1" x14ac:dyDescent="0.2">
      <c r="A10" s="312" t="s">
        <v>1126</v>
      </c>
      <c r="B10" s="311" t="str">
        <f t="shared" ref="B10:B25" si="0">IFERROR(VLOOKUP(A10,Tabla_Datos,2,FALSE),0)</f>
        <v>INFRAESTRUCTURA</v>
      </c>
      <c r="C10" s="277"/>
      <c r="D10" s="278"/>
      <c r="E10" s="313"/>
      <c r="F10" s="313"/>
    </row>
    <row r="11" spans="1:10" ht="20.100000000000001" customHeight="1" x14ac:dyDescent="0.2">
      <c r="A11" s="564">
        <v>39</v>
      </c>
      <c r="B11" s="549" t="str">
        <f>IFERROR(VLOOKUP(A11,Tabla_Datos,2,FALSE),0)</f>
        <v>Preparación y Limpieza de Terreno (incluye erradicación de árboles)</v>
      </c>
      <c r="C11" s="550" t="str">
        <f>IFERROR(VLOOKUP(A11,Tabla_Datos,3,FALSE),0)</f>
        <v>ha</v>
      </c>
      <c r="D11" s="556">
        <v>3.66</v>
      </c>
      <c r="E11" s="548">
        <f>IFERROR(VLOOKUP(A11,Tabla_Comp_Presup,7,FALSE),0)</f>
        <v>0</v>
      </c>
      <c r="F11" s="548">
        <f>ROUND(D11*E11,2)</f>
        <v>0</v>
      </c>
    </row>
    <row r="12" spans="1:10" ht="20.100000000000001" customHeight="1" x14ac:dyDescent="0.2">
      <c r="A12" s="564">
        <v>40</v>
      </c>
      <c r="B12" s="549" t="str">
        <f>IFERROR(VLOOKUP(A12,Tabla_Datos,2,FALSE),0)</f>
        <v>Demolición de cunetas impermeabilizadas y veredas existentes (según detalle en PET)</v>
      </c>
      <c r="C12" s="550" t="str">
        <f>IFERROR(VLOOKUP(A12,Tabla_Datos,3,FALSE),0)</f>
        <v>m2</v>
      </c>
      <c r="D12" s="556">
        <v>229.91</v>
      </c>
      <c r="E12" s="548">
        <f>IFERROR(VLOOKUP(A12,Tabla_Comp_Presup,7,FALSE),0)</f>
        <v>0</v>
      </c>
      <c r="F12" s="548">
        <f t="shared" ref="F12:F38" si="1">ROUND(D12*E12,2)</f>
        <v>0</v>
      </c>
      <c r="H12" s="107"/>
      <c r="I12" s="565"/>
      <c r="J12" s="107"/>
    </row>
    <row r="13" spans="1:10" ht="20.100000000000001" customHeight="1" x14ac:dyDescent="0.2">
      <c r="A13" s="564">
        <v>41</v>
      </c>
      <c r="B13" s="549" t="str">
        <f t="shared" si="0"/>
        <v>Excavación no Clasificada</v>
      </c>
      <c r="C13" s="550" t="str">
        <f t="shared" ref="C13:C25" si="2">IFERROR(VLOOKUP(A13,Tabla_Datos,3,FALSE),0)</f>
        <v>m3</v>
      </c>
      <c r="D13" s="556">
        <v>3448.2</v>
      </c>
      <c r="E13" s="548">
        <f t="shared" ref="E13:E25" si="3">IFERROR(VLOOKUP(A13,Tabla_Comp_Presup,7,FALSE),0)</f>
        <v>0</v>
      </c>
      <c r="F13" s="548">
        <f t="shared" si="1"/>
        <v>0</v>
      </c>
      <c r="H13" s="107"/>
      <c r="I13" s="565"/>
      <c r="J13" s="107"/>
    </row>
    <row r="14" spans="1:10" ht="20.100000000000001" customHeight="1" x14ac:dyDescent="0.2">
      <c r="A14" s="564">
        <v>42</v>
      </c>
      <c r="B14" s="549" t="str">
        <f t="shared" si="0"/>
        <v>Ejecución de base para calles (0,20)</v>
      </c>
      <c r="C14" s="550" t="str">
        <f t="shared" si="2"/>
        <v>m3</v>
      </c>
      <c r="D14" s="556">
        <v>1705.78</v>
      </c>
      <c r="E14" s="548">
        <f t="shared" si="3"/>
        <v>0</v>
      </c>
      <c r="F14" s="548">
        <f t="shared" si="1"/>
        <v>0</v>
      </c>
      <c r="H14" s="107"/>
      <c r="I14" s="565"/>
      <c r="J14" s="107"/>
    </row>
    <row r="15" spans="1:10" ht="20.100000000000001" customHeight="1" x14ac:dyDescent="0.2">
      <c r="A15" s="564">
        <v>43</v>
      </c>
      <c r="B15" s="549" t="str">
        <f t="shared" si="0"/>
        <v>Ejecución de cunetas en tierra</v>
      </c>
      <c r="C15" s="550" t="str">
        <f t="shared" si="2"/>
        <v>ml</v>
      </c>
      <c r="D15" s="556">
        <v>1479.97</v>
      </c>
      <c r="E15" s="548">
        <f t="shared" si="3"/>
        <v>0</v>
      </c>
      <c r="F15" s="548">
        <f t="shared" si="1"/>
        <v>0</v>
      </c>
      <c r="H15" s="107"/>
      <c r="I15" s="565"/>
      <c r="J15" s="107"/>
    </row>
    <row r="16" spans="1:10" ht="20.100000000000001" customHeight="1" x14ac:dyDescent="0.2">
      <c r="A16" s="564">
        <v>44</v>
      </c>
      <c r="B16" s="549" t="str">
        <f t="shared" si="0"/>
        <v>Ejecución de cunetas impermeabilizadas (ochavas)</v>
      </c>
      <c r="C16" s="550" t="str">
        <f t="shared" si="2"/>
        <v>ml</v>
      </c>
      <c r="D16" s="556">
        <v>150</v>
      </c>
      <c r="E16" s="548">
        <f t="shared" si="3"/>
        <v>0</v>
      </c>
      <c r="F16" s="548">
        <f t="shared" si="1"/>
        <v>0</v>
      </c>
      <c r="H16" s="107"/>
      <c r="I16" s="565"/>
      <c r="J16" s="107"/>
    </row>
    <row r="17" spans="1:10" ht="20.100000000000001" customHeight="1" x14ac:dyDescent="0.2">
      <c r="A17" s="564">
        <v>45</v>
      </c>
      <c r="B17" s="549" t="str">
        <f t="shared" si="0"/>
        <v>Comparto y Obra de Toma</v>
      </c>
      <c r="C17" s="550" t="str">
        <f t="shared" si="2"/>
        <v>u</v>
      </c>
      <c r="D17" s="556">
        <v>6</v>
      </c>
      <c r="E17" s="548">
        <f t="shared" si="3"/>
        <v>0</v>
      </c>
      <c r="F17" s="548">
        <f t="shared" si="1"/>
        <v>0</v>
      </c>
      <c r="H17" s="107"/>
      <c r="I17" s="565"/>
      <c r="J17" s="107"/>
    </row>
    <row r="18" spans="1:10" ht="20.100000000000001" customHeight="1" x14ac:dyDescent="0.2">
      <c r="A18" s="564">
        <v>46</v>
      </c>
      <c r="B18" s="549" t="str">
        <f t="shared" si="0"/>
        <v>Arbolado Público</v>
      </c>
      <c r="C18" s="550" t="str">
        <f t="shared" si="2"/>
        <v>u</v>
      </c>
      <c r="D18" s="556">
        <v>167</v>
      </c>
      <c r="E18" s="548">
        <f t="shared" si="3"/>
        <v>0</v>
      </c>
      <c r="F18" s="548">
        <f t="shared" si="1"/>
        <v>0</v>
      </c>
      <c r="H18" s="107"/>
      <c r="I18" s="565"/>
      <c r="J18" s="107"/>
    </row>
    <row r="19" spans="1:10" ht="20.100000000000001" customHeight="1" x14ac:dyDescent="0.2">
      <c r="A19" s="564">
        <v>47</v>
      </c>
      <c r="B19" s="549" t="str">
        <f t="shared" si="0"/>
        <v>Taza de Arbolado Público</v>
      </c>
      <c r="C19" s="550" t="str">
        <f t="shared" si="2"/>
        <v>u</v>
      </c>
      <c r="D19" s="556">
        <v>44</v>
      </c>
      <c r="E19" s="548">
        <f t="shared" si="3"/>
        <v>0</v>
      </c>
      <c r="F19" s="548">
        <f t="shared" si="1"/>
        <v>0</v>
      </c>
      <c r="H19" s="107"/>
      <c r="I19" s="565"/>
      <c r="J19" s="107"/>
    </row>
    <row r="20" spans="1:10" ht="20.100000000000001" customHeight="1" x14ac:dyDescent="0.2">
      <c r="A20" s="564">
        <v>48</v>
      </c>
      <c r="B20" s="549" t="str">
        <f t="shared" si="0"/>
        <v>Ejecuciòn de Veredas Municipales</v>
      </c>
      <c r="C20" s="550" t="str">
        <f t="shared" si="2"/>
        <v>m2</v>
      </c>
      <c r="D20" s="556">
        <v>3168.95</v>
      </c>
      <c r="E20" s="548">
        <f t="shared" si="3"/>
        <v>0</v>
      </c>
      <c r="F20" s="548">
        <f t="shared" si="1"/>
        <v>0</v>
      </c>
      <c r="H20" s="107"/>
      <c r="I20" s="565"/>
      <c r="J20" s="107"/>
    </row>
    <row r="21" spans="1:10" ht="20.100000000000001" customHeight="1" x14ac:dyDescent="0.2">
      <c r="A21" s="564">
        <v>49</v>
      </c>
      <c r="B21" s="549" t="str">
        <f t="shared" si="0"/>
        <v>Ejecución de Pasante Vehicular SJ320</v>
      </c>
      <c r="C21" s="550" t="str">
        <f t="shared" si="2"/>
        <v>u</v>
      </c>
      <c r="D21" s="556">
        <v>13</v>
      </c>
      <c r="E21" s="548">
        <f t="shared" si="3"/>
        <v>0</v>
      </c>
      <c r="F21" s="548">
        <f t="shared" si="1"/>
        <v>0</v>
      </c>
      <c r="H21" s="107"/>
      <c r="I21" s="565"/>
      <c r="J21" s="107"/>
    </row>
    <row r="22" spans="1:10" ht="20.100000000000001" customHeight="1" x14ac:dyDescent="0.2">
      <c r="A22" s="564">
        <v>50</v>
      </c>
      <c r="B22" s="549" t="str">
        <f t="shared" si="0"/>
        <v>Ejecución de Puentes Peatonales</v>
      </c>
      <c r="C22" s="550" t="str">
        <f t="shared" si="2"/>
        <v>u</v>
      </c>
      <c r="D22" s="556">
        <v>60</v>
      </c>
      <c r="E22" s="548">
        <f t="shared" si="3"/>
        <v>0</v>
      </c>
      <c r="F22" s="548">
        <f t="shared" si="1"/>
        <v>0</v>
      </c>
      <c r="H22" s="181"/>
      <c r="I22" s="565"/>
      <c r="J22" s="107"/>
    </row>
    <row r="23" spans="1:10" ht="20.100000000000001" customHeight="1" x14ac:dyDescent="0.2">
      <c r="A23" s="564">
        <v>51</v>
      </c>
      <c r="B23" s="549" t="str">
        <f t="shared" si="0"/>
        <v>Ejecución de Puentes de acceso Vehicular para vivienda s/cuneta impermeabilizada</v>
      </c>
      <c r="C23" s="550" t="str">
        <f t="shared" si="2"/>
        <v>u</v>
      </c>
      <c r="D23" s="556">
        <v>19</v>
      </c>
      <c r="E23" s="548">
        <f t="shared" si="3"/>
        <v>0</v>
      </c>
      <c r="F23" s="548">
        <f t="shared" si="1"/>
        <v>0</v>
      </c>
      <c r="H23" s="107"/>
      <c r="I23" s="565"/>
      <c r="J23" s="107"/>
    </row>
    <row r="24" spans="1:10" ht="20.100000000000001" customHeight="1" x14ac:dyDescent="0.2">
      <c r="A24" s="564">
        <v>52</v>
      </c>
      <c r="B24" s="549" t="str">
        <f t="shared" si="0"/>
        <v>Ejecución de Puentes de acceso Vehicular para vivienda s/cuneta en tierra</v>
      </c>
      <c r="C24" s="550" t="str">
        <f t="shared" si="2"/>
        <v>u</v>
      </c>
      <c r="D24" s="556">
        <v>52</v>
      </c>
      <c r="E24" s="548">
        <f t="shared" si="3"/>
        <v>0</v>
      </c>
      <c r="F24" s="548">
        <f t="shared" si="1"/>
        <v>0</v>
      </c>
      <c r="H24" s="107"/>
      <c r="I24" s="565"/>
      <c r="J24" s="107"/>
    </row>
    <row r="25" spans="1:10" ht="20.100000000000001" customHeight="1" x14ac:dyDescent="0.2">
      <c r="A25" s="564">
        <v>53</v>
      </c>
      <c r="B25" s="549" t="str">
        <f t="shared" si="0"/>
        <v>Ejecución de Puentes de acceso Vehicular para limpieza canal s/cuneta en tierra</v>
      </c>
      <c r="C25" s="550" t="str">
        <f t="shared" si="2"/>
        <v>u</v>
      </c>
      <c r="D25" s="556">
        <v>2</v>
      </c>
      <c r="E25" s="548">
        <f t="shared" si="3"/>
        <v>0</v>
      </c>
      <c r="F25" s="548">
        <f t="shared" si="1"/>
        <v>0</v>
      </c>
      <c r="H25" s="107"/>
      <c r="I25" s="565"/>
      <c r="J25" s="107"/>
    </row>
    <row r="26" spans="1:10" ht="20.100000000000001" customHeight="1" x14ac:dyDescent="0.2">
      <c r="A26" s="564">
        <v>54</v>
      </c>
      <c r="B26" s="549" t="str">
        <f t="shared" ref="B26:B38" si="4">IFERROR(VLOOKUP(A26,Tabla_Datos,2,FALSE),0)</f>
        <v>Indicadores de Calles</v>
      </c>
      <c r="C26" s="550" t="str">
        <f t="shared" ref="C26:C38" si="5">IFERROR(VLOOKUP(A26,Tabla_Datos,3,FALSE),0)</f>
        <v>u</v>
      </c>
      <c r="D26" s="556">
        <v>14</v>
      </c>
      <c r="E26" s="548">
        <f t="shared" ref="E26:E38" si="6">IFERROR(VLOOKUP(A26,Tabla_Comp_Presup,7,FALSE),0)</f>
        <v>0</v>
      </c>
      <c r="F26" s="548">
        <f t="shared" si="1"/>
        <v>0</v>
      </c>
      <c r="H26" s="107"/>
      <c r="I26" s="565"/>
      <c r="J26" s="107"/>
    </row>
    <row r="27" spans="1:10" ht="20.100000000000001" customHeight="1" x14ac:dyDescent="0.2">
      <c r="A27" s="564">
        <v>55</v>
      </c>
      <c r="B27" s="549" t="str">
        <f t="shared" si="4"/>
        <v>Vértices de Lotes</v>
      </c>
      <c r="C27" s="550" t="str">
        <f t="shared" si="5"/>
        <v>u</v>
      </c>
      <c r="D27" s="556">
        <v>159</v>
      </c>
      <c r="E27" s="548">
        <f t="shared" si="6"/>
        <v>0</v>
      </c>
      <c r="F27" s="548">
        <f t="shared" si="1"/>
        <v>0</v>
      </c>
      <c r="H27" s="107"/>
      <c r="I27" s="565"/>
      <c r="J27" s="107"/>
    </row>
    <row r="28" spans="1:10" ht="20.100000000000001" customHeight="1" x14ac:dyDescent="0.2">
      <c r="A28" s="564">
        <v>56</v>
      </c>
      <c r="B28" s="549" t="str">
        <f t="shared" si="4"/>
        <v>Espacio Verde 1</v>
      </c>
      <c r="C28" s="550" t="str">
        <f t="shared" si="5"/>
        <v>gl</v>
      </c>
      <c r="D28" s="556">
        <v>1</v>
      </c>
      <c r="E28" s="548">
        <f>IFERROR(VLOOKUP(A28,Tabla_Comp_Presup,7,FALSE),0)</f>
        <v>0</v>
      </c>
      <c r="F28" s="548">
        <f t="shared" si="1"/>
        <v>0</v>
      </c>
      <c r="H28" s="107"/>
      <c r="I28" s="565"/>
      <c r="J28" s="107"/>
    </row>
    <row r="29" spans="1:10" ht="20.100000000000001" customHeight="1" x14ac:dyDescent="0.2">
      <c r="A29" s="564">
        <v>57</v>
      </c>
      <c r="B29" s="549" t="str">
        <f t="shared" si="4"/>
        <v>Espacio Verde 2</v>
      </c>
      <c r="C29" s="550" t="str">
        <f t="shared" si="5"/>
        <v>gl</v>
      </c>
      <c r="D29" s="556">
        <v>1</v>
      </c>
      <c r="E29" s="548">
        <f t="shared" si="6"/>
        <v>0</v>
      </c>
      <c r="F29" s="548">
        <f t="shared" si="1"/>
        <v>0</v>
      </c>
      <c r="H29" s="107"/>
      <c r="I29" s="565"/>
      <c r="J29" s="107"/>
    </row>
    <row r="30" spans="1:10" ht="20.100000000000001" customHeight="1" x14ac:dyDescent="0.2">
      <c r="A30" s="564">
        <v>58</v>
      </c>
      <c r="B30" s="549" t="str">
        <f t="shared" si="4"/>
        <v>Alumbrado Público</v>
      </c>
      <c r="C30" s="550" t="str">
        <f t="shared" si="5"/>
        <v>gl</v>
      </c>
      <c r="D30" s="556">
        <v>1</v>
      </c>
      <c r="E30" s="548">
        <f t="shared" si="6"/>
        <v>0</v>
      </c>
      <c r="F30" s="548">
        <f t="shared" si="1"/>
        <v>0</v>
      </c>
      <c r="H30" s="107"/>
      <c r="I30" s="565"/>
      <c r="J30" s="107"/>
    </row>
    <row r="31" spans="1:10" ht="20.100000000000001" customHeight="1" x14ac:dyDescent="0.2">
      <c r="A31" s="564">
        <v>59</v>
      </c>
      <c r="B31" s="549" t="str">
        <f t="shared" si="4"/>
        <v>Alumbrado Espacio Verde 2</v>
      </c>
      <c r="C31" s="550" t="str">
        <f t="shared" si="5"/>
        <v>gl</v>
      </c>
      <c r="D31" s="556">
        <v>1</v>
      </c>
      <c r="E31" s="548">
        <f t="shared" si="6"/>
        <v>0</v>
      </c>
      <c r="F31" s="548">
        <f t="shared" si="1"/>
        <v>0</v>
      </c>
      <c r="H31" s="107"/>
      <c r="I31" s="565"/>
      <c r="J31" s="107"/>
    </row>
    <row r="32" spans="1:10" ht="20.100000000000001" customHeight="1" x14ac:dyDescent="0.2">
      <c r="A32" s="564">
        <v>60</v>
      </c>
      <c r="B32" s="549" t="str">
        <f t="shared" si="4"/>
        <v>Red de cloacas - Provisión, acarreo y colocación de caño de PVC RCP ø160 mm, incl. piezas esp. juntas, etc.</v>
      </c>
      <c r="C32" s="550" t="str">
        <f t="shared" si="5"/>
        <v>ml</v>
      </c>
      <c r="D32" s="556">
        <v>765</v>
      </c>
      <c r="E32" s="548">
        <f t="shared" si="6"/>
        <v>0</v>
      </c>
      <c r="F32" s="548">
        <f t="shared" si="1"/>
        <v>0</v>
      </c>
      <c r="H32" s="107"/>
      <c r="I32" s="565"/>
      <c r="J32" s="107"/>
    </row>
    <row r="33" spans="1:10" ht="20.100000000000001" customHeight="1" x14ac:dyDescent="0.2">
      <c r="A33" s="564">
        <v>61</v>
      </c>
      <c r="B33" s="549" t="str">
        <f t="shared" si="4"/>
        <v xml:space="preserve">Red de cloacas - Provisión, acarreo y coloc. materiales  p/la ejecución de Bocas de Registros s/calle, incl. tapa de HF, etc. </v>
      </c>
      <c r="C33" s="550" t="str">
        <f t="shared" si="5"/>
        <v>u</v>
      </c>
      <c r="D33" s="556">
        <v>10</v>
      </c>
      <c r="E33" s="548">
        <f t="shared" si="6"/>
        <v>0</v>
      </c>
      <c r="F33" s="548">
        <f t="shared" si="1"/>
        <v>0</v>
      </c>
      <c r="H33" s="107"/>
      <c r="I33" s="565"/>
      <c r="J33" s="107"/>
    </row>
    <row r="34" spans="1:10" ht="20.100000000000001" customHeight="1" x14ac:dyDescent="0.2">
      <c r="A34" s="564">
        <v>62</v>
      </c>
      <c r="B34" s="549" t="str">
        <f t="shared" si="4"/>
        <v>Red de cloacas - Excavación de zanjas para inst. cañeías, sin depresión de napa</v>
      </c>
      <c r="C34" s="550" t="str">
        <f t="shared" si="5"/>
        <v>m3</v>
      </c>
      <c r="D34" s="556">
        <v>1073.9000000000001</v>
      </c>
      <c r="E34" s="548">
        <f t="shared" si="6"/>
        <v>0</v>
      </c>
      <c r="F34" s="548">
        <f t="shared" si="1"/>
        <v>0</v>
      </c>
      <c r="H34" s="107"/>
      <c r="I34" s="565"/>
      <c r="J34" s="107"/>
    </row>
    <row r="35" spans="1:10" ht="20.100000000000001" customHeight="1" x14ac:dyDescent="0.2">
      <c r="A35" s="564">
        <v>63</v>
      </c>
      <c r="B35" s="549" t="str">
        <f t="shared" si="4"/>
        <v>Red de cloacas - Paquete estructural</v>
      </c>
      <c r="C35" s="550" t="str">
        <f t="shared" si="5"/>
        <v>m3</v>
      </c>
      <c r="D35" s="556">
        <v>306</v>
      </c>
      <c r="E35" s="548">
        <f t="shared" si="6"/>
        <v>0</v>
      </c>
      <c r="F35" s="548">
        <f t="shared" si="1"/>
        <v>0</v>
      </c>
      <c r="H35" s="107"/>
      <c r="I35" s="565"/>
      <c r="J35" s="107"/>
    </row>
    <row r="36" spans="1:10" ht="20.100000000000001" customHeight="1" x14ac:dyDescent="0.2">
      <c r="A36" s="564">
        <v>64</v>
      </c>
      <c r="B36" s="549" t="str">
        <f t="shared" si="4"/>
        <v>Red de cloacas - Relleno superior</v>
      </c>
      <c r="C36" s="550" t="str">
        <f t="shared" si="5"/>
        <v>m3</v>
      </c>
      <c r="D36" s="556">
        <v>614.9</v>
      </c>
      <c r="E36" s="548">
        <f t="shared" si="6"/>
        <v>0</v>
      </c>
      <c r="F36" s="548">
        <f t="shared" si="1"/>
        <v>0</v>
      </c>
      <c r="H36" s="107"/>
      <c r="I36" s="565"/>
      <c r="J36" s="107"/>
    </row>
    <row r="37" spans="1:10" ht="20.100000000000001" customHeight="1" x14ac:dyDescent="0.2">
      <c r="A37" s="564">
        <v>65</v>
      </c>
      <c r="B37" s="549" t="str">
        <f t="shared" si="4"/>
        <v>Red de cloacas - Conexiones domiciliarias cloacas (Provisión, acarreo y coloc. materiales p/la ejecución s/red nueva)</v>
      </c>
      <c r="C37" s="550" t="str">
        <f t="shared" si="5"/>
        <v>u</v>
      </c>
      <c r="D37" s="556">
        <v>71</v>
      </c>
      <c r="E37" s="548">
        <f t="shared" si="6"/>
        <v>0</v>
      </c>
      <c r="F37" s="548">
        <f t="shared" si="1"/>
        <v>0</v>
      </c>
      <c r="H37" s="107"/>
      <c r="I37" s="565"/>
      <c r="J37" s="107"/>
    </row>
    <row r="38" spans="1:10" ht="20.100000000000001" customHeight="1" x14ac:dyDescent="0.2">
      <c r="A38" s="564">
        <v>66</v>
      </c>
      <c r="B38" s="549" t="str">
        <f t="shared" si="4"/>
        <v>Red de agua potable - Provisión, acarreo y colocación de caño recto Ø110mm de PVC k-10, incl. piezas esp. juntas, etc.</v>
      </c>
      <c r="C38" s="550" t="str">
        <f t="shared" si="5"/>
        <v>ml</v>
      </c>
      <c r="D38" s="556">
        <v>875</v>
      </c>
      <c r="E38" s="548">
        <f t="shared" si="6"/>
        <v>0</v>
      </c>
      <c r="F38" s="548">
        <f t="shared" si="1"/>
        <v>0</v>
      </c>
      <c r="H38" s="107"/>
      <c r="I38" s="565"/>
      <c r="J38" s="107"/>
    </row>
    <row r="39" spans="1:10" ht="20.100000000000001" customHeight="1" x14ac:dyDescent="0.2">
      <c r="A39" s="564">
        <v>67</v>
      </c>
      <c r="B39" s="549" t="str">
        <f t="shared" ref="B39:B47" si="7">IFERROR(VLOOKUP(A39,Tabla_Datos,2,FALSE),0)</f>
        <v>Red de agua potable - Provisión, acarreo y colocación de caño recto Ø75mm de PVC k-10, incl. piezas esp. juntas, etc.</v>
      </c>
      <c r="C39" s="550" t="str">
        <f t="shared" ref="C39:C47" si="8">IFERROR(VLOOKUP(A39,Tabla_Datos,3,FALSE),0)</f>
        <v>ml</v>
      </c>
      <c r="D39" s="556">
        <v>405</v>
      </c>
      <c r="E39" s="548">
        <f t="shared" ref="E39:E47" si="9">IFERROR(VLOOKUP(A39,Tabla_Comp_Presup,7,FALSE),0)</f>
        <v>0</v>
      </c>
      <c r="F39" s="548">
        <f t="shared" ref="F39:F47" si="10">ROUND(D39*E39,2)</f>
        <v>0</v>
      </c>
      <c r="H39" s="107"/>
      <c r="I39" s="565"/>
      <c r="J39" s="107"/>
    </row>
    <row r="40" spans="1:10" ht="20.100000000000001" customHeight="1" x14ac:dyDescent="0.2">
      <c r="A40" s="564">
        <v>68</v>
      </c>
      <c r="B40" s="549" t="str">
        <f t="shared" si="7"/>
        <v>Red de agua potable - Provisión, acarreo y colocación de válvulas esclusas completas Ø75mm, incluido caja de HF y cámara de mampostería, etc.</v>
      </c>
      <c r="C40" s="550" t="str">
        <f t="shared" si="8"/>
        <v>u</v>
      </c>
      <c r="D40" s="556">
        <v>7</v>
      </c>
      <c r="E40" s="548">
        <f t="shared" si="9"/>
        <v>0</v>
      </c>
      <c r="F40" s="548">
        <f t="shared" si="10"/>
        <v>0</v>
      </c>
      <c r="H40" s="107"/>
      <c r="I40" s="565"/>
      <c r="J40" s="107"/>
    </row>
    <row r="41" spans="1:10" ht="20.100000000000001" customHeight="1" x14ac:dyDescent="0.2">
      <c r="A41" s="564">
        <v>69</v>
      </c>
      <c r="B41" s="549" t="str">
        <f t="shared" ref="B41:B43" si="11">IFERROR(VLOOKUP(A41,Tabla_Datos,2,FALSE),0)</f>
        <v>Red de agua potable - Provisión, acarreo y colocación de válvulas esclusas completas Ø100mm, incluido caja de HF y cámara de mampostería, etc.</v>
      </c>
      <c r="C41" s="550" t="str">
        <f t="shared" ref="C41:C43" si="12">IFERROR(VLOOKUP(A41,Tabla_Datos,3,FALSE),0)</f>
        <v>u</v>
      </c>
      <c r="D41" s="556">
        <v>7</v>
      </c>
      <c r="E41" s="548">
        <f t="shared" ref="E41:E43" si="13">IFERROR(VLOOKUP(A41,Tabla_Comp_Presup,7,FALSE),0)</f>
        <v>0</v>
      </c>
      <c r="F41" s="548">
        <f t="shared" ref="F41:F43" si="14">ROUND(D41*E41,2)</f>
        <v>0</v>
      </c>
      <c r="H41" s="107"/>
      <c r="I41" s="565"/>
      <c r="J41" s="107"/>
    </row>
    <row r="42" spans="1:10" ht="20.100000000000001" customHeight="1" x14ac:dyDescent="0.2">
      <c r="A42" s="564">
        <v>70</v>
      </c>
      <c r="B42" s="549" t="str">
        <f t="shared" si="11"/>
        <v>Red de agua potable - Provisión, acarreo y colocación de hidrantes a bola, completos, (Incluye caja de HF y Const. de cámara)</v>
      </c>
      <c r="C42" s="550" t="str">
        <f t="shared" si="12"/>
        <v>u</v>
      </c>
      <c r="D42" s="556">
        <v>8</v>
      </c>
      <c r="E42" s="548">
        <f t="shared" si="13"/>
        <v>0</v>
      </c>
      <c r="F42" s="548">
        <f t="shared" si="14"/>
        <v>0</v>
      </c>
      <c r="H42" s="107"/>
      <c r="I42" s="565"/>
      <c r="J42" s="107"/>
    </row>
    <row r="43" spans="1:10" ht="20.100000000000001" customHeight="1" x14ac:dyDescent="0.2">
      <c r="A43" s="564">
        <v>71</v>
      </c>
      <c r="B43" s="549" t="str">
        <f t="shared" si="11"/>
        <v>Red de agua potable - Excavación de zanjas para inst. cañeías, sin depresión de napa</v>
      </c>
      <c r="C43" s="550" t="str">
        <f t="shared" si="12"/>
        <v>m3</v>
      </c>
      <c r="D43" s="556">
        <v>1619</v>
      </c>
      <c r="E43" s="548">
        <f t="shared" si="13"/>
        <v>0</v>
      </c>
      <c r="F43" s="548">
        <f t="shared" si="14"/>
        <v>0</v>
      </c>
      <c r="H43" s="107"/>
      <c r="I43" s="565"/>
      <c r="J43" s="107"/>
    </row>
    <row r="44" spans="1:10" ht="20.100000000000001" customHeight="1" x14ac:dyDescent="0.2">
      <c r="A44" s="564">
        <v>72</v>
      </c>
      <c r="B44" s="549" t="str">
        <f t="shared" si="7"/>
        <v>Red de agua potable - Paquete estructural</v>
      </c>
      <c r="C44" s="550" t="str">
        <f t="shared" si="8"/>
        <v>m3</v>
      </c>
      <c r="D44" s="556">
        <v>506</v>
      </c>
      <c r="E44" s="548">
        <f t="shared" si="9"/>
        <v>0</v>
      </c>
      <c r="F44" s="548">
        <f t="shared" si="10"/>
        <v>0</v>
      </c>
      <c r="H44" s="107"/>
      <c r="I44" s="565"/>
      <c r="J44" s="107"/>
    </row>
    <row r="45" spans="1:10" ht="20.100000000000001" customHeight="1" x14ac:dyDescent="0.2">
      <c r="A45" s="564">
        <v>73</v>
      </c>
      <c r="B45" s="549" t="str">
        <f t="shared" si="7"/>
        <v xml:space="preserve">Red de agua potable - Relleno superior </v>
      </c>
      <c r="C45" s="550" t="str">
        <f t="shared" si="8"/>
        <v>m3</v>
      </c>
      <c r="D45" s="556">
        <v>860</v>
      </c>
      <c r="E45" s="548">
        <f t="shared" si="9"/>
        <v>0</v>
      </c>
      <c r="F45" s="548">
        <f t="shared" si="10"/>
        <v>0</v>
      </c>
      <c r="H45" s="107"/>
      <c r="I45" s="565"/>
      <c r="J45" s="107"/>
    </row>
    <row r="46" spans="1:10" ht="20.100000000000001" customHeight="1" x14ac:dyDescent="0.2">
      <c r="A46" s="564">
        <v>74</v>
      </c>
      <c r="B46" s="549" t="str">
        <f t="shared" si="7"/>
        <v>Red de agua potable - Conexiones domiciliarias agua potable (Provisión, acarreo y coloc. mat. polietileno k10-abrazadera, férula, llave maestra y medidor de caudal, incl UV)</v>
      </c>
      <c r="C46" s="550" t="str">
        <f t="shared" si="8"/>
        <v>u</v>
      </c>
      <c r="D46" s="556">
        <v>71</v>
      </c>
      <c r="E46" s="548">
        <f t="shared" si="9"/>
        <v>0</v>
      </c>
      <c r="F46" s="548">
        <f t="shared" si="10"/>
        <v>0</v>
      </c>
      <c r="H46" s="107"/>
      <c r="I46" s="565"/>
      <c r="J46" s="107"/>
    </row>
    <row r="47" spans="1:10" ht="20.100000000000001" customHeight="1" x14ac:dyDescent="0.2">
      <c r="A47" s="564">
        <v>75</v>
      </c>
      <c r="B47" s="549" t="str">
        <f t="shared" si="7"/>
        <v>Red de agua potable - Obras de Nexo - Provisión, acarreo y colocación de caño recto Ø110mm de PVC k-10, incl. piezas esp. juntas, etc.</v>
      </c>
      <c r="C47" s="550" t="str">
        <f t="shared" si="8"/>
        <v>ml</v>
      </c>
      <c r="D47" s="556">
        <v>318</v>
      </c>
      <c r="E47" s="548">
        <f t="shared" si="9"/>
        <v>0</v>
      </c>
      <c r="F47" s="548">
        <f t="shared" si="10"/>
        <v>0</v>
      </c>
      <c r="H47" s="107"/>
      <c r="I47" s="565"/>
      <c r="J47" s="107"/>
    </row>
    <row r="48" spans="1:10" ht="20.100000000000001" customHeight="1" x14ac:dyDescent="0.2">
      <c r="A48" s="564">
        <v>76</v>
      </c>
      <c r="B48" s="549" t="str">
        <f t="shared" ref="B48" si="15">IFERROR(VLOOKUP(A48,Tabla_Datos,2,FALSE),0)</f>
        <v>Red de agua potable - Obras de Nexo - Provisión, acarreo y colocación de válvulas esclusas completas Ø100mm, incluido caja de HF y cámara de mampostería, etc.</v>
      </c>
      <c r="C48" s="550" t="str">
        <f t="shared" ref="C48:C51" si="16">IFERROR(VLOOKUP(A48,Tabla_Datos,3,FALSE),0)</f>
        <v>u</v>
      </c>
      <c r="D48" s="556">
        <v>1</v>
      </c>
      <c r="E48" s="548">
        <f t="shared" ref="E48:E51" si="17">IFERROR(VLOOKUP(A48,Tabla_Comp_Presup,7,FALSE),0)</f>
        <v>0</v>
      </c>
      <c r="F48" s="548">
        <f>ROUND(D48*E48,2)</f>
        <v>0</v>
      </c>
      <c r="H48" s="107"/>
      <c r="I48" s="565"/>
      <c r="J48" s="107"/>
    </row>
    <row r="49" spans="1:10" ht="20.100000000000001" customHeight="1" x14ac:dyDescent="0.2">
      <c r="A49" s="564">
        <v>77</v>
      </c>
      <c r="B49" s="549" t="str">
        <f t="shared" ref="B49:B51" si="18">IFERROR(VLOOKUP(A49,Tabla_Datos,2,FALSE),0)</f>
        <v>Red de agua potable - Obras de Nexo - Provisión, acarreo y colocación de hidrantes a bola, completos, (Incluye caja de HF y Const. de cámara)</v>
      </c>
      <c r="C49" s="550" t="str">
        <f t="shared" si="16"/>
        <v>u</v>
      </c>
      <c r="D49" s="556">
        <v>1</v>
      </c>
      <c r="E49" s="548">
        <f t="shared" si="17"/>
        <v>0</v>
      </c>
      <c r="F49" s="548">
        <f t="shared" ref="F49:F51" si="19">ROUND(D49*E49,2)</f>
        <v>0</v>
      </c>
      <c r="H49" s="107"/>
      <c r="I49" s="565"/>
      <c r="J49" s="107"/>
    </row>
    <row r="50" spans="1:10" ht="20.100000000000001" customHeight="1" x14ac:dyDescent="0.2">
      <c r="A50" s="564">
        <v>78</v>
      </c>
      <c r="B50" s="549" t="str">
        <f t="shared" si="18"/>
        <v>Red de agua potable - Obras de Nexo - Excavación de zanjas para inst. cañeías, sin depresión de napa</v>
      </c>
      <c r="C50" s="550" t="str">
        <f t="shared" si="16"/>
        <v>m3</v>
      </c>
      <c r="D50" s="556">
        <v>407</v>
      </c>
      <c r="E50" s="548">
        <f t="shared" si="17"/>
        <v>0</v>
      </c>
      <c r="F50" s="548">
        <f t="shared" si="19"/>
        <v>0</v>
      </c>
      <c r="H50" s="107"/>
      <c r="I50" s="565"/>
      <c r="J50" s="107"/>
    </row>
    <row r="51" spans="1:10" ht="20.100000000000001" customHeight="1" x14ac:dyDescent="0.2">
      <c r="A51" s="564">
        <v>79</v>
      </c>
      <c r="B51" s="549" t="str">
        <f t="shared" si="18"/>
        <v>Red de agua potable - Obras de Nexo - Paquete estructural</v>
      </c>
      <c r="C51" s="550" t="str">
        <f t="shared" si="16"/>
        <v>m3</v>
      </c>
      <c r="D51" s="556">
        <v>127</v>
      </c>
      <c r="E51" s="548">
        <f t="shared" si="17"/>
        <v>0</v>
      </c>
      <c r="F51" s="548">
        <f t="shared" si="19"/>
        <v>0</v>
      </c>
      <c r="H51" s="107"/>
      <c r="I51" s="565"/>
      <c r="J51" s="107"/>
    </row>
    <row r="52" spans="1:10" ht="20.100000000000001" customHeight="1" x14ac:dyDescent="0.2">
      <c r="A52" s="564">
        <v>80</v>
      </c>
      <c r="B52" s="549" t="str">
        <f t="shared" ref="B52:B55" si="20">IFERROR(VLOOKUP(A52,Tabla_Datos,2,FALSE),0)</f>
        <v xml:space="preserve">Red de agua potable - Obras de Nexo - Relleno superior </v>
      </c>
      <c r="C52" s="550" t="str">
        <f t="shared" ref="C52:C55" si="21">IFERROR(VLOOKUP(A52,Tabla_Datos,3,FALSE),0)</f>
        <v>m3</v>
      </c>
      <c r="D52" s="556">
        <v>216</v>
      </c>
      <c r="E52" s="548">
        <f t="shared" ref="E52:E55" si="22">IFERROR(VLOOKUP(A52,Tabla_Comp_Presup,7,FALSE),0)</f>
        <v>0</v>
      </c>
      <c r="F52" s="548">
        <f t="shared" ref="F52:F55" si="23">ROUND(D52*E52,2)</f>
        <v>0</v>
      </c>
      <c r="H52" s="107"/>
      <c r="I52" s="565"/>
      <c r="J52" s="107"/>
    </row>
    <row r="53" spans="1:10" ht="20.100000000000001" customHeight="1" x14ac:dyDescent="0.2">
      <c r="A53" s="564">
        <v>81</v>
      </c>
      <c r="B53" s="549" t="str">
        <f t="shared" si="20"/>
        <v>Red de agua potable - Obras de Nexo - Base y Sub-Base</v>
      </c>
      <c r="C53" s="550" t="str">
        <f t="shared" si="21"/>
        <v>m3</v>
      </c>
      <c r="D53" s="556">
        <v>67</v>
      </c>
      <c r="E53" s="548">
        <f t="shared" si="22"/>
        <v>0</v>
      </c>
      <c r="F53" s="548">
        <f t="shared" si="23"/>
        <v>0</v>
      </c>
      <c r="H53" s="107"/>
      <c r="I53" s="565"/>
      <c r="J53" s="107"/>
    </row>
    <row r="54" spans="1:10" ht="20.100000000000001" customHeight="1" x14ac:dyDescent="0.2">
      <c r="A54" s="564">
        <v>82</v>
      </c>
      <c r="B54" s="549" t="str">
        <f t="shared" si="20"/>
        <v>Red de agua potable - Obras de Nexo - Carpeta Asfáltica</v>
      </c>
      <c r="C54" s="550" t="str">
        <f t="shared" si="21"/>
        <v>m2</v>
      </c>
      <c r="D54" s="556">
        <v>286</v>
      </c>
      <c r="E54" s="548">
        <f t="shared" si="22"/>
        <v>0</v>
      </c>
      <c r="F54" s="548">
        <f t="shared" si="23"/>
        <v>0</v>
      </c>
      <c r="H54" s="107"/>
      <c r="I54" s="565"/>
      <c r="J54" s="107"/>
    </row>
    <row r="55" spans="1:10" ht="20.100000000000001" customHeight="1" x14ac:dyDescent="0.2">
      <c r="A55" s="564">
        <v>83</v>
      </c>
      <c r="B55" s="549" t="str">
        <f t="shared" si="20"/>
        <v>Documentación final de obra (minimo 3% Monto Total de la Obra)</v>
      </c>
      <c r="C55" s="550" t="str">
        <f t="shared" si="21"/>
        <v>gl</v>
      </c>
      <c r="D55" s="556">
        <v>1</v>
      </c>
      <c r="E55" s="548">
        <f t="shared" si="22"/>
        <v>0</v>
      </c>
      <c r="F55" s="548">
        <f t="shared" si="23"/>
        <v>0</v>
      </c>
      <c r="H55" s="107"/>
      <c r="I55" s="565"/>
      <c r="J55" s="107"/>
    </row>
    <row r="56" spans="1:10" ht="20.100000000000001" customHeight="1" x14ac:dyDescent="0.2">
      <c r="A56" s="579" t="s">
        <v>1310</v>
      </c>
      <c r="B56" s="311" t="str">
        <f t="shared" ref="B56:B57" si="24">IFERROR(VLOOKUP(A56,Tabla_Datos,2,FALSE),0)</f>
        <v>OBRAS COMPLEMENTARIAS</v>
      </c>
      <c r="C56" s="277"/>
      <c r="D56" s="575"/>
      <c r="E56" s="310"/>
      <c r="F56" s="310"/>
      <c r="H56" s="107"/>
      <c r="I56" s="565"/>
      <c r="J56" s="107"/>
    </row>
    <row r="57" spans="1:10" ht="20.100000000000001" customHeight="1" x14ac:dyDescent="0.2">
      <c r="A57" s="564">
        <v>84</v>
      </c>
      <c r="B57" s="549" t="str">
        <f t="shared" si="24"/>
        <v>Obras Complementarias - Cierre Olímpico (lateral oeste)</v>
      </c>
      <c r="C57" s="550" t="str">
        <f>IFERROR(VLOOKUP(A57,Tabla_Datos,3,FALSE),0)</f>
        <v>ml</v>
      </c>
      <c r="D57" s="556">
        <v>145</v>
      </c>
      <c r="E57" s="548">
        <f>IFERROR(VLOOKUP(A57,Tabla_Comp_Presup,7,FALSE),0)</f>
        <v>0</v>
      </c>
      <c r="F57" s="548">
        <f t="shared" ref="F57" si="25">ROUND(D57*E57,2)</f>
        <v>0</v>
      </c>
      <c r="H57" s="107"/>
      <c r="I57" s="565"/>
      <c r="J57" s="107"/>
    </row>
    <row r="58" spans="1:10" ht="20.100000000000001" customHeight="1" x14ac:dyDescent="0.2">
      <c r="A58" s="564">
        <v>85</v>
      </c>
      <c r="B58" s="549" t="str">
        <f t="shared" ref="B58" si="26">IFERROR(VLOOKUP(A58,Tabla_Datos,2,FALSE),0)</f>
        <v>Obras Complementarias - Portones de acceso para limpieza canal</v>
      </c>
      <c r="C58" s="550" t="str">
        <f>IFERROR(VLOOKUP(A58,Tabla_Datos,3,FALSE),0)</f>
        <v>gl</v>
      </c>
      <c r="D58" s="556">
        <v>1</v>
      </c>
      <c r="E58" s="548">
        <f>IFERROR(VLOOKUP(A58,Tabla_Comp_Presup,7,FALSE),0)</f>
        <v>0</v>
      </c>
      <c r="F58" s="548">
        <f t="shared" ref="F58" si="27">ROUND(D58*E58,2)</f>
        <v>0</v>
      </c>
      <c r="H58" s="107"/>
      <c r="I58" s="565"/>
      <c r="J58" s="107"/>
    </row>
    <row r="59" spans="1:10" s="107" customFormat="1" ht="20.100000000000001" customHeight="1" x14ac:dyDescent="0.2">
      <c r="A59" s="580"/>
      <c r="B59" s="135"/>
      <c r="C59" s="581"/>
      <c r="D59" s="565"/>
      <c r="E59" s="582"/>
      <c r="F59" s="582"/>
      <c r="I59" s="565"/>
    </row>
    <row r="60" spans="1:10" ht="20.100000000000001" customHeight="1" x14ac:dyDescent="0.2">
      <c r="A60" s="521" t="s">
        <v>1106</v>
      </c>
      <c r="B60" s="522" t="s">
        <v>1166</v>
      </c>
      <c r="C60" s="523"/>
      <c r="D60" s="524"/>
      <c r="E60" s="525"/>
      <c r="F60" s="526">
        <f>ROUND(F69/Coef_Paso_Infraestructura,2)</f>
        <v>0</v>
      </c>
    </row>
    <row r="61" spans="1:10" ht="20.100000000000001" customHeight="1" x14ac:dyDescent="0.2">
      <c r="A61" s="527" t="s">
        <v>1107</v>
      </c>
      <c r="B61" s="528" t="str">
        <f>"COSTO FINANCIERO  "&amp;ROUND(Costo_Financiero*100,2)&amp;" % de ( 1 )"</f>
        <v>COSTO FINANCIERO  0 % de ( 1 )</v>
      </c>
      <c r="C61" s="529">
        <f>Costo_Financiero</f>
        <v>0</v>
      </c>
      <c r="D61" s="530"/>
      <c r="E61" s="531">
        <f>Costo_Financiero</f>
        <v>0</v>
      </c>
      <c r="F61" s="532">
        <f>ROUND(F60*Costo_Financiero,2)</f>
        <v>0</v>
      </c>
    </row>
    <row r="62" spans="1:10" ht="20.100000000000001" customHeight="1" x14ac:dyDescent="0.2">
      <c r="A62" s="527" t="s">
        <v>1108</v>
      </c>
      <c r="B62" s="528" t="s">
        <v>1162</v>
      </c>
      <c r="C62" s="529"/>
      <c r="D62" s="530"/>
      <c r="E62" s="533"/>
      <c r="F62" s="532">
        <f>F60+F61</f>
        <v>0</v>
      </c>
    </row>
    <row r="63" spans="1:10" ht="20.100000000000001" customHeight="1" x14ac:dyDescent="0.2">
      <c r="A63" s="527" t="s">
        <v>1109</v>
      </c>
      <c r="B63" s="534" t="str">
        <f>CONCATENATE("GASTOS GENERALES  ",ROUND(Gastos_Generales*100,3)," % de ( 3 )")</f>
        <v>GASTOS GENERALES  0 % de ( 3 )</v>
      </c>
      <c r="C63" s="531">
        <f>Gastos_Generales</f>
        <v>0</v>
      </c>
      <c r="D63" s="535"/>
      <c r="E63" s="533"/>
      <c r="F63" s="532">
        <f>ROUND(F62*Gastos_Generales,2)</f>
        <v>0</v>
      </c>
    </row>
    <row r="64" spans="1:10" ht="20.100000000000001" customHeight="1" x14ac:dyDescent="0.2">
      <c r="A64" s="527" t="s">
        <v>1110</v>
      </c>
      <c r="B64" s="534" t="str">
        <f>CONCATENATE("BENEFICIOS  ",ROUND(Beneficio*100,2)," % de ( 3 )")</f>
        <v>BENEFICIOS  0 % de ( 3 )</v>
      </c>
      <c r="C64" s="531">
        <f>Beneficio</f>
        <v>0</v>
      </c>
      <c r="D64" s="535"/>
      <c r="E64" s="533"/>
      <c r="F64" s="532">
        <f>ROUND(F62*Beneficio,2)</f>
        <v>0</v>
      </c>
    </row>
    <row r="65" spans="1:6" ht="20.100000000000001" customHeight="1" x14ac:dyDescent="0.2">
      <c r="A65" s="527">
        <v>6</v>
      </c>
      <c r="B65" s="528" t="s">
        <v>1163</v>
      </c>
      <c r="C65" s="533"/>
      <c r="D65" s="535"/>
      <c r="E65" s="533"/>
      <c r="F65" s="532">
        <f>F62+F63+F64</f>
        <v>0</v>
      </c>
    </row>
    <row r="66" spans="1:6" ht="20.100000000000001" customHeight="1" x14ac:dyDescent="0.2">
      <c r="A66" s="527" t="s">
        <v>1164</v>
      </c>
      <c r="B66" s="534" t="str">
        <f>CONCATENATE("INGRESOS BRUTOS Y LOTE HOGAR  ",ROUND(Ingresos_Brutos*100,2)," % de ( 6 )")</f>
        <v>INGRESOS BRUTOS Y LOTE HOGAR  2,4 % de ( 6 )</v>
      </c>
      <c r="C66" s="531">
        <f>Ingresos_Brutos</f>
        <v>2.4E-2</v>
      </c>
      <c r="D66" s="535"/>
      <c r="E66" s="533"/>
      <c r="F66" s="532">
        <f>IF(Ingresos_Brutos=0,,ROUND(Ingresos_Brutos*F65,2))</f>
        <v>0</v>
      </c>
    </row>
    <row r="67" spans="1:6" ht="20.100000000000001" customHeight="1" x14ac:dyDescent="0.2">
      <c r="A67" s="536" t="s">
        <v>1165</v>
      </c>
      <c r="B67" s="537" t="str">
        <f>CONCATENATE("IMPUESTO AL VALOR AGREGADO ",IVA_Vivienda*100," % de ( 6 )")</f>
        <v>IMPUESTO AL VALOR AGREGADO 10,5 % de ( 6 )</v>
      </c>
      <c r="C67" s="538">
        <f>IVA_Infraestructura</f>
        <v>0.21</v>
      </c>
      <c r="D67" s="539"/>
      <c r="E67" s="540"/>
      <c r="F67" s="541">
        <f>IF(IVA_Infraestructura=0,,ROUND(IVA_Infraestructura*F65,2))</f>
        <v>0</v>
      </c>
    </row>
    <row r="68" spans="1:6" ht="20.100000000000001" customHeight="1" x14ac:dyDescent="0.2">
      <c r="A68" s="100"/>
      <c r="B68" s="95"/>
      <c r="C68" s="95"/>
      <c r="D68" s="96"/>
      <c r="E68" s="97"/>
      <c r="F68" s="2"/>
    </row>
    <row r="69" spans="1:6" ht="20.100000000000001" customHeight="1" x14ac:dyDescent="0.2">
      <c r="A69" s="551"/>
      <c r="B69" s="552" t="str">
        <f>"PRECIO TOTAL INFRAESTRUCTURA"</f>
        <v>PRECIO TOTAL INFRAESTRUCTURA</v>
      </c>
      <c r="C69" s="552"/>
      <c r="D69" s="553"/>
      <c r="E69" s="554"/>
      <c r="F69" s="555">
        <f>SUM(F6:F58)</f>
        <v>0</v>
      </c>
    </row>
  </sheetData>
  <sheetProtection formatCells="0" selectLockedCells="1"/>
  <mergeCells count="7">
    <mergeCell ref="E7:E8"/>
    <mergeCell ref="F7:F8"/>
    <mergeCell ref="A1:F1"/>
    <mergeCell ref="A7:A8"/>
    <mergeCell ref="B7:B8"/>
    <mergeCell ref="C7:C8"/>
    <mergeCell ref="D7:D8"/>
  </mergeCells>
  <conditionalFormatting sqref="A11:A59">
    <cfRule type="expression" dxfId="125" priority="86" stopIfTrue="1">
      <formula>#REF!&gt;0</formula>
    </cfRule>
    <cfRule type="expression" dxfId="124" priority="87" stopIfTrue="1">
      <formula>#REF!&gt;0</formula>
    </cfRule>
    <cfRule type="expression" dxfId="123" priority="88" stopIfTrue="1">
      <formula>#REF!&gt;0</formula>
    </cfRule>
  </conditionalFormatting>
  <conditionalFormatting sqref="B11:B59">
    <cfRule type="expression" dxfId="122" priority="57" stopIfTrue="1">
      <formula>#REF!&gt;0</formula>
    </cfRule>
    <cfRule type="expression" dxfId="121" priority="58" stopIfTrue="1">
      <formula>#REF!&gt;0</formula>
    </cfRule>
    <cfRule type="expression" dxfId="120" priority="59" stopIfTrue="1">
      <formula>#REF!&gt;0</formula>
    </cfRule>
  </conditionalFormatting>
  <conditionalFormatting sqref="B10:B12 A10:A59">
    <cfRule type="expression" dxfId="119" priority="47">
      <formula>$D10=0</formula>
    </cfRule>
  </conditionalFormatting>
  <conditionalFormatting sqref="A10:B12 A13:A59">
    <cfRule type="expression" dxfId="118" priority="44" stopIfTrue="1">
      <formula>#REF!&gt;0</formula>
    </cfRule>
    <cfRule type="expression" dxfId="117" priority="45" stopIfTrue="1">
      <formula>#REF!&gt;0</formula>
    </cfRule>
    <cfRule type="expression" dxfId="116" priority="46" stopIfTrue="1">
      <formula>#REF!&gt;0</formula>
    </cfRule>
  </conditionalFormatting>
  <conditionalFormatting sqref="F60">
    <cfRule type="expression" dxfId="115" priority="2" stopIfTrue="1">
      <formula>#REF!=1</formula>
    </cfRule>
  </conditionalFormatting>
  <conditionalFormatting sqref="F67">
    <cfRule type="expression" dxfId="114" priority="1" stopIfTrue="1">
      <formula>#REF!=1</formula>
    </cfRule>
  </conditionalFormatting>
  <printOptions horizontalCentered="1"/>
  <pageMargins left="0.19685039370078741" right="0.19685039370078741" top="0.98425196850393704" bottom="0.39370078740157483" header="0.39370078740157483" footer="0.19685039370078741"/>
  <pageSetup paperSize="9" scale="55"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
    <tabColor rgb="FFFF0000"/>
  </sheetPr>
  <dimension ref="A1:Y154"/>
  <sheetViews>
    <sheetView view="pageBreakPreview" topLeftCell="A8" zoomScale="90" zoomScaleNormal="100" zoomScaleSheetLayoutView="90" workbookViewId="0">
      <selection activeCell="K17" sqref="K17"/>
    </sheetView>
  </sheetViews>
  <sheetFormatPr baseColWidth="10" defaultColWidth="11.42578125" defaultRowHeight="12.75" x14ac:dyDescent="0.2"/>
  <cols>
    <col min="1" max="1" width="10.140625" style="2" customWidth="1"/>
    <col min="2" max="2" width="30.7109375" style="2" customWidth="1"/>
    <col min="3" max="3" width="49.140625" style="2" customWidth="1"/>
    <col min="4" max="4" width="6.7109375" style="2" customWidth="1"/>
    <col min="5" max="5" width="20.42578125" style="2" customWidth="1"/>
    <col min="6" max="6" width="21" style="2" customWidth="1"/>
    <col min="7" max="7" width="27.5703125" style="2" customWidth="1"/>
    <col min="8" max="8" width="26.85546875" style="2" bestFit="1" customWidth="1"/>
    <col min="9" max="9" width="21.42578125" style="2" bestFit="1" customWidth="1"/>
    <col min="10" max="10" width="14.42578125" style="2" bestFit="1" customWidth="1"/>
    <col min="11" max="11" width="19.42578125" style="2" customWidth="1"/>
    <col min="12" max="12" width="15.28515625" style="2" bestFit="1" customWidth="1"/>
    <col min="13" max="16384" width="11.42578125" style="2"/>
  </cols>
  <sheetData>
    <row r="1" spans="1:25" s="98" customFormat="1" ht="20.100000000000001" customHeight="1" x14ac:dyDescent="0.2">
      <c r="A1" s="98" t="s">
        <v>7</v>
      </c>
      <c r="C1" s="98" t="str">
        <f>Comitente</f>
        <v>INSTITUTO PROVINCIAL DE LA VIVIENDA</v>
      </c>
      <c r="Y1" s="254"/>
    </row>
    <row r="2" spans="1:25" s="250" customFormat="1" ht="20.100000000000001" customHeight="1" x14ac:dyDescent="0.2">
      <c r="A2" s="250" t="s">
        <v>8</v>
      </c>
      <c r="C2" s="424" t="str">
        <f>Obra</f>
        <v>B° VIRGEN DE FÁTIMA - SECTOR 1 - 71 VIV.- DPTO. JÁCHAL</v>
      </c>
      <c r="Y2" s="255"/>
    </row>
    <row r="3" spans="1:25" s="250" customFormat="1" ht="20.100000000000001" customHeight="1" x14ac:dyDescent="0.2">
      <c r="A3" s="250" t="s">
        <v>12</v>
      </c>
      <c r="C3" s="424" t="str">
        <f>Ubicación</f>
        <v>DEPTO. JÁCHAL</v>
      </c>
      <c r="Y3" s="255"/>
    </row>
    <row r="4" spans="1:25" s="250" customFormat="1" ht="20.100000000000001" customHeight="1" x14ac:dyDescent="0.2">
      <c r="A4" s="250" t="s">
        <v>11</v>
      </c>
      <c r="C4" s="425" t="str">
        <f>Número_Licitación</f>
        <v>02/2020</v>
      </c>
      <c r="Y4" s="255"/>
    </row>
    <row r="5" spans="1:25" s="250" customFormat="1" ht="20.100000000000001" customHeight="1" x14ac:dyDescent="0.2">
      <c r="A5" s="250" t="s">
        <v>32</v>
      </c>
      <c r="C5" s="450" t="str">
        <f>Número_Expediente</f>
        <v>501-006343-2019</v>
      </c>
      <c r="Y5" s="255"/>
    </row>
    <row r="6" spans="1:25" s="250" customFormat="1" ht="20.100000000000001" customHeight="1" x14ac:dyDescent="0.2">
      <c r="A6" s="250" t="s">
        <v>14</v>
      </c>
      <c r="C6" s="433">
        <f>Presupuesto_Oficial</f>
        <v>166904780.75999999</v>
      </c>
      <c r="D6" s="256"/>
      <c r="Y6" s="255"/>
    </row>
    <row r="7" spans="1:25" s="250" customFormat="1" ht="20.100000000000001" customHeight="1" x14ac:dyDescent="0.2">
      <c r="A7" s="250" t="s">
        <v>1104</v>
      </c>
      <c r="C7" s="431">
        <f>Anticipo_Financiero</f>
        <v>0.05</v>
      </c>
      <c r="Y7" s="255"/>
    </row>
    <row r="8" spans="1:25" s="250" customFormat="1" ht="20.100000000000001" customHeight="1" x14ac:dyDescent="0.2">
      <c r="A8" s="250" t="s">
        <v>1102</v>
      </c>
      <c r="C8" s="444" t="str">
        <f>Fecha_Apertura</f>
        <v>00/00/0000</v>
      </c>
      <c r="Y8" s="255"/>
    </row>
    <row r="9" spans="1:25" s="250" customFormat="1" ht="20.100000000000001" customHeight="1" x14ac:dyDescent="0.2">
      <c r="A9" s="250" t="s">
        <v>13</v>
      </c>
      <c r="C9" s="426">
        <f>Plazo_Obra</f>
        <v>360</v>
      </c>
      <c r="Y9" s="255"/>
    </row>
    <row r="10" spans="1:25" s="251" customFormat="1" ht="20.100000000000001" customHeight="1" x14ac:dyDescent="0.2">
      <c r="A10" s="251" t="s">
        <v>9</v>
      </c>
      <c r="C10" s="432" t="str">
        <f>Contratista</f>
        <v>xxxxxx</v>
      </c>
      <c r="Y10" s="257"/>
    </row>
    <row r="11" spans="1:25" s="250" customFormat="1" ht="20.100000000000001" customHeight="1" x14ac:dyDescent="0.2">
      <c r="A11" s="250" t="s">
        <v>42</v>
      </c>
      <c r="C11" s="428">
        <f ca="1">Monto_Oferta</f>
        <v>0</v>
      </c>
      <c r="H11" s="628"/>
    </row>
    <row r="12" spans="1:25" s="251" customFormat="1" ht="20.100000000000001" customHeight="1" x14ac:dyDescent="0.2">
      <c r="A12" s="251" t="s">
        <v>1137</v>
      </c>
      <c r="C12" s="430">
        <f>Monto_Terreno</f>
        <v>0</v>
      </c>
      <c r="H12" s="628"/>
    </row>
    <row r="13" spans="1:25" ht="20.100000000000001" customHeight="1" x14ac:dyDescent="0.2">
      <c r="A13" s="126"/>
      <c r="C13" s="127"/>
      <c r="H13" s="572"/>
    </row>
    <row r="14" spans="1:25" ht="20.100000000000001" customHeight="1" x14ac:dyDescent="0.2">
      <c r="A14" s="111" t="s">
        <v>41</v>
      </c>
      <c r="B14" s="112"/>
      <c r="C14" s="112"/>
      <c r="D14" s="112"/>
      <c r="E14" s="112"/>
      <c r="F14" s="112"/>
      <c r="G14" s="112"/>
      <c r="H14" s="114"/>
      <c r="I14" s="113"/>
    </row>
    <row r="15" spans="1:25" ht="20.100000000000001" customHeight="1" x14ac:dyDescent="0.2">
      <c r="H15" s="469"/>
      <c r="I15" s="562"/>
    </row>
    <row r="16" spans="1:25" ht="20.100000000000001" customHeight="1" x14ac:dyDescent="0.2">
      <c r="A16" s="454" t="str">
        <f>"PROTOTIPO 1 - TIPO "&amp;Tipo_P1</f>
        <v>PROTOTIPO 1 - TIPO M 17 MODIFICADO</v>
      </c>
      <c r="B16" s="116"/>
      <c r="C16" s="98" t="s">
        <v>1124</v>
      </c>
      <c r="D16" s="633">
        <f>Cant_Viv_P1</f>
        <v>67</v>
      </c>
      <c r="E16" s="633"/>
      <c r="F16" s="116"/>
      <c r="G16" s="449" t="str">
        <f>"PRECIO UNIT. "&amp;A16</f>
        <v>PRECIO UNIT. PROTOTIPO 1 - TIPO M 17 MODIFICADO</v>
      </c>
      <c r="H16" s="267">
        <f>Precio_P1</f>
        <v>0</v>
      </c>
      <c r="I16" s="573"/>
      <c r="J16" s="470"/>
      <c r="K16" s="398"/>
    </row>
    <row r="17" spans="1:11" ht="20.100000000000001" customHeight="1" x14ac:dyDescent="0.2">
      <c r="A17" s="454" t="str">
        <f>IF(Tipo_P2="","","PROTOTIPO 2 - TIPO "&amp;Tipo_P2)</f>
        <v>PROTOTIPO 2 - TIPO M1 17 MODIFICADO</v>
      </c>
      <c r="B17" s="116"/>
      <c r="C17" s="98" t="str">
        <f>IF(Tipo_P2="","","CANTIDAD VIVIENDAS")</f>
        <v>CANTIDAD VIVIENDAS</v>
      </c>
      <c r="D17" s="633">
        <f>Cant_Viv_P2</f>
        <v>4</v>
      </c>
      <c r="E17" s="633"/>
      <c r="F17" s="116"/>
      <c r="G17" s="449" t="str">
        <f>IF(Tipo_P2="","","PRECIO UNIT. "&amp;A17)</f>
        <v>PRECIO UNIT. PROTOTIPO 2 - TIPO M1 17 MODIFICADO</v>
      </c>
      <c r="H17" s="267">
        <f>Precio_P2</f>
        <v>0</v>
      </c>
      <c r="I17" s="573"/>
      <c r="J17" s="470"/>
      <c r="K17" s="398"/>
    </row>
    <row r="18" spans="1:11" ht="20.100000000000001" hidden="1" customHeight="1" x14ac:dyDescent="0.2">
      <c r="A18" s="454" t="str">
        <f>IF(Tipo_P3="","","PROTOTIPO 3 - TIPO "&amp;Tipo_P3)</f>
        <v>PROTOTIPO 3 - TIPO G (PB)</v>
      </c>
      <c r="B18" s="116"/>
      <c r="C18" s="98" t="str">
        <f>IF(Tipo_P3="","","CANTIDAD VIVIENDAS")</f>
        <v>CANTIDAD VIVIENDAS</v>
      </c>
      <c r="D18" s="633">
        <f>Cant_Viv_P3</f>
        <v>0</v>
      </c>
      <c r="E18" s="633"/>
      <c r="F18" s="98"/>
      <c r="G18" s="449" t="str">
        <f>IF(Tipo_P3="","","PRECIO UNIT. "&amp;A18)</f>
        <v>PRECIO UNIT. PROTOTIPO 3 - TIPO G (PB)</v>
      </c>
      <c r="H18" s="267">
        <f ca="1">Precio_P3</f>
        <v>0</v>
      </c>
      <c r="I18" s="98"/>
      <c r="K18" s="398"/>
    </row>
    <row r="19" spans="1:11" ht="20.100000000000001" hidden="1" customHeight="1" x14ac:dyDescent="0.2">
      <c r="A19" s="454" t="str">
        <f>IF(Tipo_P4="","","PROTOTIPO 4 - TIPO "&amp;Tipo_P4)</f>
        <v>PROTOTIPO 4 - TIPO F (PRIMER PISO)</v>
      </c>
      <c r="B19" s="116"/>
      <c r="C19" s="98" t="str">
        <f>IF(Tipo_P4="","","CANTIDAD VIVIENDAS")</f>
        <v>CANTIDAD VIVIENDAS</v>
      </c>
      <c r="D19" s="633">
        <f>Cant_Viv_P4</f>
        <v>0</v>
      </c>
      <c r="E19" s="633"/>
      <c r="F19" s="98"/>
      <c r="G19" s="449" t="str">
        <f>IF(Tipo_P4="","","PRECIO UNIT. "&amp;A19)</f>
        <v>PRECIO UNIT. PROTOTIPO 4 - TIPO F (PRIMER PISO)</v>
      </c>
      <c r="H19" s="267">
        <f ca="1">PRECIO_P4</f>
        <v>0</v>
      </c>
      <c r="I19" s="98"/>
      <c r="K19" s="398"/>
    </row>
    <row r="20" spans="1:11" ht="20.100000000000001" hidden="1" customHeight="1" x14ac:dyDescent="0.2">
      <c r="A20" s="454" t="str">
        <f>IF(Tipo_P5="","","PROTOTIPO 5 - TIPO "&amp;Tipo_P5)</f>
        <v>PROTOTIPO 5 - TIPO H (PRIMER PISO)</v>
      </c>
      <c r="B20" s="116"/>
      <c r="C20" s="98" t="str">
        <f>IF(Tipo_P5="","","CANTIDAD VIVIENDAS")</f>
        <v>CANTIDAD VIVIENDAS</v>
      </c>
      <c r="D20" s="633">
        <f>Cant_Viv_P5</f>
        <v>0</v>
      </c>
      <c r="E20" s="633"/>
      <c r="F20" s="98"/>
      <c r="G20" s="449" t="str">
        <f>IF(Tipo_P4="","","PRECIO UNIT. "&amp;A20)</f>
        <v>PRECIO UNIT. PROTOTIPO 5 - TIPO H (PRIMER PISO)</v>
      </c>
      <c r="H20" s="267">
        <f ca="1">PRECIO_P5</f>
        <v>0</v>
      </c>
      <c r="I20" s="98"/>
      <c r="K20" s="398"/>
    </row>
    <row r="21" spans="1:11" ht="20.100000000000001" hidden="1" customHeight="1" x14ac:dyDescent="0.2">
      <c r="A21" s="454" t="str">
        <f>IF(Tipo_P6="","","PROTOTIPO 6 - TIPO "&amp;Tipo_P6)</f>
        <v>PROTOTIPO 6 - TIPO G (PRIMER PISO)</v>
      </c>
      <c r="B21" s="116"/>
      <c r="C21" s="98" t="str">
        <f>IF(Tipo_P6="","","CANTIDAD VIVIENDAS")</f>
        <v>CANTIDAD VIVIENDAS</v>
      </c>
      <c r="D21" s="633">
        <f>Cant_Viv_P6</f>
        <v>0</v>
      </c>
      <c r="E21" s="633"/>
      <c r="F21" s="98"/>
      <c r="G21" s="449" t="str">
        <f>IF(Tipo_P4="","","PRECIO UNIT. "&amp;A21)</f>
        <v>PRECIO UNIT. PROTOTIPO 6 - TIPO G (PRIMER PISO)</v>
      </c>
      <c r="H21" s="267">
        <f>PRECIO_P6</f>
        <v>0</v>
      </c>
      <c r="I21" s="98"/>
      <c r="K21" s="398"/>
    </row>
    <row r="22" spans="1:11" ht="20.100000000000001" hidden="1" customHeight="1" x14ac:dyDescent="0.2">
      <c r="A22" s="454" t="str">
        <f>IF(Tipo_P7="","","PROTOTIPO 7 - TIPO "&amp;Tipo_P7)</f>
        <v>PROTOTIPO 7 - TIPO G (SEGUNDO PISO)</v>
      </c>
      <c r="B22" s="116"/>
      <c r="C22" s="98" t="str">
        <f>IF(Tipo_P7="","","CANTIDAD VIVIENDAS")</f>
        <v>CANTIDAD VIVIENDAS</v>
      </c>
      <c r="D22" s="633">
        <f>Cant_Viv_P7</f>
        <v>0</v>
      </c>
      <c r="E22" s="633"/>
      <c r="F22" s="98"/>
      <c r="G22" s="449" t="str">
        <f>IF(Tipo_P7="","","PRECIO UNIT. "&amp;A22)</f>
        <v>PRECIO UNIT. PROTOTIPO 7 - TIPO G (SEGUNDO PISO)</v>
      </c>
      <c r="H22" s="267">
        <f>PRECIO_P7</f>
        <v>0</v>
      </c>
      <c r="I22" s="98"/>
      <c r="K22" s="398"/>
    </row>
    <row r="23" spans="1:11" ht="20.100000000000001" hidden="1" customHeight="1" x14ac:dyDescent="0.2">
      <c r="A23" s="454" t="str">
        <f>'Espacios Comunes'!B4</f>
        <v>ESPACIO COMUN</v>
      </c>
      <c r="B23" s="116"/>
      <c r="C23" s="98"/>
      <c r="D23" s="634">
        <f>'Espacios Comunes'!B5</f>
        <v>0</v>
      </c>
      <c r="E23" s="634"/>
      <c r="F23" s="98"/>
      <c r="G23" s="449" t="str">
        <f>'Espacios Comunes'!B105</f>
        <v>PRECIO TOTAL ESPACIO COMUN</v>
      </c>
      <c r="H23" s="267">
        <f ca="1">'Espacios Comunes'!F105</f>
        <v>0</v>
      </c>
      <c r="I23" s="98"/>
      <c r="K23" s="398"/>
    </row>
    <row r="24" spans="1:11" ht="20.100000000000001" customHeight="1" x14ac:dyDescent="0.2">
      <c r="A24" s="515"/>
      <c r="B24" s="116"/>
      <c r="C24" s="98"/>
      <c r="D24" s="514"/>
      <c r="E24" s="514"/>
      <c r="F24" s="98"/>
      <c r="G24" s="449"/>
      <c r="H24" s="267"/>
      <c r="I24" s="98"/>
      <c r="K24" s="398"/>
    </row>
    <row r="25" spans="1:11" ht="20.100000000000001" customHeight="1" x14ac:dyDescent="0.2">
      <c r="A25" s="163"/>
      <c r="B25" s="516"/>
      <c r="C25" s="516"/>
      <c r="D25" s="517"/>
      <c r="E25" s="517"/>
      <c r="F25" s="595"/>
      <c r="G25" s="595"/>
      <c r="H25" s="516"/>
      <c r="I25" s="615"/>
    </row>
    <row r="26" spans="1:11" ht="25.5" x14ac:dyDescent="0.2">
      <c r="A26" s="233" t="s">
        <v>1105</v>
      </c>
      <c r="B26" s="630" t="s">
        <v>0</v>
      </c>
      <c r="C26" s="630"/>
      <c r="D26" s="233" t="s">
        <v>1</v>
      </c>
      <c r="E26" s="233" t="s">
        <v>2</v>
      </c>
      <c r="F26" s="233" t="s">
        <v>1150</v>
      </c>
      <c r="G26" s="233" t="s">
        <v>1151</v>
      </c>
      <c r="H26" s="233" t="s">
        <v>1118</v>
      </c>
      <c r="I26" s="233" t="s">
        <v>10</v>
      </c>
    </row>
    <row r="27" spans="1:11" ht="20.100000000000001" customHeight="1" x14ac:dyDescent="0.2">
      <c r="A27" s="118"/>
      <c r="B27" s="119"/>
      <c r="C27" s="119"/>
      <c r="D27" s="118"/>
      <c r="E27" s="118"/>
      <c r="F27" s="119"/>
      <c r="G27" s="119"/>
      <c r="H27" s="115"/>
      <c r="I27" s="89"/>
    </row>
    <row r="28" spans="1:11" ht="20.100000000000001" customHeight="1" x14ac:dyDescent="0.2">
      <c r="A28" s="227" t="str">
        <f>Datos!B35</f>
        <v>A</v>
      </c>
      <c r="B28" s="85" t="str">
        <f>IFERROR(VLOOKUP(A28,Tabla_Datos,2,FALSE),0)</f>
        <v>VIVIENDA</v>
      </c>
      <c r="C28" s="90"/>
      <c r="D28" s="91"/>
      <c r="E28" s="92"/>
      <c r="F28" s="93"/>
      <c r="G28" s="93"/>
      <c r="H28" s="93"/>
      <c r="I28" s="5"/>
    </row>
    <row r="29" spans="1:11" ht="20.100000000000001" customHeight="1" x14ac:dyDescent="0.2">
      <c r="A29" s="227">
        <f>Datos!B36</f>
        <v>1</v>
      </c>
      <c r="B29" s="85" t="str">
        <f>IFERROR(VLOOKUP(A29,Tabla_Datos,2,FALSE),0)</f>
        <v>Replanteo</v>
      </c>
      <c r="C29" s="90"/>
      <c r="D29" s="91" t="str">
        <f>IFERROR(VLOOKUP(A29,Tabla_Datos,3,FALSE),0)</f>
        <v>gl</v>
      </c>
      <c r="E29" s="92">
        <f t="shared" ref="E29:E61" si="0">ROUND(IFERROR(VLOOKUP(A29,Tabla_P1,4,FALSE)*Cant_Viv_P1,0)+IFERROR(VLOOKUP(A29,Tabla_P2,4,FALSE)*Cant_Viv_P2,0)+IFERROR(VLOOKUP(A29,Tabla_P3,4,FALSE)*Cant_Viv_P3,0)+IFERROR(VLOOKUP(A29,Tabla_P4,4,FALSE)*Cant_Viv_P4,0)+IFERROR(VLOOKUP(A29,Tabla_P5,4,FALSE)*Cant_Viv_P5,0)+IFERROR(VLOOKUP(A29,Tabla_P6,4,FALSE)*Cant_Viv_P6,0)+IFERROR(VLOOKUP(A29,Tabla_P7,4,FALSE)*Cant_Viv_P7,0)++IFERROR(VLOOKUP(A29,Tabla_EC,4,FALSE)*EspacioComun,0),2)</f>
        <v>71</v>
      </c>
      <c r="F29" s="93">
        <f>IFERROR(VLOOKUP(A29,Tabla_AP,7,FALSE),0)</f>
        <v>0</v>
      </c>
      <c r="G29" s="93">
        <f t="shared" ref="G29:G61" si="1">ROUND(PrecioUnitario(F29,Costo_Financiero,Gastos_Generales,Beneficio,Ingresos_Brutos,IVA_Vivienda),5)</f>
        <v>0</v>
      </c>
      <c r="H29" s="93">
        <f>ROUND(E29*G29,5)</f>
        <v>0</v>
      </c>
      <c r="I29" s="5">
        <f ca="1">IFERROR(H29/Monto_Oferta,0)</f>
        <v>0</v>
      </c>
    </row>
    <row r="30" spans="1:11" ht="20.100000000000001" customHeight="1" x14ac:dyDescent="0.2">
      <c r="A30" s="227">
        <f>Datos!B37</f>
        <v>2</v>
      </c>
      <c r="B30" s="85" t="str">
        <f t="shared" ref="B30:B54" si="2">IFERROR(VLOOKUP(A30,Tabla_Datos,2,FALSE),0)</f>
        <v>Excavación de Cimientos</v>
      </c>
      <c r="C30" s="90"/>
      <c r="D30" s="91" t="str">
        <f t="shared" ref="D30:D54" si="3">IFERROR(VLOOKUP(A30,Tabla_Datos,3,FALSE),0)</f>
        <v>m3</v>
      </c>
      <c r="E30" s="92">
        <f t="shared" si="0"/>
        <v>986.9</v>
      </c>
      <c r="F30" s="93">
        <f t="shared" ref="F30:F54" si="4">IFERROR(VLOOKUP(A30,Tabla_AP,7,FALSE),0)</f>
        <v>0</v>
      </c>
      <c r="G30" s="93">
        <f t="shared" si="1"/>
        <v>0</v>
      </c>
      <c r="H30" s="93">
        <f t="shared" ref="H30:H68" si="5">ROUND(E30*G30,5)</f>
        <v>0</v>
      </c>
      <c r="I30" s="5">
        <f t="shared" ref="I30:I54" ca="1" si="6">IFERROR(H30/Monto_Oferta,0)</f>
        <v>0</v>
      </c>
    </row>
    <row r="31" spans="1:11" ht="20.100000000000001" customHeight="1" x14ac:dyDescent="0.2">
      <c r="A31" s="227">
        <f>Datos!B38</f>
        <v>3</v>
      </c>
      <c r="B31" s="85" t="str">
        <f t="shared" si="2"/>
        <v xml:space="preserve">Relleno Bajo Contrapiso </v>
      </c>
      <c r="C31" s="90"/>
      <c r="D31" s="91" t="str">
        <f t="shared" si="3"/>
        <v>m3</v>
      </c>
      <c r="E31" s="92">
        <f t="shared" si="0"/>
        <v>599.24</v>
      </c>
      <c r="F31" s="93">
        <f>IFERROR(VLOOKUP(A31,Tabla_AP,7,FALSE),0)</f>
        <v>0</v>
      </c>
      <c r="G31" s="93">
        <f t="shared" si="1"/>
        <v>0</v>
      </c>
      <c r="H31" s="93">
        <f t="shared" si="5"/>
        <v>0</v>
      </c>
      <c r="I31" s="5">
        <f t="shared" ca="1" si="6"/>
        <v>0</v>
      </c>
    </row>
    <row r="32" spans="1:11" ht="20.100000000000001" customHeight="1" x14ac:dyDescent="0.2">
      <c r="A32" s="227">
        <f>Datos!B39</f>
        <v>4</v>
      </c>
      <c r="B32" s="85" t="str">
        <f t="shared" si="2"/>
        <v>Hormigón de limpieza</v>
      </c>
      <c r="C32" s="90"/>
      <c r="D32" s="91" t="str">
        <f t="shared" si="3"/>
        <v>m2</v>
      </c>
      <c r="E32" s="92">
        <f t="shared" si="0"/>
        <v>127.8</v>
      </c>
      <c r="F32" s="93">
        <f t="shared" si="4"/>
        <v>0</v>
      </c>
      <c r="G32" s="93">
        <f t="shared" si="1"/>
        <v>0</v>
      </c>
      <c r="H32" s="93">
        <f t="shared" si="5"/>
        <v>0</v>
      </c>
      <c r="I32" s="5">
        <f t="shared" ca="1" si="6"/>
        <v>0</v>
      </c>
    </row>
    <row r="33" spans="1:11" ht="20.100000000000001" customHeight="1" x14ac:dyDescent="0.2">
      <c r="A33" s="227">
        <f>Datos!B40</f>
        <v>5</v>
      </c>
      <c r="B33" s="85" t="str">
        <f t="shared" si="2"/>
        <v>Cimiento Ciclópeo H 13</v>
      </c>
      <c r="C33" s="90"/>
      <c r="D33" s="91" t="str">
        <f t="shared" si="3"/>
        <v>m3</v>
      </c>
      <c r="E33" s="92">
        <f t="shared" si="0"/>
        <v>896.73</v>
      </c>
      <c r="F33" s="93">
        <f t="shared" si="4"/>
        <v>0</v>
      </c>
      <c r="G33" s="93">
        <f t="shared" si="1"/>
        <v>0</v>
      </c>
      <c r="H33" s="93">
        <f t="shared" si="5"/>
        <v>0</v>
      </c>
      <c r="I33" s="5">
        <f t="shared" ca="1" si="6"/>
        <v>0</v>
      </c>
      <c r="K33" s="470"/>
    </row>
    <row r="34" spans="1:11" ht="20.100000000000001" customHeight="1" x14ac:dyDescent="0.2">
      <c r="A34" s="227">
        <f>Datos!B41</f>
        <v>6</v>
      </c>
      <c r="B34" s="85" t="str">
        <f t="shared" si="2"/>
        <v>Dado Fundación  h=15cm</v>
      </c>
      <c r="C34" s="90"/>
      <c r="D34" s="91" t="str">
        <f t="shared" si="3"/>
        <v>m3</v>
      </c>
      <c r="E34" s="92">
        <f t="shared" si="0"/>
        <v>72.42</v>
      </c>
      <c r="F34" s="93">
        <f t="shared" si="4"/>
        <v>0</v>
      </c>
      <c r="G34" s="93">
        <f t="shared" si="1"/>
        <v>0</v>
      </c>
      <c r="H34" s="93">
        <f t="shared" si="5"/>
        <v>0</v>
      </c>
      <c r="I34" s="5">
        <f t="shared" ca="1" si="6"/>
        <v>0</v>
      </c>
    </row>
    <row r="35" spans="1:11" ht="20.100000000000001" customHeight="1" x14ac:dyDescent="0.2">
      <c r="A35" s="227">
        <f>Datos!B42</f>
        <v>7</v>
      </c>
      <c r="B35" s="85" t="str">
        <f t="shared" si="2"/>
        <v>Vigas de Encadenado Inferior - Fundación  H 17</v>
      </c>
      <c r="C35" s="90"/>
      <c r="D35" s="91" t="str">
        <f t="shared" si="3"/>
        <v>m3</v>
      </c>
      <c r="E35" s="92">
        <f t="shared" si="0"/>
        <v>137.74</v>
      </c>
      <c r="F35" s="93">
        <f t="shared" si="4"/>
        <v>0</v>
      </c>
      <c r="G35" s="93">
        <f t="shared" si="1"/>
        <v>0</v>
      </c>
      <c r="H35" s="93">
        <f t="shared" si="5"/>
        <v>0</v>
      </c>
      <c r="I35" s="5">
        <f t="shared" ca="1" si="6"/>
        <v>0</v>
      </c>
    </row>
    <row r="36" spans="1:11" ht="20.100000000000001" customHeight="1" x14ac:dyDescent="0.2">
      <c r="A36" s="227">
        <f>Datos!B43</f>
        <v>8</v>
      </c>
      <c r="B36" s="85" t="str">
        <f t="shared" si="2"/>
        <v>Columna de Encadenado (incluye tronco de columna)</v>
      </c>
      <c r="C36" s="90"/>
      <c r="D36" s="91" t="str">
        <f t="shared" si="3"/>
        <v>m3</v>
      </c>
      <c r="E36" s="92">
        <f t="shared" si="0"/>
        <v>225.78</v>
      </c>
      <c r="F36" s="93">
        <f t="shared" si="4"/>
        <v>0</v>
      </c>
      <c r="G36" s="93">
        <f t="shared" si="1"/>
        <v>0</v>
      </c>
      <c r="H36" s="93">
        <f t="shared" si="5"/>
        <v>0</v>
      </c>
      <c r="I36" s="5">
        <f t="shared" ca="1" si="6"/>
        <v>0</v>
      </c>
    </row>
    <row r="37" spans="1:11" ht="20.100000000000001" customHeight="1" x14ac:dyDescent="0.2">
      <c r="A37" s="227">
        <f>Datos!B44</f>
        <v>9</v>
      </c>
      <c r="B37" s="85" t="str">
        <f t="shared" si="2"/>
        <v>Vigas de Encadenado Superior, Dintel y de Carga</v>
      </c>
      <c r="C37" s="90"/>
      <c r="D37" s="91" t="str">
        <f t="shared" si="3"/>
        <v>m3</v>
      </c>
      <c r="E37" s="92">
        <f t="shared" si="0"/>
        <v>159.75</v>
      </c>
      <c r="F37" s="93">
        <f t="shared" si="4"/>
        <v>0</v>
      </c>
      <c r="G37" s="93">
        <f t="shared" si="1"/>
        <v>0</v>
      </c>
      <c r="H37" s="93">
        <f t="shared" si="5"/>
        <v>0</v>
      </c>
      <c r="I37" s="5">
        <f t="shared" ca="1" si="6"/>
        <v>0</v>
      </c>
    </row>
    <row r="38" spans="1:11" ht="20.100000000000001" customHeight="1" x14ac:dyDescent="0.2">
      <c r="A38" s="227">
        <f>Datos!B45</f>
        <v>10</v>
      </c>
      <c r="B38" s="85" t="str">
        <f t="shared" si="2"/>
        <v>Losa de Hormigón Armado</v>
      </c>
      <c r="C38" s="90"/>
      <c r="D38" s="91" t="str">
        <f t="shared" si="3"/>
        <v>m3</v>
      </c>
      <c r="E38" s="92">
        <f t="shared" si="0"/>
        <v>196.67</v>
      </c>
      <c r="F38" s="93">
        <f t="shared" si="4"/>
        <v>0</v>
      </c>
      <c r="G38" s="93">
        <f t="shared" si="1"/>
        <v>0</v>
      </c>
      <c r="H38" s="93">
        <f t="shared" si="5"/>
        <v>0</v>
      </c>
      <c r="I38" s="5">
        <f t="shared" ca="1" si="6"/>
        <v>0</v>
      </c>
    </row>
    <row r="39" spans="1:11" ht="20.100000000000001" customHeight="1" x14ac:dyDescent="0.2">
      <c r="A39" s="227">
        <f>Datos!B46</f>
        <v>11</v>
      </c>
      <c r="B39" s="85" t="str">
        <f t="shared" si="2"/>
        <v>Tanque de Reserva (incluido cierre base tanque)</v>
      </c>
      <c r="C39" s="90"/>
      <c r="D39" s="91" t="str">
        <f t="shared" si="3"/>
        <v>gl</v>
      </c>
      <c r="E39" s="92">
        <f t="shared" si="0"/>
        <v>71</v>
      </c>
      <c r="F39" s="93">
        <f t="shared" si="4"/>
        <v>0</v>
      </c>
      <c r="G39" s="93">
        <f t="shared" si="1"/>
        <v>0</v>
      </c>
      <c r="H39" s="93">
        <f t="shared" si="5"/>
        <v>0</v>
      </c>
      <c r="I39" s="5">
        <f t="shared" ca="1" si="6"/>
        <v>0</v>
      </c>
    </row>
    <row r="40" spans="1:11" ht="20.100000000000001" customHeight="1" x14ac:dyDescent="0.2">
      <c r="A40" s="227">
        <f>Datos!B47</f>
        <v>12</v>
      </c>
      <c r="B40" s="85" t="str">
        <f t="shared" si="2"/>
        <v>Capa aisladora horizontal  18cm</v>
      </c>
      <c r="C40" s="90"/>
      <c r="D40" s="91" t="str">
        <f t="shared" si="3"/>
        <v>m2</v>
      </c>
      <c r="E40" s="92">
        <f t="shared" si="0"/>
        <v>511.2</v>
      </c>
      <c r="F40" s="93">
        <f t="shared" si="4"/>
        <v>0</v>
      </c>
      <c r="G40" s="93">
        <f t="shared" si="1"/>
        <v>0</v>
      </c>
      <c r="H40" s="93">
        <f t="shared" si="5"/>
        <v>0</v>
      </c>
      <c r="I40" s="5">
        <f t="shared" ca="1" si="6"/>
        <v>0</v>
      </c>
    </row>
    <row r="41" spans="1:11" ht="20.100000000000001" customHeight="1" x14ac:dyDescent="0.2">
      <c r="A41" s="227">
        <f>Datos!B48</f>
        <v>13</v>
      </c>
      <c r="B41" s="85" t="str">
        <f t="shared" si="2"/>
        <v xml:space="preserve">Mampostería Ladrillón Cerámico Macizo (soga) </v>
      </c>
      <c r="C41" s="90"/>
      <c r="D41" s="91" t="str">
        <f t="shared" si="3"/>
        <v>m2</v>
      </c>
      <c r="E41" s="92">
        <f t="shared" si="0"/>
        <v>6063.4</v>
      </c>
      <c r="F41" s="93">
        <f t="shared" si="4"/>
        <v>0</v>
      </c>
      <c r="G41" s="93">
        <f t="shared" si="1"/>
        <v>0</v>
      </c>
      <c r="H41" s="93">
        <f t="shared" si="5"/>
        <v>0</v>
      </c>
      <c r="I41" s="5">
        <f t="shared" ca="1" si="6"/>
        <v>0</v>
      </c>
    </row>
    <row r="42" spans="1:11" ht="20.100000000000001" customHeight="1" x14ac:dyDescent="0.2">
      <c r="A42" s="227">
        <f>Datos!B49</f>
        <v>14</v>
      </c>
      <c r="B42" s="85" t="str">
        <f t="shared" si="2"/>
        <v>Tabique  Liviano  tipo Durlock ( con placa de yeso de 12,5 mm para sectores húmedos)</v>
      </c>
      <c r="C42" s="90"/>
      <c r="D42" s="91" t="str">
        <f t="shared" si="3"/>
        <v>m2</v>
      </c>
      <c r="E42" s="92">
        <f t="shared" si="0"/>
        <v>342.93</v>
      </c>
      <c r="F42" s="93">
        <f t="shared" si="4"/>
        <v>0</v>
      </c>
      <c r="G42" s="93">
        <f t="shared" si="1"/>
        <v>0</v>
      </c>
      <c r="H42" s="93">
        <f t="shared" si="5"/>
        <v>0</v>
      </c>
      <c r="I42" s="5">
        <f t="shared" ca="1" si="6"/>
        <v>0</v>
      </c>
    </row>
    <row r="43" spans="1:11" ht="20.100000000000001" customHeight="1" x14ac:dyDescent="0.2">
      <c r="A43" s="227">
        <f>Datos!B50</f>
        <v>15</v>
      </c>
      <c r="B43" s="85" t="str">
        <f t="shared" si="2"/>
        <v>Cubierta de Techo Aislación Térmica e Hidráulica</v>
      </c>
      <c r="C43" s="90"/>
      <c r="D43" s="91" t="str">
        <f t="shared" si="3"/>
        <v>m2</v>
      </c>
      <c r="E43" s="92">
        <f t="shared" si="0"/>
        <v>4396.32</v>
      </c>
      <c r="F43" s="93">
        <f t="shared" si="4"/>
        <v>0</v>
      </c>
      <c r="G43" s="93">
        <f t="shared" si="1"/>
        <v>0</v>
      </c>
      <c r="H43" s="93">
        <f t="shared" si="5"/>
        <v>0</v>
      </c>
      <c r="I43" s="5">
        <f t="shared" ca="1" si="6"/>
        <v>0</v>
      </c>
    </row>
    <row r="44" spans="1:11" ht="20.100000000000001" customHeight="1" x14ac:dyDescent="0.2">
      <c r="A44" s="227">
        <f>Datos!B51</f>
        <v>16</v>
      </c>
      <c r="B44" s="85" t="str">
        <f t="shared" si="2"/>
        <v>Contrapiso  Interior</v>
      </c>
      <c r="C44" s="90"/>
      <c r="D44" s="91" t="str">
        <f t="shared" si="3"/>
        <v>m2</v>
      </c>
      <c r="E44" s="92">
        <f t="shared" si="0"/>
        <v>3647.98</v>
      </c>
      <c r="F44" s="93">
        <f t="shared" si="4"/>
        <v>0</v>
      </c>
      <c r="G44" s="93">
        <f t="shared" si="1"/>
        <v>0</v>
      </c>
      <c r="H44" s="93">
        <f t="shared" si="5"/>
        <v>0</v>
      </c>
      <c r="I44" s="5">
        <f t="shared" ca="1" si="6"/>
        <v>0</v>
      </c>
    </row>
    <row r="45" spans="1:11" ht="20.100000000000001" customHeight="1" x14ac:dyDescent="0.2">
      <c r="A45" s="227">
        <f>Datos!B52</f>
        <v>17</v>
      </c>
      <c r="B45" s="85" t="str">
        <f t="shared" si="2"/>
        <v>Carpeta bajo Cerámico e=4cm</v>
      </c>
      <c r="C45" s="90"/>
      <c r="D45" s="91" t="str">
        <f t="shared" si="3"/>
        <v>m2</v>
      </c>
      <c r="E45" s="92">
        <f t="shared" si="0"/>
        <v>3647.98</v>
      </c>
      <c r="F45" s="93">
        <f t="shared" si="4"/>
        <v>0</v>
      </c>
      <c r="G45" s="93">
        <f t="shared" si="1"/>
        <v>0</v>
      </c>
      <c r="H45" s="93">
        <f t="shared" si="5"/>
        <v>0</v>
      </c>
      <c r="I45" s="5">
        <f t="shared" ca="1" si="6"/>
        <v>0</v>
      </c>
    </row>
    <row r="46" spans="1:11" ht="20.100000000000001" customHeight="1" x14ac:dyDescent="0.2">
      <c r="A46" s="227">
        <f>Datos!B53</f>
        <v>18</v>
      </c>
      <c r="B46" s="85" t="str">
        <f t="shared" si="2"/>
        <v>Piso baldosa cerámica (incluido umbral)</v>
      </c>
      <c r="C46" s="90"/>
      <c r="D46" s="91" t="str">
        <f t="shared" si="3"/>
        <v>m2</v>
      </c>
      <c r="E46" s="92">
        <f t="shared" si="0"/>
        <v>3647.98</v>
      </c>
      <c r="F46" s="93">
        <f t="shared" si="4"/>
        <v>0</v>
      </c>
      <c r="G46" s="93">
        <f t="shared" si="1"/>
        <v>0</v>
      </c>
      <c r="H46" s="93">
        <f t="shared" si="5"/>
        <v>0</v>
      </c>
      <c r="I46" s="5">
        <f t="shared" ca="1" si="6"/>
        <v>0</v>
      </c>
    </row>
    <row r="47" spans="1:11" ht="20.100000000000001" customHeight="1" x14ac:dyDescent="0.2">
      <c r="A47" s="227">
        <f>Datos!B54</f>
        <v>19</v>
      </c>
      <c r="B47" s="85" t="str">
        <f t="shared" si="2"/>
        <v>Contrapisos de Veredín perimetral, vereda de acceso y galería</v>
      </c>
      <c r="C47" s="90"/>
      <c r="D47" s="91" t="str">
        <f t="shared" si="3"/>
        <v>m2</v>
      </c>
      <c r="E47" s="92">
        <f t="shared" si="0"/>
        <v>3929.78</v>
      </c>
      <c r="F47" s="93">
        <f t="shared" si="4"/>
        <v>0</v>
      </c>
      <c r="G47" s="93">
        <f t="shared" si="1"/>
        <v>0</v>
      </c>
      <c r="H47" s="93">
        <f t="shared" si="5"/>
        <v>0</v>
      </c>
      <c r="I47" s="5">
        <f t="shared" ca="1" si="6"/>
        <v>0</v>
      </c>
    </row>
    <row r="48" spans="1:11" ht="20.100000000000001" customHeight="1" x14ac:dyDescent="0.2">
      <c r="A48" s="227">
        <f>Datos!B55</f>
        <v>20</v>
      </c>
      <c r="B48" s="85" t="str">
        <f t="shared" si="2"/>
        <v>Carpinterías metálica, aluminio y madera</v>
      </c>
      <c r="C48" s="90"/>
      <c r="D48" s="91" t="str">
        <f t="shared" si="3"/>
        <v>gl</v>
      </c>
      <c r="E48" s="92">
        <f t="shared" si="0"/>
        <v>71</v>
      </c>
      <c r="F48" s="93">
        <f t="shared" si="4"/>
        <v>0</v>
      </c>
      <c r="G48" s="93">
        <f t="shared" si="1"/>
        <v>0</v>
      </c>
      <c r="H48" s="93">
        <f t="shared" si="5"/>
        <v>0</v>
      </c>
      <c r="I48" s="5">
        <f t="shared" ca="1" si="6"/>
        <v>0</v>
      </c>
    </row>
    <row r="49" spans="1:9" ht="20.100000000000001" customHeight="1" x14ac:dyDescent="0.2">
      <c r="A49" s="227">
        <f>Datos!B56</f>
        <v>21</v>
      </c>
      <c r="B49" s="85" t="str">
        <f t="shared" si="2"/>
        <v>Jaharro b/ revestimiento cerámico</v>
      </c>
      <c r="C49" s="90"/>
      <c r="D49" s="91" t="str">
        <f t="shared" si="3"/>
        <v>m2</v>
      </c>
      <c r="E49" s="92">
        <f t="shared" si="0"/>
        <v>1086.3</v>
      </c>
      <c r="F49" s="93">
        <f t="shared" si="4"/>
        <v>0</v>
      </c>
      <c r="G49" s="93">
        <f t="shared" si="1"/>
        <v>0</v>
      </c>
      <c r="H49" s="93">
        <f t="shared" si="5"/>
        <v>0</v>
      </c>
      <c r="I49" s="5">
        <f t="shared" ca="1" si="6"/>
        <v>0</v>
      </c>
    </row>
    <row r="50" spans="1:9" ht="20.100000000000001" customHeight="1" x14ac:dyDescent="0.2">
      <c r="A50" s="227">
        <f>Datos!B57</f>
        <v>22</v>
      </c>
      <c r="B50" s="85" t="str">
        <f t="shared" si="2"/>
        <v>Jaharro y Enlucido a la cal (interior)</v>
      </c>
      <c r="C50" s="90"/>
      <c r="D50" s="91" t="str">
        <f t="shared" si="3"/>
        <v>m2</v>
      </c>
      <c r="E50" s="92">
        <f t="shared" si="0"/>
        <v>8441.19</v>
      </c>
      <c r="F50" s="93">
        <f t="shared" si="4"/>
        <v>0</v>
      </c>
      <c r="G50" s="93">
        <f t="shared" si="1"/>
        <v>0</v>
      </c>
      <c r="H50" s="93">
        <f t="shared" si="5"/>
        <v>0</v>
      </c>
      <c r="I50" s="5">
        <f t="shared" ca="1" si="6"/>
        <v>0</v>
      </c>
    </row>
    <row r="51" spans="1:9" ht="20.100000000000001" customHeight="1" x14ac:dyDescent="0.2">
      <c r="A51" s="227">
        <f>Datos!B58</f>
        <v>23</v>
      </c>
      <c r="B51" s="85" t="str">
        <f>IFERROR(VLOOKUP(A51,Tabla_Datos,2,FALSE),0)</f>
        <v>Revestimiento cerámico</v>
      </c>
      <c r="C51" s="90"/>
      <c r="D51" s="91" t="str">
        <f>IFERROR(VLOOKUP(A51,Tabla_Datos,3,FALSE),0)</f>
        <v>m2</v>
      </c>
      <c r="E51" s="92">
        <f t="shared" si="0"/>
        <v>1086.3</v>
      </c>
      <c r="F51" s="93">
        <f>IFERROR(VLOOKUP(A51,Tabla_AP,7,FALSE),0)</f>
        <v>0</v>
      </c>
      <c r="G51" s="93">
        <f t="shared" si="1"/>
        <v>0</v>
      </c>
      <c r="H51" s="93">
        <f t="shared" si="5"/>
        <v>0</v>
      </c>
      <c r="I51" s="5">
        <f ca="1">IFERROR(H51/Monto_Oferta,0)</f>
        <v>0</v>
      </c>
    </row>
    <row r="52" spans="1:9" ht="20.100000000000001" customHeight="1" x14ac:dyDescent="0.2">
      <c r="A52" s="227">
        <f>Datos!B59</f>
        <v>24</v>
      </c>
      <c r="B52" s="85" t="str">
        <f>IFERROR(VLOOKUP(A52,Tabla_Datos,2,FALSE),0)</f>
        <v>Mesadas, campana y ventilaciones (incluida mesada exterior)</v>
      </c>
      <c r="C52" s="90"/>
      <c r="D52" s="91" t="str">
        <f>IFERROR(VLOOKUP(A52,Tabla_Datos,3,FALSE),0)</f>
        <v>gl</v>
      </c>
      <c r="E52" s="92">
        <f t="shared" si="0"/>
        <v>67</v>
      </c>
      <c r="F52" s="93">
        <f>IFERROR(VLOOKUP(A52,Tabla_AP,7,FALSE),0)</f>
        <v>0</v>
      </c>
      <c r="G52" s="93">
        <f t="shared" si="1"/>
        <v>0</v>
      </c>
      <c r="H52" s="93">
        <f t="shared" si="5"/>
        <v>0</v>
      </c>
      <c r="I52" s="5">
        <f ca="1">IFERROR(H52/Monto_Oferta,0)</f>
        <v>0</v>
      </c>
    </row>
    <row r="53" spans="1:9" ht="20.100000000000001" customHeight="1" x14ac:dyDescent="0.2">
      <c r="A53" s="227" t="str">
        <f>Datos!B60</f>
        <v>24.1</v>
      </c>
      <c r="B53" s="85" t="str">
        <f t="shared" si="2"/>
        <v>Mesadas, campana y ventilaciones p/ disc.(incluida mesada exterior)</v>
      </c>
      <c r="C53" s="90"/>
      <c r="D53" s="91" t="str">
        <f t="shared" si="3"/>
        <v>gl</v>
      </c>
      <c r="E53" s="92">
        <f t="shared" si="0"/>
        <v>4</v>
      </c>
      <c r="F53" s="93">
        <f t="shared" si="4"/>
        <v>0</v>
      </c>
      <c r="G53" s="93">
        <f t="shared" si="1"/>
        <v>0</v>
      </c>
      <c r="H53" s="93">
        <f t="shared" si="5"/>
        <v>0</v>
      </c>
      <c r="I53" s="5">
        <f t="shared" ca="1" si="6"/>
        <v>0</v>
      </c>
    </row>
    <row r="54" spans="1:9" ht="20.100000000000001" customHeight="1" x14ac:dyDescent="0.2">
      <c r="A54" s="227">
        <f>Datos!B61</f>
        <v>25</v>
      </c>
      <c r="B54" s="85" t="str">
        <f t="shared" si="2"/>
        <v>Antepechos de H° Armado con goterón bajo nariz de 2cm</v>
      </c>
      <c r="C54" s="90"/>
      <c r="D54" s="91" t="str">
        <f t="shared" si="3"/>
        <v>ml</v>
      </c>
      <c r="E54" s="92">
        <f t="shared" si="0"/>
        <v>319.5</v>
      </c>
      <c r="F54" s="93">
        <f t="shared" si="4"/>
        <v>0</v>
      </c>
      <c r="G54" s="93">
        <f t="shared" si="1"/>
        <v>0</v>
      </c>
      <c r="H54" s="93">
        <f t="shared" si="5"/>
        <v>0</v>
      </c>
      <c r="I54" s="5">
        <f t="shared" ca="1" si="6"/>
        <v>0</v>
      </c>
    </row>
    <row r="55" spans="1:9" ht="20.100000000000001" customHeight="1" x14ac:dyDescent="0.2">
      <c r="A55" s="227">
        <f>Datos!B62</f>
        <v>26</v>
      </c>
      <c r="B55" s="85" t="str">
        <f t="shared" ref="B55:B68" si="7">IFERROR(VLOOKUP(A55,Tabla_Datos,2,FALSE),0)</f>
        <v>Esmalte sintético sobre carpintería metálica</v>
      </c>
      <c r="C55" s="90"/>
      <c r="D55" s="91" t="str">
        <f t="shared" ref="D55:D68" si="8">IFERROR(VLOOKUP(A55,Tabla_Datos,3,FALSE),0)</f>
        <v>m2</v>
      </c>
      <c r="E55" s="92">
        <f t="shared" si="0"/>
        <v>1148.07</v>
      </c>
      <c r="F55" s="93">
        <f t="shared" ref="F55:F68" si="9">IFERROR(VLOOKUP(A55,Tabla_AP,7,FALSE),0)</f>
        <v>0</v>
      </c>
      <c r="G55" s="93">
        <f t="shared" si="1"/>
        <v>0</v>
      </c>
      <c r="H55" s="93">
        <f t="shared" si="5"/>
        <v>0</v>
      </c>
      <c r="I55" s="5">
        <f t="shared" ref="I55:I68" ca="1" si="10">IFERROR(H55/Monto_Oferta,0)</f>
        <v>0</v>
      </c>
    </row>
    <row r="56" spans="1:9" ht="20.100000000000001" customHeight="1" x14ac:dyDescent="0.2">
      <c r="A56" s="227">
        <f>Datos!B63</f>
        <v>27</v>
      </c>
      <c r="B56" s="85" t="str">
        <f>IFERROR(VLOOKUP(A56,Tabla_Datos,2,FALSE),0)</f>
        <v>Esmalte sintético sobre carpintería madera</v>
      </c>
      <c r="C56" s="90"/>
      <c r="D56" s="91" t="str">
        <f>IFERROR(VLOOKUP(A56,Tabla_Datos,3,FALSE),0)</f>
        <v>m2</v>
      </c>
      <c r="E56" s="92">
        <f t="shared" si="0"/>
        <v>948.56</v>
      </c>
      <c r="F56" s="93">
        <f>IFERROR(VLOOKUP(A56,Tabla_AP,7,FALSE),0)</f>
        <v>0</v>
      </c>
      <c r="G56" s="93">
        <f t="shared" si="1"/>
        <v>0</v>
      </c>
      <c r="H56" s="93">
        <f t="shared" si="5"/>
        <v>0</v>
      </c>
      <c r="I56" s="5">
        <f ca="1">IFERROR(H56/Monto_Oferta,0)</f>
        <v>0</v>
      </c>
    </row>
    <row r="57" spans="1:9" ht="20.100000000000001" customHeight="1" x14ac:dyDescent="0.2">
      <c r="A57" s="227">
        <f>Datos!B64</f>
        <v>28</v>
      </c>
      <c r="B57" s="85" t="str">
        <f t="shared" si="7"/>
        <v>Látex exterior en H° Visto y Muros T,R.</v>
      </c>
      <c r="C57" s="90"/>
      <c r="D57" s="91" t="str">
        <f t="shared" si="8"/>
        <v>m2</v>
      </c>
      <c r="E57" s="92">
        <f t="shared" si="0"/>
        <v>9127.0499999999993</v>
      </c>
      <c r="F57" s="93">
        <f t="shared" si="9"/>
        <v>0</v>
      </c>
      <c r="G57" s="93">
        <f t="shared" si="1"/>
        <v>0</v>
      </c>
      <c r="H57" s="93">
        <f t="shared" si="5"/>
        <v>0</v>
      </c>
      <c r="I57" s="5">
        <f t="shared" ca="1" si="10"/>
        <v>0</v>
      </c>
    </row>
    <row r="58" spans="1:9" ht="20.100000000000001" customHeight="1" x14ac:dyDescent="0.2">
      <c r="A58" s="227">
        <f>Datos!B65</f>
        <v>29</v>
      </c>
      <c r="B58" s="85" t="str">
        <f t="shared" si="7"/>
        <v>Provisión y colocación de cristal float 3mm</v>
      </c>
      <c r="C58" s="90"/>
      <c r="D58" s="91" t="str">
        <f t="shared" si="8"/>
        <v>m2</v>
      </c>
      <c r="E58" s="92">
        <f t="shared" si="0"/>
        <v>403.99</v>
      </c>
      <c r="F58" s="93">
        <f t="shared" si="9"/>
        <v>0</v>
      </c>
      <c r="G58" s="93">
        <f t="shared" si="1"/>
        <v>0</v>
      </c>
      <c r="H58" s="93">
        <f t="shared" si="5"/>
        <v>0</v>
      </c>
      <c r="I58" s="5">
        <f t="shared" ca="1" si="10"/>
        <v>0</v>
      </c>
    </row>
    <row r="59" spans="1:9" ht="20.100000000000001" customHeight="1" x14ac:dyDescent="0.2">
      <c r="A59" s="227">
        <f>Datos!B66</f>
        <v>30</v>
      </c>
      <c r="B59" s="85" t="str">
        <f>IFERROR(VLOOKUP(A59,Tabla_Datos,2,FALSE),0)</f>
        <v>Provisión y colocación de cristal float 4mm</v>
      </c>
      <c r="C59" s="90"/>
      <c r="D59" s="91" t="str">
        <f>IFERROR(VLOOKUP(A59,Tabla_Datos,3,FALSE),0)</f>
        <v>m2</v>
      </c>
      <c r="E59" s="92">
        <f>ROUND(IFERROR(VLOOKUP(A59,Tabla_P1,4,FALSE)*Cant_Viv_P1,0)+IFERROR(VLOOKUP(A59,Tabla_P2,4,FALSE)*Cant_Viv_P2,0)+IFERROR(VLOOKUP(A59,Tabla_P3,4,FALSE)*Cant_Viv_P3,0)+IFERROR(VLOOKUP(A59,Tabla_P4,4,FALSE)*Cant_Viv_P4,0)+IFERROR(VLOOKUP(A59,Tabla_P5,4,FALSE)*Cant_Viv_P5,0)+IFERROR(VLOOKUP(A59,Tabla_P6,4,FALSE)*Cant_Viv_P6,0)+IFERROR(VLOOKUP(A59,Tabla_P7,4,FALSE)*Cant_Viv_P7,0)++IFERROR(VLOOKUP(A59,Tabla_EC,4,FALSE)*EspacioComun,0),2)</f>
        <v>254.89</v>
      </c>
      <c r="F59" s="93">
        <f>IFERROR(VLOOKUP(A59,Tabla_AP,7,FALSE),0)</f>
        <v>0</v>
      </c>
      <c r="G59" s="93">
        <f>ROUND(PrecioUnitario(F59,Costo_Financiero,Gastos_Generales,Beneficio,Ingresos_Brutos,IVA_Vivienda),5)</f>
        <v>0</v>
      </c>
      <c r="H59" s="93">
        <f>ROUND(E59*G59,5)</f>
        <v>0</v>
      </c>
      <c r="I59" s="5">
        <f ca="1">IFERROR(H59/Monto_Oferta,0)</f>
        <v>0</v>
      </c>
    </row>
    <row r="60" spans="1:9" ht="20.100000000000001" customHeight="1" x14ac:dyDescent="0.2">
      <c r="A60" s="227">
        <f>Datos!B67</f>
        <v>31</v>
      </c>
      <c r="B60" s="85" t="str">
        <f t="shared" si="7"/>
        <v>Pérgolas (Frente y Fondo)  - Incluye Base de Hormigón Simple H 13</v>
      </c>
      <c r="C60" s="90"/>
      <c r="D60" s="91" t="str">
        <f t="shared" si="8"/>
        <v>gl</v>
      </c>
      <c r="E60" s="92">
        <f t="shared" si="0"/>
        <v>71</v>
      </c>
      <c r="F60" s="93">
        <f t="shared" si="9"/>
        <v>0</v>
      </c>
      <c r="G60" s="93">
        <f t="shared" si="1"/>
        <v>0</v>
      </c>
      <c r="H60" s="93">
        <f t="shared" si="5"/>
        <v>0</v>
      </c>
      <c r="I60" s="5">
        <f t="shared" ca="1" si="10"/>
        <v>0</v>
      </c>
    </row>
    <row r="61" spans="1:9" ht="20.100000000000001" customHeight="1" x14ac:dyDescent="0.2">
      <c r="A61" s="227">
        <f>Datos!B68</f>
        <v>32</v>
      </c>
      <c r="B61" s="85" t="str">
        <f t="shared" si="7"/>
        <v xml:space="preserve">Instalación sanitaria (incl. cañería base, distrib. AF-AC, artefactos y grifería) </v>
      </c>
      <c r="C61" s="90"/>
      <c r="D61" s="91" t="str">
        <f t="shared" si="8"/>
        <v>gl</v>
      </c>
      <c r="E61" s="92">
        <f t="shared" si="0"/>
        <v>67</v>
      </c>
      <c r="F61" s="93">
        <f t="shared" si="9"/>
        <v>0</v>
      </c>
      <c r="G61" s="93">
        <f t="shared" si="1"/>
        <v>0</v>
      </c>
      <c r="H61" s="93">
        <f t="shared" si="5"/>
        <v>0</v>
      </c>
      <c r="I61" s="5">
        <f t="shared" ca="1" si="10"/>
        <v>0</v>
      </c>
    </row>
    <row r="62" spans="1:9" ht="20.100000000000001" customHeight="1" x14ac:dyDescent="0.2">
      <c r="A62" s="227" t="str">
        <f>Datos!B69</f>
        <v>32.1</v>
      </c>
      <c r="B62" s="85" t="str">
        <f t="shared" si="7"/>
        <v xml:space="preserve">Instalación sanitaria p/ disc.(incl. cañería base, distrib. AF-AC, artefactos y grifería) </v>
      </c>
      <c r="C62" s="90"/>
      <c r="D62" s="91" t="str">
        <f t="shared" si="8"/>
        <v>gl</v>
      </c>
      <c r="E62" s="92">
        <f t="shared" ref="E62:E68" si="11">ROUND(IFERROR(VLOOKUP(A62,Tabla_P1,4,FALSE)*Cant_Viv_P1,0)+IFERROR(VLOOKUP(A62,Tabla_P2,4,FALSE)*Cant_Viv_P2,0)+IFERROR(VLOOKUP(A62,Tabla_P3,4,FALSE)*Cant_Viv_P3,0)+IFERROR(VLOOKUP(A62,Tabla_P4,4,FALSE)*Cant_Viv_P4,0)+IFERROR(VLOOKUP(A62,Tabla_P5,4,FALSE)*Cant_Viv_P5,0)+IFERROR(VLOOKUP(A62,Tabla_P6,4,FALSE)*Cant_Viv_P6,0)+IFERROR(VLOOKUP(A62,Tabla_P7,4,FALSE)*Cant_Viv_P7,0)++IFERROR(VLOOKUP(A62,Tabla_EC,4,FALSE)*EspacioComun,0),2)</f>
        <v>4</v>
      </c>
      <c r="F62" s="93">
        <f t="shared" si="9"/>
        <v>0</v>
      </c>
      <c r="G62" s="93">
        <f t="shared" ref="G62:G68" si="12">ROUND(PrecioUnitario(F62,Costo_Financiero,Gastos_Generales,Beneficio,Ingresos_Brutos,IVA_Vivienda),5)</f>
        <v>0</v>
      </c>
      <c r="H62" s="93">
        <f t="shared" si="5"/>
        <v>0</v>
      </c>
      <c r="I62" s="5">
        <f t="shared" ca="1" si="10"/>
        <v>0</v>
      </c>
    </row>
    <row r="63" spans="1:9" ht="20.100000000000001" customHeight="1" x14ac:dyDescent="0.2">
      <c r="A63" s="227">
        <f>Datos!B70</f>
        <v>33</v>
      </c>
      <c r="B63" s="85" t="str">
        <f t="shared" si="7"/>
        <v>Calefón Solar - Termosifónico - Captador por tubo de vacío</v>
      </c>
      <c r="C63" s="90"/>
      <c r="D63" s="91" t="str">
        <f t="shared" si="8"/>
        <v>u</v>
      </c>
      <c r="E63" s="92">
        <f t="shared" si="11"/>
        <v>71</v>
      </c>
      <c r="F63" s="93">
        <f t="shared" si="9"/>
        <v>0</v>
      </c>
      <c r="G63" s="93">
        <f t="shared" si="12"/>
        <v>0</v>
      </c>
      <c r="H63" s="93">
        <f t="shared" si="5"/>
        <v>0</v>
      </c>
      <c r="I63" s="5">
        <f t="shared" ca="1" si="10"/>
        <v>0</v>
      </c>
    </row>
    <row r="64" spans="1:9" ht="20.100000000000001" customHeight="1" x14ac:dyDescent="0.2">
      <c r="A64" s="227">
        <f>Datos!B71</f>
        <v>34</v>
      </c>
      <c r="B64" s="85" t="str">
        <f t="shared" si="7"/>
        <v>Instalación de Gas (Incl. Cocina 4 hornallas c/horno)</v>
      </c>
      <c r="C64" s="90"/>
      <c r="D64" s="91" t="str">
        <f t="shared" si="8"/>
        <v>gl</v>
      </c>
      <c r="E64" s="92">
        <f t="shared" si="11"/>
        <v>71</v>
      </c>
      <c r="F64" s="93">
        <f t="shared" si="9"/>
        <v>0</v>
      </c>
      <c r="G64" s="93">
        <f t="shared" si="12"/>
        <v>0</v>
      </c>
      <c r="H64" s="93">
        <f t="shared" si="5"/>
        <v>0</v>
      </c>
      <c r="I64" s="5">
        <f t="shared" ca="1" si="10"/>
        <v>0</v>
      </c>
    </row>
    <row r="65" spans="1:11" ht="20.100000000000001" customHeight="1" x14ac:dyDescent="0.2">
      <c r="A65" s="227">
        <f>Datos!B72</f>
        <v>35</v>
      </c>
      <c r="B65" s="85" t="str">
        <f t="shared" si="7"/>
        <v>Instalación de gas - Gabinete para tubos</v>
      </c>
      <c r="C65" s="90"/>
      <c r="D65" s="91" t="str">
        <f t="shared" si="8"/>
        <v>U</v>
      </c>
      <c r="E65" s="92">
        <f t="shared" si="11"/>
        <v>71</v>
      </c>
      <c r="F65" s="93">
        <f t="shared" si="9"/>
        <v>0</v>
      </c>
      <c r="G65" s="93">
        <f t="shared" si="12"/>
        <v>0</v>
      </c>
      <c r="H65" s="93">
        <f t="shared" si="5"/>
        <v>0</v>
      </c>
      <c r="I65" s="5">
        <f t="shared" ca="1" si="10"/>
        <v>0</v>
      </c>
    </row>
    <row r="66" spans="1:11" ht="20.100000000000001" customHeight="1" x14ac:dyDescent="0.2">
      <c r="A66" s="227">
        <f>Datos!B73</f>
        <v>36</v>
      </c>
      <c r="B66" s="85" t="str">
        <f t="shared" si="7"/>
        <v>Instalación eléctrica (incl.pilastra,proc.cañerias p/3AA,y preveer espacios en tablero gral. p/llaves termomagnéticas corresp. Portalámparas 3 cuerpos)</v>
      </c>
      <c r="C66" s="90"/>
      <c r="D66" s="91" t="str">
        <f t="shared" si="8"/>
        <v>gl</v>
      </c>
      <c r="E66" s="92">
        <f t="shared" si="11"/>
        <v>71</v>
      </c>
      <c r="F66" s="93">
        <f t="shared" si="9"/>
        <v>0</v>
      </c>
      <c r="G66" s="93">
        <f t="shared" si="12"/>
        <v>0</v>
      </c>
      <c r="H66" s="93">
        <f t="shared" si="5"/>
        <v>0</v>
      </c>
      <c r="I66" s="5">
        <f t="shared" ca="1" si="10"/>
        <v>0</v>
      </c>
    </row>
    <row r="67" spans="1:11" ht="20.100000000000001" customHeight="1" x14ac:dyDescent="0.2">
      <c r="A67" s="227">
        <f>Datos!B74</f>
        <v>37</v>
      </c>
      <c r="B67" s="85" t="str">
        <f t="shared" si="7"/>
        <v>Terminación y limpieza de obra</v>
      </c>
      <c r="C67" s="90"/>
      <c r="D67" s="91" t="str">
        <f t="shared" si="8"/>
        <v>gl</v>
      </c>
      <c r="E67" s="92">
        <f t="shared" si="11"/>
        <v>71</v>
      </c>
      <c r="F67" s="93">
        <f t="shared" si="9"/>
        <v>0</v>
      </c>
      <c r="G67" s="93">
        <f t="shared" si="12"/>
        <v>0</v>
      </c>
      <c r="H67" s="93">
        <f t="shared" si="5"/>
        <v>0</v>
      </c>
      <c r="I67" s="5">
        <f t="shared" ca="1" si="10"/>
        <v>0</v>
      </c>
    </row>
    <row r="68" spans="1:11" ht="20.100000000000001" customHeight="1" x14ac:dyDescent="0.2">
      <c r="A68" s="227">
        <f>Datos!B75</f>
        <v>38</v>
      </c>
      <c r="B68" s="85" t="str">
        <f t="shared" si="7"/>
        <v>Flete</v>
      </c>
      <c r="C68" s="90"/>
      <c r="D68" s="91" t="str">
        <f t="shared" si="8"/>
        <v>gl</v>
      </c>
      <c r="E68" s="92">
        <f t="shared" si="11"/>
        <v>71</v>
      </c>
      <c r="F68" s="93">
        <f t="shared" si="9"/>
        <v>0</v>
      </c>
      <c r="G68" s="93">
        <f t="shared" si="12"/>
        <v>0</v>
      </c>
      <c r="H68" s="93">
        <f t="shared" si="5"/>
        <v>0</v>
      </c>
      <c r="I68" s="5">
        <f t="shared" ca="1" si="10"/>
        <v>0</v>
      </c>
    </row>
    <row r="69" spans="1:11" ht="20.100000000000001" customHeight="1" x14ac:dyDescent="0.2">
      <c r="A69" s="157"/>
      <c r="B69" s="158" t="str">
        <f>"TOTAL COSTO "</f>
        <v xml:space="preserve">TOTAL COSTO </v>
      </c>
      <c r="C69" s="158"/>
      <c r="D69" s="158"/>
      <c r="E69" s="158"/>
      <c r="F69" s="161">
        <f>+H71</f>
        <v>0</v>
      </c>
      <c r="G69" s="162"/>
      <c r="H69" s="159">
        <f>SUM(H29:H68)</f>
        <v>0</v>
      </c>
      <c r="I69" s="160">
        <f ca="1">SUM(I29:I68)</f>
        <v>0</v>
      </c>
    </row>
    <row r="70" spans="1:11" ht="20.100000000000001" customHeight="1" thickBot="1" x14ac:dyDescent="0.25">
      <c r="G70" s="94"/>
    </row>
    <row r="71" spans="1:11" s="196" customFormat="1" ht="20.100000000000001" customHeight="1" thickTop="1" x14ac:dyDescent="0.2">
      <c r="A71" s="188" t="s">
        <v>1106</v>
      </c>
      <c r="B71" s="189" t="s">
        <v>1166</v>
      </c>
      <c r="C71" s="190"/>
      <c r="D71" s="191"/>
      <c r="E71" s="192"/>
      <c r="F71" s="193"/>
      <c r="G71" s="192"/>
      <c r="H71" s="194">
        <f>ROUND(H69/Coef_Paso_Vivienda,2)</f>
        <v>0</v>
      </c>
      <c r="I71" s="195"/>
      <c r="J71" s="474"/>
      <c r="K71" s="390"/>
    </row>
    <row r="72" spans="1:11" s="196" customFormat="1" ht="20.100000000000001" customHeight="1" x14ac:dyDescent="0.2">
      <c r="A72" s="197" t="s">
        <v>1107</v>
      </c>
      <c r="B72" s="198" t="str">
        <f>"COSTO FINANCIERO  "&amp;ROUND(Costo_Financiero*100,2)&amp;" % de ( 1 )"</f>
        <v>COSTO FINANCIERO  0 % de ( 1 )</v>
      </c>
      <c r="C72" s="199"/>
      <c r="D72" s="200"/>
      <c r="E72" s="201">
        <f>Costo_Financiero</f>
        <v>0</v>
      </c>
      <c r="F72" s="86"/>
      <c r="G72" s="202"/>
      <c r="H72" s="203">
        <f>ROUND(H71*Costo_Financiero,2)</f>
        <v>0</v>
      </c>
      <c r="I72" s="195"/>
    </row>
    <row r="73" spans="1:11" s="196" customFormat="1" ht="20.100000000000001" customHeight="1" x14ac:dyDescent="0.2">
      <c r="A73" s="197" t="s">
        <v>1108</v>
      </c>
      <c r="B73" s="198" t="s">
        <v>1162</v>
      </c>
      <c r="C73" s="199"/>
      <c r="D73" s="200"/>
      <c r="E73" s="202"/>
      <c r="F73" s="86"/>
      <c r="G73" s="202"/>
      <c r="H73" s="203">
        <f>H71+H72</f>
        <v>0</v>
      </c>
      <c r="I73" s="195"/>
      <c r="J73" s="474"/>
    </row>
    <row r="74" spans="1:11" s="196" customFormat="1" ht="20.100000000000001" customHeight="1" x14ac:dyDescent="0.2">
      <c r="A74" s="197" t="s">
        <v>1109</v>
      </c>
      <c r="B74" s="204" t="str">
        <f>CONCATENATE("GASTOS GENERALES  ",ROUND(Gastos_Generales*100,3)," % de ( 3 )")</f>
        <v>GASTOS GENERALES  0 % de ( 3 )</v>
      </c>
      <c r="C74" s="204"/>
      <c r="D74" s="205"/>
      <c r="E74" s="201">
        <f>Gastos_Generales</f>
        <v>0</v>
      </c>
      <c r="F74" s="86"/>
      <c r="G74" s="202"/>
      <c r="H74" s="203">
        <f>H73*E74</f>
        <v>0</v>
      </c>
      <c r="I74" s="205"/>
    </row>
    <row r="75" spans="1:11" s="196" customFormat="1" ht="20.100000000000001" customHeight="1" x14ac:dyDescent="0.2">
      <c r="A75" s="197" t="s">
        <v>1110</v>
      </c>
      <c r="B75" s="204" t="str">
        <f>CONCATENATE("BENEFICIOS  ",ROUND(Beneficio*100,2)," % de ( 3 )")</f>
        <v>BENEFICIOS  0 % de ( 3 )</v>
      </c>
      <c r="C75" s="204"/>
      <c r="D75" s="205"/>
      <c r="E75" s="201">
        <f>Beneficio</f>
        <v>0</v>
      </c>
      <c r="F75" s="86"/>
      <c r="G75" s="202"/>
      <c r="H75" s="203">
        <f>H73*E75</f>
        <v>0</v>
      </c>
      <c r="I75" s="205"/>
      <c r="K75" s="390"/>
    </row>
    <row r="76" spans="1:11" s="196" customFormat="1" ht="20.100000000000001" customHeight="1" x14ac:dyDescent="0.2">
      <c r="A76" s="197">
        <v>6</v>
      </c>
      <c r="B76" s="198" t="s">
        <v>1163</v>
      </c>
      <c r="C76" s="199"/>
      <c r="D76" s="205"/>
      <c r="E76" s="202"/>
      <c r="F76" s="86"/>
      <c r="G76" s="202"/>
      <c r="H76" s="203">
        <f>H73+H74+H75</f>
        <v>0</v>
      </c>
      <c r="I76" s="205"/>
      <c r="K76" s="324"/>
    </row>
    <row r="77" spans="1:11" s="196" customFormat="1" ht="20.100000000000001" customHeight="1" x14ac:dyDescent="0.2">
      <c r="A77" s="197" t="s">
        <v>1164</v>
      </c>
      <c r="B77" s="204" t="str">
        <f>CONCATENATE("INGRESOS BRUTOS Y LOTE HOGAR  ",ROUND(Ingresos_Brutos*100,2)," % de ( 6 )")</f>
        <v>INGRESOS BRUTOS Y LOTE HOGAR  2,4 % de ( 6 )</v>
      </c>
      <c r="C77" s="204"/>
      <c r="D77" s="205"/>
      <c r="E77" s="201">
        <f>Ingresos_Brutos</f>
        <v>2.4E-2</v>
      </c>
      <c r="F77" s="86"/>
      <c r="G77" s="202"/>
      <c r="H77" s="203">
        <f>IF(Ingresos_Brutos=0,,ROUND(Ingresos_Brutos*H76,2))</f>
        <v>0</v>
      </c>
      <c r="I77" s="205"/>
    </row>
    <row r="78" spans="1:11" s="196" customFormat="1" ht="20.100000000000001" customHeight="1" thickBot="1" x14ac:dyDescent="0.25">
      <c r="A78" s="206" t="s">
        <v>1165</v>
      </c>
      <c r="B78" s="207" t="str">
        <f>CONCATENATE("IMPUESTO AL VALOR AGREGADO ",IVA_Vivienda*100," % de ( 6 )")</f>
        <v>IMPUESTO AL VALOR AGREGADO 10,5 % de ( 6 )</v>
      </c>
      <c r="C78" s="207"/>
      <c r="D78" s="208"/>
      <c r="E78" s="209">
        <f>IVA_Vivienda</f>
        <v>0.105</v>
      </c>
      <c r="F78" s="210"/>
      <c r="G78" s="211"/>
      <c r="H78" s="212">
        <f>IF(IVA_Vivienda=0,,ROUND(IVA_Vivienda*H76,2))</f>
        <v>0</v>
      </c>
      <c r="I78" s="402"/>
    </row>
    <row r="79" spans="1:11" ht="20.100000000000001" customHeight="1" thickTop="1" x14ac:dyDescent="0.2">
      <c r="A79" s="100"/>
      <c r="B79" s="95"/>
      <c r="C79" s="95"/>
      <c r="D79" s="96"/>
      <c r="E79" s="97"/>
      <c r="F79" s="98"/>
      <c r="G79" s="101"/>
      <c r="I79" s="96"/>
    </row>
    <row r="80" spans="1:11" ht="20.100000000000001" customHeight="1" x14ac:dyDescent="0.2">
      <c r="B80" s="117" t="str">
        <f>"PRECIO TOTAL VIVENDAS"</f>
        <v>PRECIO TOTAL VIVENDAS</v>
      </c>
      <c r="C80" s="117"/>
      <c r="D80" s="96"/>
      <c r="E80" s="3"/>
      <c r="F80" s="98"/>
      <c r="G80" s="101"/>
      <c r="H80" s="101">
        <f>H69</f>
        <v>0</v>
      </c>
      <c r="I80" s="407"/>
    </row>
    <row r="81" spans="1:14" ht="20.100000000000001" customHeight="1" x14ac:dyDescent="0.2">
      <c r="B81" s="117"/>
      <c r="C81" s="117"/>
      <c r="D81" s="96"/>
      <c r="E81" s="3"/>
      <c r="F81" s="98"/>
      <c r="G81" s="101"/>
      <c r="H81" s="101"/>
      <c r="I81" s="407"/>
    </row>
    <row r="82" spans="1:14" ht="20.100000000000001" customHeight="1" x14ac:dyDescent="0.2">
      <c r="A82" s="118"/>
      <c r="B82" s="119"/>
      <c r="C82" s="119"/>
      <c r="D82" s="118"/>
      <c r="E82" s="118"/>
      <c r="F82" s="119"/>
      <c r="G82" s="119"/>
      <c r="H82" s="115"/>
      <c r="I82" s="118"/>
      <c r="J82" s="3"/>
    </row>
    <row r="83" spans="1:14" ht="20.100000000000001" customHeight="1" x14ac:dyDescent="0.2">
      <c r="A83" s="120" t="s">
        <v>1312</v>
      </c>
      <c r="B83" s="116"/>
      <c r="C83" s="99"/>
      <c r="D83" s="115"/>
      <c r="E83" s="115"/>
      <c r="F83" s="258"/>
      <c r="G83" s="258"/>
      <c r="H83" s="258"/>
      <c r="I83" s="113"/>
    </row>
    <row r="84" spans="1:14" ht="39" customHeight="1" x14ac:dyDescent="0.2">
      <c r="A84" s="155" t="s">
        <v>1105</v>
      </c>
      <c r="B84" s="631" t="s">
        <v>0</v>
      </c>
      <c r="C84" s="632"/>
      <c r="D84" s="155" t="s">
        <v>1</v>
      </c>
      <c r="E84" s="155" t="s">
        <v>2</v>
      </c>
      <c r="F84" s="233" t="s">
        <v>1150</v>
      </c>
      <c r="G84" s="233" t="s">
        <v>1151</v>
      </c>
      <c r="H84" s="233" t="s">
        <v>1118</v>
      </c>
      <c r="I84" s="233" t="s">
        <v>10</v>
      </c>
    </row>
    <row r="85" spans="1:14" ht="20.100000000000001" customHeight="1" x14ac:dyDescent="0.2">
      <c r="A85" s="227" t="str">
        <f>Datos!B76</f>
        <v>B</v>
      </c>
      <c r="B85" s="85" t="str">
        <f>IFERROR(VLOOKUP(A85,Tabla_Datos,2,FALSE),0)</f>
        <v>INFRAESTRUCTURA</v>
      </c>
      <c r="C85" s="90"/>
      <c r="D85" s="91">
        <f>IFERROR(VLOOKUP(A85,Tabla_Datos,3,FALSE),0)</f>
        <v>0</v>
      </c>
      <c r="E85" s="92">
        <f ca="1">IFERROR(VLOOKUP(A85,INDIRECT("Tabla_"&amp;LEFT($A$83,16)),4,FALSE),0)</f>
        <v>0</v>
      </c>
      <c r="F85" s="93">
        <f>IFERROR(VLOOKUP(A85,Tabla_AP,7,FALSE),0)</f>
        <v>0</v>
      </c>
      <c r="G85" s="93">
        <f>ROUND(PrecioUnitario(F85,Costo_Financiero,Gastos_Generales,Beneficio,Ingresos_Brutos,IVA_Infraestructura),2)</f>
        <v>0</v>
      </c>
      <c r="H85" s="93">
        <f ca="1">ROUND(E85*G85,2)</f>
        <v>0</v>
      </c>
      <c r="I85" s="5">
        <f t="shared" ref="I85:I124" ca="1" si="13">IFERROR(H85/Monto_Oferta,0)</f>
        <v>0</v>
      </c>
      <c r="K85" s="412"/>
      <c r="L85" s="412"/>
      <c r="M85" s="398"/>
      <c r="N85" s="398"/>
    </row>
    <row r="86" spans="1:14" ht="20.100000000000001" customHeight="1" x14ac:dyDescent="0.2">
      <c r="A86" s="184">
        <v>39</v>
      </c>
      <c r="B86" s="85" t="str">
        <f>IFERROR(VLOOKUP(A86,Tabla_Datos,2,FALSE),0)</f>
        <v>Preparación y Limpieza de Terreno (incluye erradicación de árboles)</v>
      </c>
      <c r="C86" s="90"/>
      <c r="D86" s="91" t="str">
        <f>IFERROR(VLOOKUP(A86,Tabla_Datos,3,FALSE),0)</f>
        <v>ha</v>
      </c>
      <c r="E86" s="92">
        <f ca="1">ROUND(IFERROR(VLOOKUP(A86,INDIRECT("Tabla_"&amp;LEFT($A$83,16)),4,FALSE),0),2)</f>
        <v>3.66</v>
      </c>
      <c r="F86" s="93">
        <f>IFERROR(VLOOKUP(A86,Tabla_AP,7,FALSE),0)</f>
        <v>0</v>
      </c>
      <c r="G86" s="93">
        <f t="shared" ref="G86:G112" si="14">ROUND(PrecioUnitario(F86,Costo_Financiero,Gastos_Generales,Beneficio,Ingresos_Brutos,IVA_Infraestructura),5)</f>
        <v>0</v>
      </c>
      <c r="H86" s="93">
        <f ca="1">ROUND(E86*G86,5)</f>
        <v>0</v>
      </c>
      <c r="I86" s="5">
        <f t="shared" ca="1" si="13"/>
        <v>0</v>
      </c>
      <c r="K86" s="412"/>
      <c r="L86" s="412"/>
      <c r="M86" s="398"/>
      <c r="N86" s="398"/>
    </row>
    <row r="87" spans="1:14" ht="20.100000000000001" customHeight="1" x14ac:dyDescent="0.2">
      <c r="A87" s="184">
        <v>40</v>
      </c>
      <c r="B87" s="85" t="str">
        <f t="shared" ref="B87:B112" si="15">IFERROR(VLOOKUP(A87,Tabla_Datos,2,FALSE),0)</f>
        <v>Demolición de cunetas impermeabilizadas y veredas existentes (según detalle en PET)</v>
      </c>
      <c r="C87" s="90"/>
      <c r="D87" s="91" t="str">
        <f t="shared" ref="D87:D112" si="16">IFERROR(VLOOKUP(A87,Tabla_Datos,3,FALSE),0)</f>
        <v>m2</v>
      </c>
      <c r="E87" s="92">
        <f t="shared" ref="E87:E112" ca="1" si="17">ROUND(IFERROR(VLOOKUP(A87,INDIRECT("Tabla_"&amp;LEFT($A$83,16)),4,FALSE),0),2)</f>
        <v>229.91</v>
      </c>
      <c r="F87" s="93">
        <f t="shared" ref="F87:F112" si="18">IFERROR(VLOOKUP(A87,Tabla_AP,7,FALSE),0)</f>
        <v>0</v>
      </c>
      <c r="G87" s="93">
        <f t="shared" si="14"/>
        <v>0</v>
      </c>
      <c r="H87" s="93">
        <f t="shared" ref="H87:H112" ca="1" si="19">ROUND(E87*G87,5)</f>
        <v>0</v>
      </c>
      <c r="I87" s="5">
        <f t="shared" ca="1" si="13"/>
        <v>0</v>
      </c>
      <c r="K87" s="412"/>
      <c r="L87" s="412"/>
      <c r="M87" s="398"/>
      <c r="N87" s="398"/>
    </row>
    <row r="88" spans="1:14" ht="20.100000000000001" customHeight="1" x14ac:dyDescent="0.2">
      <c r="A88" s="184">
        <v>41</v>
      </c>
      <c r="B88" s="85" t="str">
        <f t="shared" si="15"/>
        <v>Excavación no Clasificada</v>
      </c>
      <c r="C88" s="90"/>
      <c r="D88" s="91" t="str">
        <f t="shared" si="16"/>
        <v>m3</v>
      </c>
      <c r="E88" s="92">
        <f t="shared" ca="1" si="17"/>
        <v>3448.2</v>
      </c>
      <c r="F88" s="93">
        <f t="shared" si="18"/>
        <v>0</v>
      </c>
      <c r="G88" s="93">
        <f t="shared" si="14"/>
        <v>0</v>
      </c>
      <c r="H88" s="93">
        <f t="shared" ca="1" si="19"/>
        <v>0</v>
      </c>
      <c r="I88" s="5">
        <f t="shared" ca="1" si="13"/>
        <v>0</v>
      </c>
      <c r="K88" s="412"/>
      <c r="L88" s="412"/>
      <c r="M88" s="398"/>
      <c r="N88" s="398"/>
    </row>
    <row r="89" spans="1:14" ht="20.100000000000001" customHeight="1" x14ac:dyDescent="0.2">
      <c r="A89" s="184">
        <v>42</v>
      </c>
      <c r="B89" s="85" t="str">
        <f>IFERROR(VLOOKUP(A89,Tabla_Datos,2,FALSE),0)</f>
        <v>Ejecución de base para calles (0,20)</v>
      </c>
      <c r="C89" s="90"/>
      <c r="D89" s="91" t="str">
        <f>IFERROR(VLOOKUP(A89,Tabla_Datos,3,FALSE),0)</f>
        <v>m3</v>
      </c>
      <c r="E89" s="92">
        <f t="shared" ca="1" si="17"/>
        <v>1705.78</v>
      </c>
      <c r="F89" s="93">
        <f>IFERROR(VLOOKUP(A89,Tabla_AP,7,FALSE),0)</f>
        <v>0</v>
      </c>
      <c r="G89" s="93">
        <f t="shared" si="14"/>
        <v>0</v>
      </c>
      <c r="H89" s="93">
        <f t="shared" ca="1" si="19"/>
        <v>0</v>
      </c>
      <c r="I89" s="5">
        <f t="shared" ca="1" si="13"/>
        <v>0</v>
      </c>
      <c r="K89" s="412"/>
      <c r="L89" s="412"/>
      <c r="M89" s="398"/>
      <c r="N89" s="398"/>
    </row>
    <row r="90" spans="1:14" ht="20.100000000000001" customHeight="1" x14ac:dyDescent="0.2">
      <c r="A90" s="184">
        <v>43</v>
      </c>
      <c r="B90" s="85" t="str">
        <f t="shared" si="15"/>
        <v>Ejecución de cunetas en tierra</v>
      </c>
      <c r="C90" s="90"/>
      <c r="D90" s="91" t="str">
        <f t="shared" si="16"/>
        <v>ml</v>
      </c>
      <c r="E90" s="92">
        <f t="shared" ca="1" si="17"/>
        <v>1479.97</v>
      </c>
      <c r="F90" s="93">
        <f t="shared" si="18"/>
        <v>0</v>
      </c>
      <c r="G90" s="93">
        <f t="shared" si="14"/>
        <v>0</v>
      </c>
      <c r="H90" s="93">
        <f t="shared" ca="1" si="19"/>
        <v>0</v>
      </c>
      <c r="I90" s="5">
        <f t="shared" ca="1" si="13"/>
        <v>0</v>
      </c>
      <c r="K90" s="412"/>
      <c r="L90" s="412"/>
      <c r="M90" s="398"/>
      <c r="N90" s="398"/>
    </row>
    <row r="91" spans="1:14" ht="20.100000000000001" customHeight="1" x14ac:dyDescent="0.2">
      <c r="A91" s="184">
        <v>44</v>
      </c>
      <c r="B91" s="85" t="str">
        <f t="shared" si="15"/>
        <v>Ejecución de cunetas impermeabilizadas (ochavas)</v>
      </c>
      <c r="C91" s="90"/>
      <c r="D91" s="91" t="str">
        <f t="shared" si="16"/>
        <v>ml</v>
      </c>
      <c r="E91" s="92">
        <f t="shared" ca="1" si="17"/>
        <v>150</v>
      </c>
      <c r="F91" s="93">
        <f t="shared" si="18"/>
        <v>0</v>
      </c>
      <c r="G91" s="93">
        <f t="shared" si="14"/>
        <v>0</v>
      </c>
      <c r="H91" s="93">
        <f t="shared" ca="1" si="19"/>
        <v>0</v>
      </c>
      <c r="I91" s="5">
        <f t="shared" ca="1" si="13"/>
        <v>0</v>
      </c>
      <c r="K91" s="412"/>
      <c r="L91" s="412"/>
      <c r="M91" s="398"/>
      <c r="N91" s="398"/>
    </row>
    <row r="92" spans="1:14" ht="20.100000000000001" customHeight="1" x14ac:dyDescent="0.2">
      <c r="A92" s="184">
        <v>45</v>
      </c>
      <c r="B92" s="85" t="str">
        <f t="shared" si="15"/>
        <v>Comparto y Obra de Toma</v>
      </c>
      <c r="C92" s="90"/>
      <c r="D92" s="91" t="str">
        <f t="shared" si="16"/>
        <v>u</v>
      </c>
      <c r="E92" s="92">
        <f t="shared" ca="1" si="17"/>
        <v>6</v>
      </c>
      <c r="F92" s="93">
        <f t="shared" si="18"/>
        <v>0</v>
      </c>
      <c r="G92" s="93">
        <f t="shared" si="14"/>
        <v>0</v>
      </c>
      <c r="H92" s="93">
        <f t="shared" ca="1" si="19"/>
        <v>0</v>
      </c>
      <c r="I92" s="5">
        <f t="shared" ca="1" si="13"/>
        <v>0</v>
      </c>
      <c r="K92" s="412"/>
      <c r="L92" s="412"/>
      <c r="M92" s="398"/>
      <c r="N92" s="398"/>
    </row>
    <row r="93" spans="1:14" ht="20.100000000000001" customHeight="1" x14ac:dyDescent="0.2">
      <c r="A93" s="184">
        <v>46</v>
      </c>
      <c r="B93" s="85" t="str">
        <f t="shared" si="15"/>
        <v>Arbolado Público</v>
      </c>
      <c r="C93" s="90"/>
      <c r="D93" s="91" t="str">
        <f t="shared" si="16"/>
        <v>u</v>
      </c>
      <c r="E93" s="92">
        <f t="shared" ca="1" si="17"/>
        <v>167</v>
      </c>
      <c r="F93" s="93">
        <f t="shared" si="18"/>
        <v>0</v>
      </c>
      <c r="G93" s="93">
        <f t="shared" si="14"/>
        <v>0</v>
      </c>
      <c r="H93" s="93">
        <f t="shared" ca="1" si="19"/>
        <v>0</v>
      </c>
      <c r="I93" s="5">
        <f t="shared" ca="1" si="13"/>
        <v>0</v>
      </c>
      <c r="K93" s="412"/>
      <c r="L93" s="412"/>
      <c r="M93" s="398"/>
      <c r="N93" s="398"/>
    </row>
    <row r="94" spans="1:14" ht="20.100000000000001" customHeight="1" x14ac:dyDescent="0.2">
      <c r="A94" s="184">
        <v>47</v>
      </c>
      <c r="B94" s="85" t="str">
        <f t="shared" si="15"/>
        <v>Taza de Arbolado Público</v>
      </c>
      <c r="C94" s="90"/>
      <c r="D94" s="91" t="str">
        <f t="shared" si="16"/>
        <v>u</v>
      </c>
      <c r="E94" s="92">
        <f t="shared" ca="1" si="17"/>
        <v>44</v>
      </c>
      <c r="F94" s="93">
        <f t="shared" si="18"/>
        <v>0</v>
      </c>
      <c r="G94" s="93">
        <f t="shared" si="14"/>
        <v>0</v>
      </c>
      <c r="H94" s="93">
        <f t="shared" ca="1" si="19"/>
        <v>0</v>
      </c>
      <c r="I94" s="5">
        <f t="shared" ca="1" si="13"/>
        <v>0</v>
      </c>
      <c r="K94" s="412"/>
      <c r="L94" s="412"/>
      <c r="M94" s="398"/>
      <c r="N94" s="398"/>
    </row>
    <row r="95" spans="1:14" ht="20.100000000000001" customHeight="1" x14ac:dyDescent="0.2">
      <c r="A95" s="184">
        <v>48</v>
      </c>
      <c r="B95" s="85" t="str">
        <f t="shared" si="15"/>
        <v>Ejecuciòn de Veredas Municipales</v>
      </c>
      <c r="C95" s="90"/>
      <c r="D95" s="91" t="str">
        <f t="shared" si="16"/>
        <v>m2</v>
      </c>
      <c r="E95" s="92">
        <f t="shared" ca="1" si="17"/>
        <v>3168.95</v>
      </c>
      <c r="F95" s="93">
        <f t="shared" si="18"/>
        <v>0</v>
      </c>
      <c r="G95" s="93">
        <f t="shared" si="14"/>
        <v>0</v>
      </c>
      <c r="H95" s="93">
        <f t="shared" ca="1" si="19"/>
        <v>0</v>
      </c>
      <c r="I95" s="5">
        <f t="shared" ca="1" si="13"/>
        <v>0</v>
      </c>
      <c r="K95" s="412"/>
      <c r="L95" s="412"/>
      <c r="M95" s="398"/>
      <c r="N95" s="398"/>
    </row>
    <row r="96" spans="1:14" ht="20.100000000000001" customHeight="1" x14ac:dyDescent="0.2">
      <c r="A96" s="184">
        <v>49</v>
      </c>
      <c r="B96" s="85" t="str">
        <f t="shared" si="15"/>
        <v>Ejecución de Pasante Vehicular SJ320</v>
      </c>
      <c r="C96" s="90"/>
      <c r="D96" s="91" t="str">
        <f t="shared" si="16"/>
        <v>u</v>
      </c>
      <c r="E96" s="92">
        <f t="shared" ca="1" si="17"/>
        <v>13</v>
      </c>
      <c r="F96" s="93">
        <f t="shared" si="18"/>
        <v>0</v>
      </c>
      <c r="G96" s="93">
        <f t="shared" si="14"/>
        <v>0</v>
      </c>
      <c r="H96" s="93">
        <f t="shared" ca="1" si="19"/>
        <v>0</v>
      </c>
      <c r="I96" s="5">
        <f t="shared" ca="1" si="13"/>
        <v>0</v>
      </c>
      <c r="K96" s="412"/>
      <c r="L96" s="412"/>
      <c r="M96" s="398"/>
      <c r="N96" s="398"/>
    </row>
    <row r="97" spans="1:14" ht="20.100000000000001" customHeight="1" x14ac:dyDescent="0.2">
      <c r="A97" s="184">
        <v>50</v>
      </c>
      <c r="B97" s="85" t="str">
        <f t="shared" si="15"/>
        <v>Ejecución de Puentes Peatonales</v>
      </c>
      <c r="C97" s="90"/>
      <c r="D97" s="91" t="str">
        <f t="shared" si="16"/>
        <v>u</v>
      </c>
      <c r="E97" s="92">
        <f t="shared" ca="1" si="17"/>
        <v>60</v>
      </c>
      <c r="F97" s="93">
        <f t="shared" si="18"/>
        <v>0</v>
      </c>
      <c r="G97" s="93">
        <f t="shared" si="14"/>
        <v>0</v>
      </c>
      <c r="H97" s="93">
        <f t="shared" ca="1" si="19"/>
        <v>0</v>
      </c>
      <c r="I97" s="5">
        <f t="shared" ca="1" si="13"/>
        <v>0</v>
      </c>
      <c r="K97" s="412"/>
      <c r="L97" s="412"/>
      <c r="M97" s="398"/>
      <c r="N97" s="398"/>
    </row>
    <row r="98" spans="1:14" ht="20.100000000000001" customHeight="1" x14ac:dyDescent="0.2">
      <c r="A98" s="184">
        <v>51</v>
      </c>
      <c r="B98" s="85" t="str">
        <f t="shared" si="15"/>
        <v>Ejecución de Puentes de acceso Vehicular para vivienda s/cuneta impermeabilizada</v>
      </c>
      <c r="C98" s="90"/>
      <c r="D98" s="91" t="str">
        <f t="shared" si="16"/>
        <v>u</v>
      </c>
      <c r="E98" s="92">
        <f t="shared" ca="1" si="17"/>
        <v>19</v>
      </c>
      <c r="F98" s="93">
        <f t="shared" si="18"/>
        <v>0</v>
      </c>
      <c r="G98" s="93">
        <f t="shared" si="14"/>
        <v>0</v>
      </c>
      <c r="H98" s="93">
        <f t="shared" ca="1" si="19"/>
        <v>0</v>
      </c>
      <c r="I98" s="5">
        <f t="shared" ca="1" si="13"/>
        <v>0</v>
      </c>
      <c r="K98" s="412"/>
      <c r="L98" s="412"/>
      <c r="M98" s="398"/>
      <c r="N98" s="398"/>
    </row>
    <row r="99" spans="1:14" ht="20.100000000000001" customHeight="1" x14ac:dyDescent="0.2">
      <c r="A99" s="184">
        <v>52</v>
      </c>
      <c r="B99" s="85" t="str">
        <f t="shared" si="15"/>
        <v>Ejecución de Puentes de acceso Vehicular para vivienda s/cuneta en tierra</v>
      </c>
      <c r="C99" s="90"/>
      <c r="D99" s="91" t="str">
        <f t="shared" si="16"/>
        <v>u</v>
      </c>
      <c r="E99" s="92">
        <f t="shared" ca="1" si="17"/>
        <v>52</v>
      </c>
      <c r="F99" s="93">
        <f t="shared" si="18"/>
        <v>0</v>
      </c>
      <c r="G99" s="93">
        <f t="shared" si="14"/>
        <v>0</v>
      </c>
      <c r="H99" s="93">
        <f t="shared" ca="1" si="19"/>
        <v>0</v>
      </c>
      <c r="I99" s="5">
        <f t="shared" ca="1" si="13"/>
        <v>0</v>
      </c>
      <c r="K99" s="412"/>
      <c r="L99" s="412"/>
      <c r="M99" s="398"/>
      <c r="N99" s="398"/>
    </row>
    <row r="100" spans="1:14" ht="20.100000000000001" customHeight="1" x14ac:dyDescent="0.2">
      <c r="A100" s="184">
        <v>53</v>
      </c>
      <c r="B100" s="85" t="str">
        <f t="shared" si="15"/>
        <v>Ejecución de Puentes de acceso Vehicular para limpieza canal s/cuneta en tierra</v>
      </c>
      <c r="C100" s="90"/>
      <c r="D100" s="91" t="str">
        <f t="shared" si="16"/>
        <v>u</v>
      </c>
      <c r="E100" s="92">
        <f t="shared" ca="1" si="17"/>
        <v>2</v>
      </c>
      <c r="F100" s="93">
        <f t="shared" si="18"/>
        <v>0</v>
      </c>
      <c r="G100" s="93">
        <f t="shared" si="14"/>
        <v>0</v>
      </c>
      <c r="H100" s="93">
        <f t="shared" ca="1" si="19"/>
        <v>0</v>
      </c>
      <c r="I100" s="5">
        <f t="shared" ca="1" si="13"/>
        <v>0</v>
      </c>
      <c r="K100" s="412"/>
      <c r="L100" s="412"/>
      <c r="M100" s="398"/>
      <c r="N100" s="398"/>
    </row>
    <row r="101" spans="1:14" ht="20.100000000000001" customHeight="1" x14ac:dyDescent="0.2">
      <c r="A101" s="184">
        <v>54</v>
      </c>
      <c r="B101" s="85" t="str">
        <f t="shared" si="15"/>
        <v>Indicadores de Calles</v>
      </c>
      <c r="C101" s="90"/>
      <c r="D101" s="91" t="str">
        <f t="shared" si="16"/>
        <v>u</v>
      </c>
      <c r="E101" s="92">
        <f t="shared" ca="1" si="17"/>
        <v>14</v>
      </c>
      <c r="F101" s="93">
        <f t="shared" si="18"/>
        <v>0</v>
      </c>
      <c r="G101" s="93">
        <f t="shared" si="14"/>
        <v>0</v>
      </c>
      <c r="H101" s="93">
        <f t="shared" ca="1" si="19"/>
        <v>0</v>
      </c>
      <c r="I101" s="5">
        <f t="shared" ca="1" si="13"/>
        <v>0</v>
      </c>
      <c r="K101" s="412"/>
      <c r="L101" s="412"/>
      <c r="M101" s="398"/>
      <c r="N101" s="398"/>
    </row>
    <row r="102" spans="1:14" ht="20.100000000000001" customHeight="1" x14ac:dyDescent="0.2">
      <c r="A102" s="184">
        <v>55</v>
      </c>
      <c r="B102" s="85" t="str">
        <f t="shared" si="15"/>
        <v>Vértices de Lotes</v>
      </c>
      <c r="C102" s="90"/>
      <c r="D102" s="91" t="str">
        <f t="shared" si="16"/>
        <v>u</v>
      </c>
      <c r="E102" s="92">
        <f t="shared" ca="1" si="17"/>
        <v>159</v>
      </c>
      <c r="F102" s="93">
        <f t="shared" si="18"/>
        <v>0</v>
      </c>
      <c r="G102" s="93">
        <f t="shared" si="14"/>
        <v>0</v>
      </c>
      <c r="H102" s="93">
        <f t="shared" ca="1" si="19"/>
        <v>0</v>
      </c>
      <c r="I102" s="5">
        <f t="shared" ca="1" si="13"/>
        <v>0</v>
      </c>
      <c r="K102" s="412"/>
      <c r="L102" s="412"/>
      <c r="M102" s="398"/>
      <c r="N102" s="398"/>
    </row>
    <row r="103" spans="1:14" ht="20.100000000000001" customHeight="1" x14ac:dyDescent="0.2">
      <c r="A103" s="184">
        <v>56</v>
      </c>
      <c r="B103" s="85" t="str">
        <f t="shared" si="15"/>
        <v>Espacio Verde 1</v>
      </c>
      <c r="C103" s="90"/>
      <c r="D103" s="91" t="str">
        <f t="shared" si="16"/>
        <v>gl</v>
      </c>
      <c r="E103" s="92">
        <f t="shared" ca="1" si="17"/>
        <v>1</v>
      </c>
      <c r="F103" s="93">
        <f t="shared" si="18"/>
        <v>0</v>
      </c>
      <c r="G103" s="93">
        <f t="shared" si="14"/>
        <v>0</v>
      </c>
      <c r="H103" s="93">
        <f t="shared" ca="1" si="19"/>
        <v>0</v>
      </c>
      <c r="I103" s="5">
        <f t="shared" ca="1" si="13"/>
        <v>0</v>
      </c>
      <c r="K103" s="412"/>
      <c r="L103" s="412"/>
      <c r="M103" s="398"/>
      <c r="N103" s="398"/>
    </row>
    <row r="104" spans="1:14" ht="20.100000000000001" customHeight="1" x14ac:dyDescent="0.2">
      <c r="A104" s="184">
        <v>57</v>
      </c>
      <c r="B104" s="85" t="str">
        <f t="shared" si="15"/>
        <v>Espacio Verde 2</v>
      </c>
      <c r="C104" s="90"/>
      <c r="D104" s="91" t="str">
        <f t="shared" si="16"/>
        <v>gl</v>
      </c>
      <c r="E104" s="92">
        <f t="shared" ca="1" si="17"/>
        <v>1</v>
      </c>
      <c r="F104" s="93">
        <f t="shared" si="18"/>
        <v>0</v>
      </c>
      <c r="G104" s="93">
        <f t="shared" si="14"/>
        <v>0</v>
      </c>
      <c r="H104" s="93">
        <f t="shared" ca="1" si="19"/>
        <v>0</v>
      </c>
      <c r="I104" s="5">
        <f t="shared" ca="1" si="13"/>
        <v>0</v>
      </c>
      <c r="K104" s="412"/>
      <c r="L104" s="412"/>
      <c r="M104" s="398"/>
      <c r="N104" s="398"/>
    </row>
    <row r="105" spans="1:14" ht="20.100000000000001" customHeight="1" x14ac:dyDescent="0.2">
      <c r="A105" s="184">
        <v>58</v>
      </c>
      <c r="B105" s="85" t="str">
        <f t="shared" si="15"/>
        <v>Alumbrado Público</v>
      </c>
      <c r="C105" s="90"/>
      <c r="D105" s="91" t="str">
        <f t="shared" si="16"/>
        <v>gl</v>
      </c>
      <c r="E105" s="92">
        <f t="shared" ca="1" si="17"/>
        <v>1</v>
      </c>
      <c r="F105" s="93">
        <f t="shared" si="18"/>
        <v>0</v>
      </c>
      <c r="G105" s="93">
        <f t="shared" si="14"/>
        <v>0</v>
      </c>
      <c r="H105" s="93">
        <f t="shared" ca="1" si="19"/>
        <v>0</v>
      </c>
      <c r="I105" s="5">
        <f t="shared" ca="1" si="13"/>
        <v>0</v>
      </c>
      <c r="K105" s="412"/>
      <c r="L105" s="412"/>
      <c r="M105" s="398"/>
      <c r="N105" s="398"/>
    </row>
    <row r="106" spans="1:14" ht="20.100000000000001" customHeight="1" x14ac:dyDescent="0.2">
      <c r="A106" s="184">
        <v>59</v>
      </c>
      <c r="B106" s="85" t="str">
        <f t="shared" si="15"/>
        <v>Alumbrado Espacio Verde 2</v>
      </c>
      <c r="C106" s="90"/>
      <c r="D106" s="91" t="str">
        <f t="shared" si="16"/>
        <v>gl</v>
      </c>
      <c r="E106" s="92">
        <f t="shared" ca="1" si="17"/>
        <v>1</v>
      </c>
      <c r="F106" s="93">
        <f t="shared" si="18"/>
        <v>0</v>
      </c>
      <c r="G106" s="93">
        <f t="shared" si="14"/>
        <v>0</v>
      </c>
      <c r="H106" s="93">
        <f t="shared" ca="1" si="19"/>
        <v>0</v>
      </c>
      <c r="I106" s="5">
        <f t="shared" ca="1" si="13"/>
        <v>0</v>
      </c>
      <c r="K106" s="412"/>
      <c r="L106" s="412"/>
      <c r="M106" s="398"/>
      <c r="N106" s="398"/>
    </row>
    <row r="107" spans="1:14" ht="20.100000000000001" customHeight="1" x14ac:dyDescent="0.2">
      <c r="A107" s="184">
        <v>60</v>
      </c>
      <c r="B107" s="85" t="str">
        <f t="shared" si="15"/>
        <v>Red de cloacas - Provisión, acarreo y colocación de caño de PVC RCP ø160 mm, incl. piezas esp. juntas, etc.</v>
      </c>
      <c r="C107" s="90"/>
      <c r="D107" s="91" t="str">
        <f t="shared" si="16"/>
        <v>ml</v>
      </c>
      <c r="E107" s="92">
        <f t="shared" ca="1" si="17"/>
        <v>765</v>
      </c>
      <c r="F107" s="93">
        <f t="shared" si="18"/>
        <v>0</v>
      </c>
      <c r="G107" s="93">
        <f t="shared" si="14"/>
        <v>0</v>
      </c>
      <c r="H107" s="93">
        <f t="shared" ca="1" si="19"/>
        <v>0</v>
      </c>
      <c r="I107" s="5">
        <f t="shared" ca="1" si="13"/>
        <v>0</v>
      </c>
      <c r="K107" s="412"/>
      <c r="L107" s="412"/>
      <c r="M107" s="398"/>
      <c r="N107" s="398"/>
    </row>
    <row r="108" spans="1:14" ht="20.100000000000001" customHeight="1" x14ac:dyDescent="0.2">
      <c r="A108" s="184">
        <v>61</v>
      </c>
      <c r="B108" s="85" t="str">
        <f t="shared" si="15"/>
        <v xml:space="preserve">Red de cloacas - Provisión, acarreo y coloc. materiales  p/la ejecución de Bocas de Registros s/calle, incl. tapa de HF, etc. </v>
      </c>
      <c r="C108" s="90"/>
      <c r="D108" s="91" t="str">
        <f t="shared" si="16"/>
        <v>u</v>
      </c>
      <c r="E108" s="92">
        <f t="shared" ca="1" si="17"/>
        <v>10</v>
      </c>
      <c r="F108" s="93">
        <f t="shared" si="18"/>
        <v>0</v>
      </c>
      <c r="G108" s="93">
        <f t="shared" si="14"/>
        <v>0</v>
      </c>
      <c r="H108" s="93">
        <f t="shared" ca="1" si="19"/>
        <v>0</v>
      </c>
      <c r="I108" s="5">
        <f t="shared" ca="1" si="13"/>
        <v>0</v>
      </c>
      <c r="K108" s="412"/>
      <c r="L108" s="412"/>
      <c r="M108" s="398"/>
      <c r="N108" s="398"/>
    </row>
    <row r="109" spans="1:14" ht="20.100000000000001" customHeight="1" x14ac:dyDescent="0.2">
      <c r="A109" s="184">
        <v>62</v>
      </c>
      <c r="B109" s="85" t="str">
        <f t="shared" si="15"/>
        <v>Red de cloacas - Excavación de zanjas para inst. cañeías, sin depresión de napa</v>
      </c>
      <c r="C109" s="90"/>
      <c r="D109" s="91" t="str">
        <f t="shared" si="16"/>
        <v>m3</v>
      </c>
      <c r="E109" s="92">
        <f t="shared" ca="1" si="17"/>
        <v>1073.9000000000001</v>
      </c>
      <c r="F109" s="93">
        <f t="shared" si="18"/>
        <v>0</v>
      </c>
      <c r="G109" s="93">
        <f t="shared" si="14"/>
        <v>0</v>
      </c>
      <c r="H109" s="93">
        <f t="shared" ca="1" si="19"/>
        <v>0</v>
      </c>
      <c r="I109" s="5">
        <f t="shared" ca="1" si="13"/>
        <v>0</v>
      </c>
      <c r="K109" s="412"/>
      <c r="L109" s="412"/>
      <c r="M109" s="398"/>
      <c r="N109" s="398"/>
    </row>
    <row r="110" spans="1:14" ht="20.100000000000001" customHeight="1" x14ac:dyDescent="0.2">
      <c r="A110" s="184">
        <v>63</v>
      </c>
      <c r="B110" s="85" t="str">
        <f t="shared" si="15"/>
        <v>Red de cloacas - Paquete estructural</v>
      </c>
      <c r="C110" s="90"/>
      <c r="D110" s="91" t="str">
        <f t="shared" si="16"/>
        <v>m3</v>
      </c>
      <c r="E110" s="92">
        <f t="shared" ca="1" si="17"/>
        <v>306</v>
      </c>
      <c r="F110" s="93">
        <f t="shared" si="18"/>
        <v>0</v>
      </c>
      <c r="G110" s="93">
        <f t="shared" si="14"/>
        <v>0</v>
      </c>
      <c r="H110" s="93">
        <f t="shared" ca="1" si="19"/>
        <v>0</v>
      </c>
      <c r="I110" s="5">
        <f t="shared" ca="1" si="13"/>
        <v>0</v>
      </c>
      <c r="K110" s="412"/>
      <c r="L110" s="412"/>
      <c r="M110" s="398"/>
      <c r="N110" s="398"/>
    </row>
    <row r="111" spans="1:14" ht="20.100000000000001" customHeight="1" x14ac:dyDescent="0.2">
      <c r="A111" s="184">
        <v>64</v>
      </c>
      <c r="B111" s="85" t="str">
        <f t="shared" si="15"/>
        <v>Red de cloacas - Relleno superior</v>
      </c>
      <c r="C111" s="90"/>
      <c r="D111" s="91" t="str">
        <f t="shared" si="16"/>
        <v>m3</v>
      </c>
      <c r="E111" s="92">
        <f t="shared" ca="1" si="17"/>
        <v>614.9</v>
      </c>
      <c r="F111" s="93">
        <f t="shared" si="18"/>
        <v>0</v>
      </c>
      <c r="G111" s="93">
        <f t="shared" si="14"/>
        <v>0</v>
      </c>
      <c r="H111" s="93">
        <f t="shared" ca="1" si="19"/>
        <v>0</v>
      </c>
      <c r="I111" s="5">
        <f t="shared" ca="1" si="13"/>
        <v>0</v>
      </c>
      <c r="K111" s="412"/>
      <c r="L111" s="412"/>
      <c r="M111" s="398"/>
      <c r="N111" s="398"/>
    </row>
    <row r="112" spans="1:14" ht="20.100000000000001" customHeight="1" x14ac:dyDescent="0.2">
      <c r="A112" s="184">
        <v>65</v>
      </c>
      <c r="B112" s="85" t="str">
        <f t="shared" si="15"/>
        <v>Red de cloacas - Conexiones domiciliarias cloacas (Provisión, acarreo y coloc. materiales p/la ejecución s/red nueva)</v>
      </c>
      <c r="C112" s="90"/>
      <c r="D112" s="91" t="str">
        <f t="shared" si="16"/>
        <v>u</v>
      </c>
      <c r="E112" s="92">
        <f t="shared" ca="1" si="17"/>
        <v>71</v>
      </c>
      <c r="F112" s="93">
        <f t="shared" si="18"/>
        <v>0</v>
      </c>
      <c r="G112" s="93">
        <f t="shared" si="14"/>
        <v>0</v>
      </c>
      <c r="H112" s="93">
        <f t="shared" ca="1" si="19"/>
        <v>0</v>
      </c>
      <c r="I112" s="5">
        <f t="shared" ca="1" si="13"/>
        <v>0</v>
      </c>
      <c r="K112" s="412"/>
      <c r="L112" s="412"/>
      <c r="M112" s="398"/>
      <c r="N112" s="398"/>
    </row>
    <row r="113" spans="1:14" ht="20.100000000000001" customHeight="1" x14ac:dyDescent="0.2">
      <c r="A113" s="184">
        <v>66</v>
      </c>
      <c r="B113" s="85" t="str">
        <f>IFERROR(VLOOKUP(A113,Tabla_Datos,2,FALSE),0)</f>
        <v>Red de agua potable - Provisión, acarreo y colocación de caño recto Ø110mm de PVC k-10, incl. piezas esp. juntas, etc.</v>
      </c>
      <c r="C113" s="90"/>
      <c r="D113" s="91" t="str">
        <f>IFERROR(VLOOKUP(A113,Tabla_Datos,3,FALSE),0)</f>
        <v>ml</v>
      </c>
      <c r="E113" s="92">
        <f ca="1">ROUND(IFERROR(VLOOKUP(A113,INDIRECT("Tabla_"&amp;LEFT($A$83,16)),4,FALSE),0),2)</f>
        <v>875</v>
      </c>
      <c r="F113" s="93">
        <f>IFERROR(VLOOKUP(A113,Tabla_AP,7,FALSE),0)</f>
        <v>0</v>
      </c>
      <c r="G113" s="93">
        <f>ROUND(PrecioUnitario(F113,Costo_Financiero,Gastos_Generales,Beneficio,Ingresos_Brutos,IVA_Infraestructura),5)</f>
        <v>0</v>
      </c>
      <c r="H113" s="93">
        <f ca="1">ROUND(E113*G113,5)</f>
        <v>0</v>
      </c>
      <c r="I113" s="5">
        <f t="shared" ca="1" si="13"/>
        <v>0</v>
      </c>
      <c r="K113" s="412"/>
      <c r="L113" s="412"/>
      <c r="M113" s="398"/>
      <c r="N113" s="398"/>
    </row>
    <row r="114" spans="1:14" ht="20.100000000000001" customHeight="1" x14ac:dyDescent="0.2">
      <c r="A114" s="184">
        <v>67</v>
      </c>
      <c r="B114" s="85" t="str">
        <f t="shared" ref="B114:B123" si="20">IFERROR(VLOOKUP(A114,Tabla_Datos,2,FALSE),0)</f>
        <v>Red de agua potable - Provisión, acarreo y colocación de caño recto Ø75mm de PVC k-10, incl. piezas esp. juntas, etc.</v>
      </c>
      <c r="C114" s="90"/>
      <c r="D114" s="91" t="str">
        <f t="shared" ref="D114:D123" si="21">IFERROR(VLOOKUP(A114,Tabla_Datos,3,FALSE),0)</f>
        <v>ml</v>
      </c>
      <c r="E114" s="92">
        <f t="shared" ref="E114:E123" ca="1" si="22">ROUND(IFERROR(VLOOKUP(A114,INDIRECT("Tabla_"&amp;LEFT($A$83,16)),4,FALSE),0),2)</f>
        <v>405</v>
      </c>
      <c r="F114" s="93">
        <f t="shared" ref="F114:F123" si="23">IFERROR(VLOOKUP(A114,Tabla_AP,7,FALSE),0)</f>
        <v>0</v>
      </c>
      <c r="G114" s="93">
        <f t="shared" ref="G114:G123" si="24">ROUND(PrecioUnitario(F114,Costo_Financiero,Gastos_Generales,Beneficio,Ingresos_Brutos,IVA_Infraestructura),5)</f>
        <v>0</v>
      </c>
      <c r="H114" s="93">
        <f t="shared" ref="H114:H123" ca="1" si="25">ROUND(E114*G114,5)</f>
        <v>0</v>
      </c>
      <c r="I114" s="5">
        <f t="shared" ca="1" si="13"/>
        <v>0</v>
      </c>
      <c r="K114" s="412"/>
      <c r="L114" s="412"/>
      <c r="M114" s="398"/>
      <c r="N114" s="398"/>
    </row>
    <row r="115" spans="1:14" ht="20.100000000000001" customHeight="1" x14ac:dyDescent="0.2">
      <c r="A115" s="184">
        <v>68</v>
      </c>
      <c r="B115" s="85" t="str">
        <f t="shared" si="20"/>
        <v>Red de agua potable - Provisión, acarreo y colocación de válvulas esclusas completas Ø75mm, incluido caja de HF y cámara de mampostería, etc.</v>
      </c>
      <c r="C115" s="90"/>
      <c r="D115" s="91" t="str">
        <f t="shared" si="21"/>
        <v>u</v>
      </c>
      <c r="E115" s="92">
        <f t="shared" ca="1" si="22"/>
        <v>7</v>
      </c>
      <c r="F115" s="93">
        <f t="shared" si="23"/>
        <v>0</v>
      </c>
      <c r="G115" s="93">
        <f t="shared" si="24"/>
        <v>0</v>
      </c>
      <c r="H115" s="93">
        <f t="shared" ca="1" si="25"/>
        <v>0</v>
      </c>
      <c r="I115" s="5">
        <f t="shared" ca="1" si="13"/>
        <v>0</v>
      </c>
      <c r="K115" s="412"/>
      <c r="L115" s="412"/>
      <c r="M115" s="398"/>
      <c r="N115" s="398"/>
    </row>
    <row r="116" spans="1:14" ht="20.100000000000001" customHeight="1" x14ac:dyDescent="0.2">
      <c r="A116" s="184">
        <v>69</v>
      </c>
      <c r="B116" s="85" t="str">
        <f t="shared" si="20"/>
        <v>Red de agua potable - Provisión, acarreo y colocación de válvulas esclusas completas Ø100mm, incluido caja de HF y cámara de mampostería, etc.</v>
      </c>
      <c r="C116" s="90"/>
      <c r="D116" s="91" t="str">
        <f t="shared" si="21"/>
        <v>u</v>
      </c>
      <c r="E116" s="92">
        <f t="shared" ca="1" si="22"/>
        <v>7</v>
      </c>
      <c r="F116" s="93">
        <f t="shared" si="23"/>
        <v>0</v>
      </c>
      <c r="G116" s="93">
        <f t="shared" si="24"/>
        <v>0</v>
      </c>
      <c r="H116" s="93">
        <f t="shared" ca="1" si="25"/>
        <v>0</v>
      </c>
      <c r="I116" s="5">
        <f t="shared" ca="1" si="13"/>
        <v>0</v>
      </c>
      <c r="K116" s="412"/>
      <c r="L116" s="412"/>
      <c r="M116" s="398"/>
      <c r="N116" s="398"/>
    </row>
    <row r="117" spans="1:14" ht="20.100000000000001" customHeight="1" x14ac:dyDescent="0.2">
      <c r="A117" s="184">
        <v>70</v>
      </c>
      <c r="B117" s="85" t="str">
        <f t="shared" si="20"/>
        <v>Red de agua potable - Provisión, acarreo y colocación de hidrantes a bola, completos, (Incluye caja de HF y Const. de cámara)</v>
      </c>
      <c r="C117" s="90"/>
      <c r="D117" s="91" t="str">
        <f t="shared" si="21"/>
        <v>u</v>
      </c>
      <c r="E117" s="92">
        <f t="shared" ca="1" si="22"/>
        <v>8</v>
      </c>
      <c r="F117" s="93">
        <f t="shared" si="23"/>
        <v>0</v>
      </c>
      <c r="G117" s="93">
        <f t="shared" si="24"/>
        <v>0</v>
      </c>
      <c r="H117" s="93">
        <f t="shared" ca="1" si="25"/>
        <v>0</v>
      </c>
      <c r="I117" s="5">
        <f t="shared" ca="1" si="13"/>
        <v>0</v>
      </c>
      <c r="K117" s="412"/>
      <c r="L117" s="412"/>
      <c r="M117" s="398"/>
      <c r="N117" s="398"/>
    </row>
    <row r="118" spans="1:14" ht="20.100000000000001" customHeight="1" x14ac:dyDescent="0.2">
      <c r="A118" s="184">
        <v>71</v>
      </c>
      <c r="B118" s="85" t="str">
        <f t="shared" si="20"/>
        <v>Red de agua potable - Excavación de zanjas para inst. cañeías, sin depresión de napa</v>
      </c>
      <c r="C118" s="90"/>
      <c r="D118" s="91" t="str">
        <f t="shared" si="21"/>
        <v>m3</v>
      </c>
      <c r="E118" s="92">
        <f t="shared" ca="1" si="22"/>
        <v>1619</v>
      </c>
      <c r="F118" s="93">
        <f t="shared" si="23"/>
        <v>0</v>
      </c>
      <c r="G118" s="93">
        <f t="shared" si="24"/>
        <v>0</v>
      </c>
      <c r="H118" s="93">
        <f t="shared" ca="1" si="25"/>
        <v>0</v>
      </c>
      <c r="I118" s="5">
        <f t="shared" ca="1" si="13"/>
        <v>0</v>
      </c>
      <c r="K118" s="412"/>
      <c r="L118" s="412"/>
      <c r="M118" s="398"/>
      <c r="N118" s="398"/>
    </row>
    <row r="119" spans="1:14" ht="20.100000000000001" customHeight="1" x14ac:dyDescent="0.2">
      <c r="A119" s="184">
        <v>72</v>
      </c>
      <c r="B119" s="85" t="str">
        <f t="shared" si="20"/>
        <v>Red de agua potable - Paquete estructural</v>
      </c>
      <c r="C119" s="90"/>
      <c r="D119" s="91" t="str">
        <f t="shared" si="21"/>
        <v>m3</v>
      </c>
      <c r="E119" s="92">
        <f t="shared" ca="1" si="22"/>
        <v>506</v>
      </c>
      <c r="F119" s="93">
        <f t="shared" si="23"/>
        <v>0</v>
      </c>
      <c r="G119" s="93">
        <f t="shared" si="24"/>
        <v>0</v>
      </c>
      <c r="H119" s="93">
        <f t="shared" ca="1" si="25"/>
        <v>0</v>
      </c>
      <c r="I119" s="5">
        <f t="shared" ca="1" si="13"/>
        <v>0</v>
      </c>
      <c r="K119" s="412"/>
      <c r="L119" s="412"/>
      <c r="M119" s="398"/>
      <c r="N119" s="398"/>
    </row>
    <row r="120" spans="1:14" ht="20.100000000000001" customHeight="1" x14ac:dyDescent="0.2">
      <c r="A120" s="184">
        <v>73</v>
      </c>
      <c r="B120" s="85" t="str">
        <f t="shared" si="20"/>
        <v xml:space="preserve">Red de agua potable - Relleno superior </v>
      </c>
      <c r="C120" s="90"/>
      <c r="D120" s="91" t="str">
        <f t="shared" si="21"/>
        <v>m3</v>
      </c>
      <c r="E120" s="92">
        <f t="shared" ca="1" si="22"/>
        <v>860</v>
      </c>
      <c r="F120" s="93">
        <f t="shared" si="23"/>
        <v>0</v>
      </c>
      <c r="G120" s="93">
        <f t="shared" si="24"/>
        <v>0</v>
      </c>
      <c r="H120" s="93">
        <f t="shared" ca="1" si="25"/>
        <v>0</v>
      </c>
      <c r="I120" s="5">
        <f t="shared" ca="1" si="13"/>
        <v>0</v>
      </c>
      <c r="K120" s="412"/>
      <c r="L120" s="412"/>
      <c r="M120" s="398"/>
      <c r="N120" s="398"/>
    </row>
    <row r="121" spans="1:14" ht="20.100000000000001" customHeight="1" x14ac:dyDescent="0.2">
      <c r="A121" s="184">
        <v>74</v>
      </c>
      <c r="B121" s="85" t="str">
        <f t="shared" si="20"/>
        <v>Red de agua potable - Conexiones domiciliarias agua potable (Provisión, acarreo y coloc. mat. polietileno k10-abrazadera, férula, llave maestra y medidor de caudal, incl UV)</v>
      </c>
      <c r="C121" s="90"/>
      <c r="D121" s="91" t="str">
        <f t="shared" si="21"/>
        <v>u</v>
      </c>
      <c r="E121" s="92">
        <f t="shared" ca="1" si="22"/>
        <v>71</v>
      </c>
      <c r="F121" s="93">
        <f t="shared" si="23"/>
        <v>0</v>
      </c>
      <c r="G121" s="93">
        <f t="shared" si="24"/>
        <v>0</v>
      </c>
      <c r="H121" s="93">
        <f t="shared" ca="1" si="25"/>
        <v>0</v>
      </c>
      <c r="I121" s="5">
        <f t="shared" ca="1" si="13"/>
        <v>0</v>
      </c>
      <c r="K121" s="412"/>
      <c r="L121" s="412"/>
      <c r="M121" s="398"/>
      <c r="N121" s="398"/>
    </row>
    <row r="122" spans="1:14" ht="20.100000000000001" customHeight="1" x14ac:dyDescent="0.2">
      <c r="A122" s="184">
        <v>75</v>
      </c>
      <c r="B122" s="85" t="str">
        <f t="shared" si="20"/>
        <v>Red de agua potable - Obras de Nexo - Provisión, acarreo y colocación de caño recto Ø110mm de PVC k-10, incl. piezas esp. juntas, etc.</v>
      </c>
      <c r="C122" s="90"/>
      <c r="D122" s="91" t="str">
        <f t="shared" si="21"/>
        <v>ml</v>
      </c>
      <c r="E122" s="92">
        <f t="shared" ca="1" si="22"/>
        <v>318</v>
      </c>
      <c r="F122" s="93">
        <f t="shared" si="23"/>
        <v>0</v>
      </c>
      <c r="G122" s="93">
        <f t="shared" si="24"/>
        <v>0</v>
      </c>
      <c r="H122" s="93">
        <f t="shared" ca="1" si="25"/>
        <v>0</v>
      </c>
      <c r="I122" s="5">
        <f t="shared" ca="1" si="13"/>
        <v>0</v>
      </c>
      <c r="K122" s="412"/>
      <c r="L122" s="412"/>
      <c r="M122" s="398"/>
      <c r="N122" s="398"/>
    </row>
    <row r="123" spans="1:14" ht="20.100000000000001" customHeight="1" x14ac:dyDescent="0.2">
      <c r="A123" s="184">
        <v>76</v>
      </c>
      <c r="B123" s="85" t="str">
        <f t="shared" si="20"/>
        <v>Red de agua potable - Obras de Nexo - Provisión, acarreo y colocación de válvulas esclusas completas Ø100mm, incluido caja de HF y cámara de mampostería, etc.</v>
      </c>
      <c r="C123" s="90"/>
      <c r="D123" s="91" t="str">
        <f t="shared" si="21"/>
        <v>u</v>
      </c>
      <c r="E123" s="92">
        <f t="shared" ca="1" si="22"/>
        <v>1</v>
      </c>
      <c r="F123" s="93">
        <f t="shared" si="23"/>
        <v>0</v>
      </c>
      <c r="G123" s="93">
        <f t="shared" si="24"/>
        <v>0</v>
      </c>
      <c r="H123" s="93">
        <f t="shared" ca="1" si="25"/>
        <v>0</v>
      </c>
      <c r="I123" s="5">
        <f t="shared" ca="1" si="13"/>
        <v>0</v>
      </c>
      <c r="K123" s="412"/>
      <c r="L123" s="412"/>
      <c r="M123" s="398"/>
      <c r="N123" s="398"/>
    </row>
    <row r="124" spans="1:14" ht="20.100000000000001" customHeight="1" x14ac:dyDescent="0.2">
      <c r="A124" s="184">
        <v>77</v>
      </c>
      <c r="B124" s="85" t="str">
        <f>IFERROR(VLOOKUP(A124,Tabla_Datos,2,FALSE),0)</f>
        <v>Red de agua potable - Obras de Nexo - Provisión, acarreo y colocación de hidrantes a bola, completos, (Incluye caja de HF y Const. de cámara)</v>
      </c>
      <c r="C124" s="90"/>
      <c r="D124" s="91" t="str">
        <f>IFERROR(VLOOKUP(A124,Tabla_Datos,3,FALSE),0)</f>
        <v>u</v>
      </c>
      <c r="E124" s="92">
        <f ca="1">ROUND(IFERROR(VLOOKUP(A124,INDIRECT("Tabla_"&amp;LEFT($A$83,16)),4,FALSE),0),2)</f>
        <v>1</v>
      </c>
      <c r="F124" s="93">
        <f>IFERROR(VLOOKUP(A124,Tabla_AP,7,FALSE),0)</f>
        <v>0</v>
      </c>
      <c r="G124" s="93">
        <f>ROUND(PrecioUnitario(F124,Costo_Financiero,Gastos_Generales,Beneficio,Ingresos_Brutos,IVA_Infraestructura),5)</f>
        <v>0</v>
      </c>
      <c r="H124" s="93">
        <f ca="1">ROUND(E124*G124,5)</f>
        <v>0</v>
      </c>
      <c r="I124" s="5">
        <f t="shared" ca="1" si="13"/>
        <v>0</v>
      </c>
      <c r="K124" s="412"/>
      <c r="L124" s="412"/>
      <c r="M124" s="398"/>
      <c r="N124" s="398"/>
    </row>
    <row r="125" spans="1:14" ht="20.100000000000001" customHeight="1" x14ac:dyDescent="0.2">
      <c r="A125" s="184">
        <v>78</v>
      </c>
      <c r="B125" s="85" t="str">
        <f t="shared" ref="B125:B129" si="26">IFERROR(VLOOKUP(A125,Tabla_Datos,2,FALSE),0)</f>
        <v>Red de agua potable - Obras de Nexo - Excavación de zanjas para inst. cañeías, sin depresión de napa</v>
      </c>
      <c r="C125" s="90"/>
      <c r="D125" s="91" t="str">
        <f t="shared" ref="D125:D129" si="27">IFERROR(VLOOKUP(A125,Tabla_Datos,3,FALSE),0)</f>
        <v>m3</v>
      </c>
      <c r="E125" s="92">
        <f t="shared" ref="E125:E129" ca="1" si="28">ROUND(IFERROR(VLOOKUP(A125,INDIRECT("Tabla_"&amp;LEFT($A$83,16)),4,FALSE),0),2)</f>
        <v>407</v>
      </c>
      <c r="F125" s="93">
        <f t="shared" ref="F125:F129" si="29">IFERROR(VLOOKUP(A125,Tabla_AP,7,FALSE),0)</f>
        <v>0</v>
      </c>
      <c r="G125" s="93">
        <f t="shared" ref="G125:G129" si="30">ROUND(PrecioUnitario(F125,Costo_Financiero,Gastos_Generales,Beneficio,Ingresos_Brutos,IVA_Infraestructura),5)</f>
        <v>0</v>
      </c>
      <c r="H125" s="93">
        <f t="shared" ref="H125:H129" ca="1" si="31">ROUND(E125*G125,5)</f>
        <v>0</v>
      </c>
      <c r="I125" s="5">
        <f t="shared" ref="I125:I129" ca="1" si="32">IFERROR(H125/Monto_Oferta,0)</f>
        <v>0</v>
      </c>
      <c r="K125" s="412"/>
      <c r="L125" s="412"/>
      <c r="M125" s="398"/>
      <c r="N125" s="398"/>
    </row>
    <row r="126" spans="1:14" ht="20.100000000000001" customHeight="1" x14ac:dyDescent="0.2">
      <c r="A126" s="184">
        <v>79</v>
      </c>
      <c r="B126" s="85" t="str">
        <f t="shared" si="26"/>
        <v>Red de agua potable - Obras de Nexo - Paquete estructural</v>
      </c>
      <c r="C126" s="90"/>
      <c r="D126" s="91" t="str">
        <f t="shared" si="27"/>
        <v>m3</v>
      </c>
      <c r="E126" s="92">
        <f t="shared" ca="1" si="28"/>
        <v>127</v>
      </c>
      <c r="F126" s="93">
        <f t="shared" si="29"/>
        <v>0</v>
      </c>
      <c r="G126" s="93">
        <f t="shared" si="30"/>
        <v>0</v>
      </c>
      <c r="H126" s="93">
        <f t="shared" ca="1" si="31"/>
        <v>0</v>
      </c>
      <c r="I126" s="5">
        <f t="shared" ca="1" si="32"/>
        <v>0</v>
      </c>
      <c r="K126" s="412"/>
      <c r="L126" s="412"/>
      <c r="M126" s="398"/>
      <c r="N126" s="398"/>
    </row>
    <row r="127" spans="1:14" ht="20.100000000000001" customHeight="1" x14ac:dyDescent="0.2">
      <c r="A127" s="184">
        <v>80</v>
      </c>
      <c r="B127" s="85" t="str">
        <f t="shared" si="26"/>
        <v xml:space="preserve">Red de agua potable - Obras de Nexo - Relleno superior </v>
      </c>
      <c r="C127" s="90"/>
      <c r="D127" s="91" t="str">
        <f t="shared" si="27"/>
        <v>m3</v>
      </c>
      <c r="E127" s="92">
        <f t="shared" ca="1" si="28"/>
        <v>216</v>
      </c>
      <c r="F127" s="93">
        <f t="shared" si="29"/>
        <v>0</v>
      </c>
      <c r="G127" s="93">
        <f t="shared" si="30"/>
        <v>0</v>
      </c>
      <c r="H127" s="93">
        <f t="shared" ca="1" si="31"/>
        <v>0</v>
      </c>
      <c r="I127" s="5">
        <f t="shared" ca="1" si="32"/>
        <v>0</v>
      </c>
      <c r="K127" s="412"/>
      <c r="L127" s="412"/>
      <c r="M127" s="398"/>
      <c r="N127" s="398"/>
    </row>
    <row r="128" spans="1:14" ht="20.100000000000001" customHeight="1" x14ac:dyDescent="0.2">
      <c r="A128" s="184">
        <v>81</v>
      </c>
      <c r="B128" s="85" t="str">
        <f t="shared" si="26"/>
        <v>Red de agua potable - Obras de Nexo - Base y Sub-Base</v>
      </c>
      <c r="C128" s="90"/>
      <c r="D128" s="91" t="str">
        <f t="shared" si="27"/>
        <v>m3</v>
      </c>
      <c r="E128" s="92">
        <f t="shared" ca="1" si="28"/>
        <v>67</v>
      </c>
      <c r="F128" s="93">
        <f t="shared" si="29"/>
        <v>0</v>
      </c>
      <c r="G128" s="93">
        <f t="shared" si="30"/>
        <v>0</v>
      </c>
      <c r="H128" s="93">
        <f t="shared" ca="1" si="31"/>
        <v>0</v>
      </c>
      <c r="I128" s="5">
        <f t="shared" ca="1" si="32"/>
        <v>0</v>
      </c>
      <c r="K128" s="412"/>
      <c r="L128" s="412"/>
      <c r="M128" s="398"/>
      <c r="N128" s="398"/>
    </row>
    <row r="129" spans="1:14" ht="20.100000000000001" customHeight="1" x14ac:dyDescent="0.2">
      <c r="A129" s="184">
        <v>82</v>
      </c>
      <c r="B129" s="85" t="str">
        <f t="shared" si="26"/>
        <v>Red de agua potable - Obras de Nexo - Carpeta Asfáltica</v>
      </c>
      <c r="C129" s="90"/>
      <c r="D129" s="91" t="str">
        <f t="shared" si="27"/>
        <v>m2</v>
      </c>
      <c r="E129" s="92">
        <f t="shared" ca="1" si="28"/>
        <v>286</v>
      </c>
      <c r="F129" s="93">
        <f t="shared" si="29"/>
        <v>0</v>
      </c>
      <c r="G129" s="93">
        <f t="shared" si="30"/>
        <v>0</v>
      </c>
      <c r="H129" s="93">
        <f t="shared" ca="1" si="31"/>
        <v>0</v>
      </c>
      <c r="I129" s="5">
        <f t="shared" ca="1" si="32"/>
        <v>0</v>
      </c>
      <c r="K129" s="412"/>
      <c r="L129" s="412"/>
      <c r="M129" s="398"/>
      <c r="N129" s="398"/>
    </row>
    <row r="130" spans="1:14" ht="20.100000000000001" customHeight="1" x14ac:dyDescent="0.2">
      <c r="A130" s="184">
        <v>83</v>
      </c>
      <c r="B130" s="85" t="str">
        <f t="shared" ref="B130:B131" si="33">IFERROR(VLOOKUP(A130,Tabla_Datos,2,FALSE),0)</f>
        <v>Documentación final de obra (minimo 3% Monto Total de la Obra)</v>
      </c>
      <c r="C130" s="90"/>
      <c r="D130" s="91" t="str">
        <f t="shared" ref="D130:D131" si="34">IFERROR(VLOOKUP(A130,Tabla_Datos,3,FALSE),0)</f>
        <v>gl</v>
      </c>
      <c r="E130" s="92">
        <f t="shared" ref="E130:E131" ca="1" si="35">ROUND(IFERROR(VLOOKUP(A130,INDIRECT("Tabla_"&amp;LEFT($A$83,16)),4,FALSE),0),2)</f>
        <v>1</v>
      </c>
      <c r="F130" s="93">
        <f t="shared" ref="F130:F131" si="36">IFERROR(VLOOKUP(A130,Tabla_AP,7,FALSE),0)</f>
        <v>0</v>
      </c>
      <c r="G130" s="93">
        <f t="shared" ref="G130:G131" si="37">ROUND(PrecioUnitario(F130,Costo_Financiero,Gastos_Generales,Beneficio,Ingresos_Brutos,IVA_Infraestructura),5)</f>
        <v>0</v>
      </c>
      <c r="H130" s="93">
        <f t="shared" ref="H130:H131" ca="1" si="38">ROUND(E130*G130,5)</f>
        <v>0</v>
      </c>
      <c r="I130" s="5">
        <f t="shared" ref="I130:I131" ca="1" si="39">IFERROR(H130/Monto_Oferta,0)</f>
        <v>0</v>
      </c>
      <c r="K130" s="412"/>
      <c r="L130" s="412"/>
      <c r="M130" s="398"/>
      <c r="N130" s="398"/>
    </row>
    <row r="131" spans="1:14" ht="20.100000000000001" customHeight="1" x14ac:dyDescent="0.2">
      <c r="A131" s="586" t="s">
        <v>1310</v>
      </c>
      <c r="B131" s="85" t="str">
        <f t="shared" si="33"/>
        <v>OBRAS COMPLEMENTARIAS</v>
      </c>
      <c r="C131" s="90"/>
      <c r="D131" s="91">
        <f t="shared" si="34"/>
        <v>0</v>
      </c>
      <c r="E131" s="92">
        <f t="shared" ca="1" si="35"/>
        <v>0</v>
      </c>
      <c r="F131" s="93">
        <f t="shared" si="36"/>
        <v>0</v>
      </c>
      <c r="G131" s="93">
        <f t="shared" si="37"/>
        <v>0</v>
      </c>
      <c r="H131" s="93">
        <f t="shared" ca="1" si="38"/>
        <v>0</v>
      </c>
      <c r="I131" s="5">
        <f t="shared" ca="1" si="39"/>
        <v>0</v>
      </c>
      <c r="K131" s="412"/>
      <c r="L131" s="412"/>
      <c r="M131" s="398"/>
      <c r="N131" s="398"/>
    </row>
    <row r="132" spans="1:14" ht="19.5" customHeight="1" x14ac:dyDescent="0.2">
      <c r="A132" s="184">
        <v>84</v>
      </c>
      <c r="B132" s="85" t="str">
        <f>IFERROR(VLOOKUP(A132,Tabla_Datos,2,FALSE),0)</f>
        <v>Obras Complementarias - Cierre Olímpico (lateral oeste)</v>
      </c>
      <c r="C132" s="90"/>
      <c r="D132" s="91" t="str">
        <f>IFERROR(VLOOKUP(A132,Tabla_Datos,3,FALSE),0)</f>
        <v>ml</v>
      </c>
      <c r="E132" s="92">
        <f t="shared" ref="E132" ca="1" si="40">ROUND(IFERROR(VLOOKUP(A132,INDIRECT("Tabla_"&amp;LEFT($A$83,16)),4,FALSE),0),2)</f>
        <v>145</v>
      </c>
      <c r="F132" s="93">
        <f t="shared" ref="F132" si="41">IFERROR(VLOOKUP(A132,Tabla_AP,7,FALSE),0)</f>
        <v>0</v>
      </c>
      <c r="G132" s="93">
        <f t="shared" ref="G132" si="42">ROUND(PrecioUnitario(F132,Costo_Financiero,Gastos_Generales,Beneficio,Ingresos_Brutos,IVA_Infraestructura),5)</f>
        <v>0</v>
      </c>
      <c r="H132" s="93">
        <f t="shared" ref="H132" ca="1" si="43">ROUND(E132*G132,5)</f>
        <v>0</v>
      </c>
      <c r="I132" s="5">
        <f t="shared" ref="I132" ca="1" si="44">IFERROR(H132/Monto_Oferta,0)</f>
        <v>0</v>
      </c>
      <c r="K132" s="412"/>
      <c r="L132" s="412"/>
      <c r="M132" s="398"/>
      <c r="N132" s="398"/>
    </row>
    <row r="133" spans="1:14" ht="19.5" customHeight="1" x14ac:dyDescent="0.2">
      <c r="A133" s="184">
        <v>85</v>
      </c>
      <c r="B133" s="85" t="str">
        <f>IFERROR(VLOOKUP(A133,Tabla_Datos,2,FALSE),0)</f>
        <v>Obras Complementarias - Portones de acceso para limpieza canal</v>
      </c>
      <c r="C133" s="90"/>
      <c r="D133" s="91" t="str">
        <f>IFERROR(VLOOKUP(A133,Tabla_Datos,3,FALSE),0)</f>
        <v>gl</v>
      </c>
      <c r="E133" s="92">
        <f t="shared" ref="E133" ca="1" si="45">ROUND(IFERROR(VLOOKUP(A133,INDIRECT("Tabla_"&amp;LEFT($A$83,16)),4,FALSE),0),2)</f>
        <v>1</v>
      </c>
      <c r="F133" s="93">
        <f t="shared" ref="F133" si="46">IFERROR(VLOOKUP(A133,Tabla_AP,7,FALSE),0)</f>
        <v>0</v>
      </c>
      <c r="G133" s="93">
        <f t="shared" ref="G133" si="47">ROUND(PrecioUnitario(F133,Costo_Financiero,Gastos_Generales,Beneficio,Ingresos_Brutos,IVA_Infraestructura),5)</f>
        <v>0</v>
      </c>
      <c r="H133" s="93">
        <f t="shared" ref="H133" ca="1" si="48">ROUND(E133*G133,5)</f>
        <v>0</v>
      </c>
      <c r="I133" s="5">
        <f t="shared" ref="I133" ca="1" si="49">IFERROR(H133/Monto_Oferta,0)</f>
        <v>0</v>
      </c>
      <c r="K133" s="412"/>
      <c r="L133" s="412"/>
      <c r="M133" s="398"/>
      <c r="N133" s="398"/>
    </row>
    <row r="134" spans="1:14" ht="20.100000000000001" customHeight="1" x14ac:dyDescent="0.2">
      <c r="A134" s="163"/>
      <c r="B134" s="158" t="str">
        <f>"TOTAL COSTO "</f>
        <v xml:space="preserve">TOTAL COSTO </v>
      </c>
      <c r="C134" s="158"/>
      <c r="D134" s="158"/>
      <c r="E134" s="158"/>
      <c r="F134" s="161">
        <f ca="1">+H136</f>
        <v>0</v>
      </c>
      <c r="G134" s="164"/>
      <c r="H134" s="159">
        <f ca="1">SUM(H85:H133)</f>
        <v>0</v>
      </c>
      <c r="I134" s="160">
        <f ca="1">SUM(I85:I133)</f>
        <v>0</v>
      </c>
      <c r="K134" s="469"/>
    </row>
    <row r="135" spans="1:14" ht="20.100000000000001" customHeight="1" thickBot="1" x14ac:dyDescent="0.25">
      <c r="G135" s="94"/>
      <c r="K135" s="412"/>
    </row>
    <row r="136" spans="1:14" s="196" customFormat="1" ht="20.100000000000001" customHeight="1" thickTop="1" x14ac:dyDescent="0.2">
      <c r="A136" s="188" t="s">
        <v>1106</v>
      </c>
      <c r="B136" s="189" t="s">
        <v>1166</v>
      </c>
      <c r="C136" s="190"/>
      <c r="D136" s="191"/>
      <c r="E136" s="192"/>
      <c r="F136" s="193"/>
      <c r="G136" s="192"/>
      <c r="H136" s="314">
        <f ca="1">ROUND(H134/Coef_Paso_Infraestructura,2)</f>
        <v>0</v>
      </c>
      <c r="I136" s="315"/>
      <c r="K136" s="413"/>
    </row>
    <row r="137" spans="1:14" s="196" customFormat="1" ht="20.100000000000001" customHeight="1" x14ac:dyDescent="0.2">
      <c r="A137" s="197" t="s">
        <v>1107</v>
      </c>
      <c r="B137" s="198" t="str">
        <f>"COSTO FINANCIERO  "&amp;ROUND(Costo_Financiero*100,2)&amp;" % de ( 1 )"</f>
        <v>COSTO FINANCIERO  0 % de ( 1 )</v>
      </c>
      <c r="C137" s="199"/>
      <c r="D137" s="200"/>
      <c r="E137" s="201">
        <f>Costo_Financiero</f>
        <v>0</v>
      </c>
      <c r="F137" s="86"/>
      <c r="G137" s="202"/>
      <c r="H137" s="316">
        <f ca="1">ROUND(H136*Costo_Financiero,2)</f>
        <v>0</v>
      </c>
      <c r="I137" s="317"/>
      <c r="K137" s="411"/>
    </row>
    <row r="138" spans="1:14" s="196" customFormat="1" ht="20.100000000000001" customHeight="1" x14ac:dyDescent="0.2">
      <c r="A138" s="197" t="s">
        <v>1108</v>
      </c>
      <c r="B138" s="198" t="s">
        <v>1238</v>
      </c>
      <c r="C138" s="199"/>
      <c r="D138" s="200"/>
      <c r="E138" s="202"/>
      <c r="F138" s="86"/>
      <c r="G138" s="202"/>
      <c r="H138" s="316">
        <f ca="1">H136+H137</f>
        <v>0</v>
      </c>
      <c r="I138" s="317"/>
    </row>
    <row r="139" spans="1:14" s="196" customFormat="1" ht="20.100000000000001" customHeight="1" x14ac:dyDescent="0.2">
      <c r="A139" s="197" t="s">
        <v>1109</v>
      </c>
      <c r="B139" s="204" t="str">
        <f>CONCATENATE("GASTOS GENERALES  ",ROUND(Gastos_Generales*100,3)," % de ( 3 )")</f>
        <v>GASTOS GENERALES  0 % de ( 3 )</v>
      </c>
      <c r="C139" s="204"/>
      <c r="D139" s="205"/>
      <c r="E139" s="201">
        <f>Gastos_Generales</f>
        <v>0</v>
      </c>
      <c r="F139" s="86"/>
      <c r="G139" s="202"/>
      <c r="H139" s="316">
        <f ca="1">ROUND(H138*E139,2)</f>
        <v>0</v>
      </c>
      <c r="I139" s="318"/>
      <c r="K139" s="324"/>
    </row>
    <row r="140" spans="1:14" s="196" customFormat="1" ht="20.100000000000001" customHeight="1" x14ac:dyDescent="0.2">
      <c r="A140" s="197" t="s">
        <v>1110</v>
      </c>
      <c r="B140" s="204" t="str">
        <f>CONCATENATE("BENEFICIOS  ",ROUND(Beneficio*100,2)," % de ( 3 )")</f>
        <v>BENEFICIOS  0 % de ( 3 )</v>
      </c>
      <c r="C140" s="204"/>
      <c r="D140" s="205"/>
      <c r="E140" s="201">
        <f>Beneficio</f>
        <v>0</v>
      </c>
      <c r="F140" s="86"/>
      <c r="G140" s="202"/>
      <c r="H140" s="316">
        <f ca="1">ROUND((H138)*Beneficio,2)</f>
        <v>0</v>
      </c>
      <c r="I140" s="318"/>
      <c r="K140" s="324"/>
    </row>
    <row r="141" spans="1:14" s="196" customFormat="1" ht="20.100000000000001" customHeight="1" x14ac:dyDescent="0.2">
      <c r="A141" s="197">
        <v>6</v>
      </c>
      <c r="B141" s="198" t="s">
        <v>1163</v>
      </c>
      <c r="C141" s="199"/>
      <c r="D141" s="205"/>
      <c r="E141" s="202"/>
      <c r="F141" s="86"/>
      <c r="G141" s="202"/>
      <c r="H141" s="316">
        <f ca="1">H138+H139+H140</f>
        <v>0</v>
      </c>
      <c r="I141" s="318"/>
      <c r="K141" s="324"/>
    </row>
    <row r="142" spans="1:14" s="196" customFormat="1" ht="20.100000000000001" customHeight="1" x14ac:dyDescent="0.2">
      <c r="A142" s="197" t="s">
        <v>1164</v>
      </c>
      <c r="B142" s="204" t="str">
        <f>CONCATENATE("INGRESOS BRUTOS Y LOTE HOGAR  ",ROUND(Ingresos_Brutos*100,2)," % de ( 6 )")</f>
        <v>INGRESOS BRUTOS Y LOTE HOGAR  2,4 % de ( 6 )</v>
      </c>
      <c r="C142" s="204"/>
      <c r="D142" s="205"/>
      <c r="E142" s="201">
        <f>Ingresos_Brutos</f>
        <v>2.4E-2</v>
      </c>
      <c r="F142" s="86"/>
      <c r="G142" s="202"/>
      <c r="H142" s="316">
        <f ca="1">IF(Ingresos_Brutos=0,,ROUND(Ingresos_Brutos*H141,2))</f>
        <v>0</v>
      </c>
      <c r="I142" s="408"/>
      <c r="K142" s="390"/>
    </row>
    <row r="143" spans="1:14" s="196" customFormat="1" ht="20.100000000000001" customHeight="1" thickBot="1" x14ac:dyDescent="0.25">
      <c r="A143" s="206" t="s">
        <v>1165</v>
      </c>
      <c r="B143" s="207" t="str">
        <f>CONCATENATE("IMPUESTO AL VALOR AGREGADO ",IVA_Vivienda*100," % de ( 6 )")</f>
        <v>IMPUESTO AL VALOR AGREGADO 10,5 % de ( 6 )</v>
      </c>
      <c r="C143" s="207"/>
      <c r="D143" s="208"/>
      <c r="E143" s="209">
        <f>IVA_Infraestructura</f>
        <v>0.21</v>
      </c>
      <c r="F143" s="210"/>
      <c r="G143" s="211"/>
      <c r="H143" s="319">
        <f ca="1">IF(IVA_Infraestructura=0,,ROUND(IVA_Infraestructura*H141,2))</f>
        <v>0</v>
      </c>
      <c r="I143" s="320"/>
    </row>
    <row r="144" spans="1:14" ht="20.100000000000001" customHeight="1" thickTop="1" x14ac:dyDescent="0.2">
      <c r="A144" s="100"/>
      <c r="B144" s="95"/>
      <c r="C144" s="95"/>
      <c r="D144" s="96"/>
      <c r="E144" s="97"/>
      <c r="F144" s="98"/>
      <c r="G144" s="101"/>
      <c r="I144" s="96"/>
    </row>
    <row r="145" spans="1:11" ht="20.100000000000001" customHeight="1" x14ac:dyDescent="0.2">
      <c r="B145" s="403" t="str">
        <f>"PRECIO TOTAL "&amp;A83</f>
        <v>PRECIO TOTAL INFRAESTRUCTURA - URBANIZACIÓN - DOC. FINAL DE OBRA - OBRAS DE NEXO - OBRAS COMPLEMENTARIAS</v>
      </c>
      <c r="C145" s="117"/>
      <c r="D145" s="96"/>
      <c r="E145" s="3"/>
      <c r="F145" s="98"/>
      <c r="G145" s="101"/>
      <c r="H145" s="101">
        <f ca="1">H134</f>
        <v>0</v>
      </c>
      <c r="I145" s="407"/>
      <c r="K145" s="469"/>
    </row>
    <row r="146" spans="1:11" ht="19.5" customHeight="1" x14ac:dyDescent="0.2">
      <c r="A146" s="102"/>
      <c r="B146" s="156"/>
      <c r="C146" s="156"/>
      <c r="D146" s="156"/>
      <c r="E146" s="156"/>
      <c r="F146" s="156"/>
      <c r="G146" s="101"/>
      <c r="I146" s="103"/>
    </row>
    <row r="147" spans="1:11" ht="18" x14ac:dyDescent="0.2">
      <c r="B147" s="117" t="s">
        <v>1127</v>
      </c>
      <c r="H147" s="187">
        <f ca="1">+H80+H145</f>
        <v>0</v>
      </c>
      <c r="I147" s="160">
        <f ca="1">+$I$134+$I$69</f>
        <v>0</v>
      </c>
    </row>
    <row r="148" spans="1:11" ht="18" x14ac:dyDescent="0.2">
      <c r="B148" s="117"/>
      <c r="G148" s="101"/>
      <c r="H148" s="122"/>
      <c r="K148" s="469"/>
    </row>
    <row r="149" spans="1:11" ht="34.9" customHeight="1" x14ac:dyDescent="0.2">
      <c r="A149" s="629" t="str">
        <f ca="1">"SON PESOS: "&amp;UPPER(CONVERTIRNUM(Monto_Oferta))</f>
        <v>SON PESOS: CERO PESOS CON 00/100</v>
      </c>
      <c r="B149" s="629"/>
      <c r="C149" s="629"/>
      <c r="D149" s="629"/>
      <c r="E149" s="629"/>
      <c r="F149" s="629"/>
      <c r="G149" s="629"/>
      <c r="H149" s="629"/>
      <c r="I149" s="629"/>
    </row>
    <row r="150" spans="1:11" ht="12" customHeight="1" x14ac:dyDescent="0.2">
      <c r="A150" s="618"/>
      <c r="B150" s="618"/>
      <c r="C150" s="618"/>
      <c r="D150" s="618"/>
      <c r="E150" s="618"/>
      <c r="F150" s="618"/>
      <c r="G150" s="618"/>
      <c r="H150" s="618"/>
      <c r="I150" s="618"/>
    </row>
    <row r="151" spans="1:11" ht="18" customHeight="1" x14ac:dyDescent="0.2">
      <c r="A151" s="627" t="s">
        <v>1392</v>
      </c>
      <c r="B151" s="627"/>
      <c r="C151" s="627"/>
      <c r="D151" s="627"/>
      <c r="E151" s="627"/>
      <c r="F151" s="627"/>
      <c r="G151" s="627"/>
      <c r="H151" s="627"/>
      <c r="I151" s="627"/>
    </row>
    <row r="152" spans="1:11" ht="20.25" x14ac:dyDescent="0.2">
      <c r="A152" s="104" t="s">
        <v>1119</v>
      </c>
      <c r="H152" s="504"/>
    </row>
    <row r="154" spans="1:11" x14ac:dyDescent="0.2">
      <c r="H154" s="469"/>
    </row>
  </sheetData>
  <sheetProtection formatCells="0" formatColumns="0" formatRows="0" insertColumns="0" insertRows="0" deleteColumns="0" deleteRows="0"/>
  <mergeCells count="13">
    <mergeCell ref="A151:I151"/>
    <mergeCell ref="H11:H12"/>
    <mergeCell ref="A149:I149"/>
    <mergeCell ref="B26:C26"/>
    <mergeCell ref="B84:C84"/>
    <mergeCell ref="D16:E16"/>
    <mergeCell ref="D17:E17"/>
    <mergeCell ref="D18:E18"/>
    <mergeCell ref="D19:E19"/>
    <mergeCell ref="D20:E20"/>
    <mergeCell ref="D21:E21"/>
    <mergeCell ref="D22:E22"/>
    <mergeCell ref="D23:E23"/>
  </mergeCells>
  <conditionalFormatting sqref="B146:B148 A146 B80:D81 I79:I81 A79:D79">
    <cfRule type="expression" dxfId="113" priority="667" stopIfTrue="1">
      <formula>#REF!=1</formula>
    </cfRule>
  </conditionalFormatting>
  <conditionalFormatting sqref="A83 A16:A24">
    <cfRule type="expression" dxfId="112" priority="668" stopIfTrue="1">
      <formula>#REF!&gt;0</formula>
    </cfRule>
    <cfRule type="expression" dxfId="111" priority="669" stopIfTrue="1">
      <formula>#REF!&gt;0</formula>
    </cfRule>
    <cfRule type="expression" dxfId="110" priority="670" stopIfTrue="1">
      <formula>#REF!&gt;0</formula>
    </cfRule>
  </conditionalFormatting>
  <conditionalFormatting sqref="C28:C68 E28:E68 C85:C133 E85:E133">
    <cfRule type="expression" dxfId="109" priority="671" stopIfTrue="1">
      <formula>#REF!&gt;0</formula>
    </cfRule>
    <cfRule type="expression" dxfId="108" priority="672" stopIfTrue="1">
      <formula>#REF!&gt;0</formula>
    </cfRule>
    <cfRule type="expression" dxfId="107" priority="673" stopIfTrue="1">
      <formula>#REF!&gt;0</formula>
    </cfRule>
  </conditionalFormatting>
  <conditionalFormatting sqref="B146:B148 A79 B79:C81">
    <cfRule type="expression" dxfId="106" priority="674" stopIfTrue="1">
      <formula>#REF!=1</formula>
    </cfRule>
  </conditionalFormatting>
  <conditionalFormatting sqref="I146 B146:B148 G146 G148 H147 B80:D81 I79 A79:D79 F79:G81">
    <cfRule type="expression" dxfId="105" priority="675" stopIfTrue="1">
      <formula>#REF!=1</formula>
    </cfRule>
  </conditionalFormatting>
  <conditionalFormatting sqref="A28:B68 A85:B133">
    <cfRule type="expression" dxfId="104" priority="142">
      <formula>$D28=0</formula>
    </cfRule>
  </conditionalFormatting>
  <conditionalFormatting sqref="B49">
    <cfRule type="expression" dxfId="103" priority="132">
      <formula>$D49=0</formula>
    </cfRule>
  </conditionalFormatting>
  <conditionalFormatting sqref="C49 A28:A68 A85:A133">
    <cfRule type="expression" dxfId="102" priority="136" stopIfTrue="1">
      <formula>#REF!&gt;0</formula>
    </cfRule>
    <cfRule type="expression" dxfId="101" priority="137" stopIfTrue="1">
      <formula>#REF!&gt;0</formula>
    </cfRule>
    <cfRule type="expression" dxfId="100" priority="138" stopIfTrue="1">
      <formula>#REF!&gt;0</formula>
    </cfRule>
  </conditionalFormatting>
  <conditionalFormatting sqref="B145:D145 I139:I145 A139:D144 A136:C138 I74:I78 A74:D78 A71:C73">
    <cfRule type="expression" dxfId="99" priority="98" stopIfTrue="1">
      <formula>#REF!=1</formula>
    </cfRule>
  </conditionalFormatting>
  <conditionalFormatting sqref="B139:C140 B142:C145 A139:A144 A136:D138 B74:C75 B77:C78 A74:A78 A71:D73">
    <cfRule type="expression" dxfId="98" priority="99" stopIfTrue="1">
      <formula>#REF!=1</formula>
    </cfRule>
  </conditionalFormatting>
  <conditionalFormatting sqref="B145:D145 I144 F144:G145 A136:D144 H136:I143 F136:F143 H145 A71:D78 H71:I78 F71:F78 H80:H81">
    <cfRule type="expression" dxfId="97" priority="100" stopIfTrue="1">
      <formula>#REF!=1</formula>
    </cfRule>
  </conditionalFormatting>
  <printOptions horizontalCentered="1"/>
  <pageMargins left="0.59055118110236227" right="0" top="1.1811023622047245" bottom="0.19685039370078741" header="0.39370078740157483" footer="0"/>
  <pageSetup paperSize="5" scale="46" fitToHeight="0" orientation="portrait" r:id="rId1"/>
  <headerFooter>
    <oddHeader>&amp;C&amp;G</oddHeader>
  </headerFooter>
  <rowBreaks count="1" manualBreakCount="1">
    <brk id="81"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FF0000"/>
    <pageSetUpPr fitToPage="1"/>
  </sheetPr>
  <dimension ref="A1:R120"/>
  <sheetViews>
    <sheetView zoomScale="70" zoomScaleNormal="70" workbookViewId="0">
      <selection activeCell="L2" sqref="L2"/>
    </sheetView>
  </sheetViews>
  <sheetFormatPr baseColWidth="10" defaultColWidth="11.42578125" defaultRowHeight="20.100000000000001" customHeight="1" x14ac:dyDescent="0.2"/>
  <cols>
    <col min="1" max="1" width="8.7109375" style="62" customWidth="1"/>
    <col min="2" max="2" width="38.42578125" style="62" customWidth="1"/>
    <col min="3" max="3" width="58.42578125" style="62" customWidth="1"/>
    <col min="4" max="4" width="21" style="62" customWidth="1"/>
    <col min="5" max="5" width="16.7109375" style="63" customWidth="1"/>
    <col min="6" max="17" width="17.7109375" style="62" customWidth="1"/>
    <col min="18" max="18" width="13.7109375" style="253" customWidth="1"/>
    <col min="19" max="16384" width="11.42578125" style="62"/>
  </cols>
  <sheetData>
    <row r="1" spans="1:18" s="98" customFormat="1" ht="20.100000000000001" customHeight="1" x14ac:dyDescent="0.2">
      <c r="A1" s="98" t="s">
        <v>7</v>
      </c>
      <c r="C1" s="427" t="str">
        <f>Comitente</f>
        <v>INSTITUTO PROVINCIAL DE LA VIVIENDA</v>
      </c>
      <c r="R1" s="254"/>
    </row>
    <row r="2" spans="1:18" s="250" customFormat="1" ht="20.100000000000001" customHeight="1" x14ac:dyDescent="0.2">
      <c r="A2" s="250" t="s">
        <v>8</v>
      </c>
      <c r="C2" s="428" t="str">
        <f>Obra</f>
        <v>B° VIRGEN DE FÁTIMA - SECTOR 1 - 71 VIV.- DPTO. JÁCHAL</v>
      </c>
      <c r="R2" s="255"/>
    </row>
    <row r="3" spans="1:18" s="250" customFormat="1" ht="20.100000000000001" customHeight="1" x14ac:dyDescent="0.2">
      <c r="A3" s="250" t="s">
        <v>12</v>
      </c>
      <c r="C3" s="428" t="str">
        <f>Ubicación</f>
        <v>DEPTO. JÁCHAL</v>
      </c>
      <c r="R3" s="255"/>
    </row>
    <row r="4" spans="1:18" s="250" customFormat="1" ht="20.100000000000001" customHeight="1" x14ac:dyDescent="0.2">
      <c r="A4" s="250" t="s">
        <v>11</v>
      </c>
      <c r="C4" s="429" t="str">
        <f>Número_Licitación</f>
        <v>02/2020</v>
      </c>
      <c r="R4" s="255"/>
    </row>
    <row r="5" spans="1:18" s="250" customFormat="1" ht="20.100000000000001" customHeight="1" x14ac:dyDescent="0.2">
      <c r="A5" s="250" t="s">
        <v>32</v>
      </c>
      <c r="C5" s="429" t="str">
        <f>Número_Expediente</f>
        <v>501-006343-2019</v>
      </c>
      <c r="R5" s="255"/>
    </row>
    <row r="6" spans="1:18" s="250" customFormat="1" ht="20.100000000000001" customHeight="1" x14ac:dyDescent="0.2">
      <c r="A6" s="250" t="s">
        <v>1103</v>
      </c>
      <c r="C6" s="431">
        <f>Anticipo_Financiero</f>
        <v>0.05</v>
      </c>
      <c r="D6" s="256"/>
      <c r="R6" s="255"/>
    </row>
    <row r="7" spans="1:18" s="250" customFormat="1" ht="20.100000000000001" customHeight="1" x14ac:dyDescent="0.2">
      <c r="A7" s="250" t="s">
        <v>13</v>
      </c>
      <c r="C7" s="426">
        <f>Plazo_Obra</f>
        <v>360</v>
      </c>
      <c r="R7" s="255"/>
    </row>
    <row r="8" spans="1:18" s="250" customFormat="1" ht="20.100000000000001" customHeight="1" x14ac:dyDescent="0.2">
      <c r="A8" s="250" t="s">
        <v>9</v>
      </c>
      <c r="C8" s="428" t="str">
        <f>Contratista</f>
        <v>xxxxxx</v>
      </c>
      <c r="R8" s="255"/>
    </row>
    <row r="9" spans="1:18" s="250" customFormat="1" ht="20.100000000000001" customHeight="1" x14ac:dyDescent="0.2">
      <c r="A9" s="250" t="s">
        <v>42</v>
      </c>
      <c r="C9" s="428">
        <f ca="1">Monto_Oferta</f>
        <v>0</v>
      </c>
      <c r="R9" s="255"/>
    </row>
    <row r="10" spans="1:18" s="251" customFormat="1" ht="20.100000000000001" customHeight="1" x14ac:dyDescent="0.2">
      <c r="A10" s="251" t="s">
        <v>1137</v>
      </c>
      <c r="C10" s="430">
        <f>Monto_Terreno</f>
        <v>0</v>
      </c>
      <c r="K10" s="614"/>
      <c r="R10" s="257"/>
    </row>
    <row r="11" spans="1:18" s="104" customFormat="1" ht="20.100000000000001" customHeight="1" x14ac:dyDescent="0.2">
      <c r="A11" s="251"/>
      <c r="C11" s="252"/>
      <c r="R11" s="249"/>
    </row>
    <row r="12" spans="1:18" s="104" customFormat="1" ht="20.100000000000001" customHeight="1" x14ac:dyDescent="0.2">
      <c r="A12" s="635" t="s">
        <v>40</v>
      </c>
      <c r="B12" s="636"/>
      <c r="C12" s="636"/>
      <c r="D12" s="637"/>
      <c r="E12" s="98"/>
      <c r="F12" s="98"/>
      <c r="G12" s="98"/>
      <c r="H12" s="98"/>
      <c r="R12" s="249"/>
    </row>
    <row r="14" spans="1:18" ht="20.100000000000001" customHeight="1" x14ac:dyDescent="0.2">
      <c r="A14" s="639" t="s">
        <v>1105</v>
      </c>
      <c r="B14" s="640" t="s">
        <v>0</v>
      </c>
      <c r="C14" s="640"/>
      <c r="D14" s="641" t="s">
        <v>10</v>
      </c>
      <c r="E14" s="78"/>
      <c r="F14" s="642" t="s">
        <v>16</v>
      </c>
      <c r="G14" s="643"/>
      <c r="H14" s="643"/>
      <c r="I14" s="643"/>
      <c r="J14" s="643"/>
      <c r="K14" s="643"/>
      <c r="L14" s="643"/>
      <c r="M14" s="643"/>
      <c r="N14" s="643"/>
      <c r="O14" s="643"/>
      <c r="P14" s="643"/>
      <c r="Q14" s="643"/>
      <c r="R14" s="638" t="s">
        <v>15</v>
      </c>
    </row>
    <row r="15" spans="1:18" ht="20.100000000000001" customHeight="1" x14ac:dyDescent="0.2">
      <c r="A15" s="639"/>
      <c r="B15" s="640"/>
      <c r="C15" s="640"/>
      <c r="D15" s="641"/>
      <c r="E15" s="78"/>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v>10</v>
      </c>
      <c r="P15" s="59">
        <v>11</v>
      </c>
      <c r="Q15" s="59">
        <v>12</v>
      </c>
      <c r="R15" s="638"/>
    </row>
    <row r="16" spans="1:18" ht="20.100000000000001" customHeight="1" thickBot="1" x14ac:dyDescent="0.25">
      <c r="A16" s="60"/>
      <c r="B16" s="79"/>
      <c r="C16" s="79"/>
      <c r="D16" s="80"/>
      <c r="E16" s="487"/>
      <c r="F16" s="400"/>
      <c r="G16" s="401"/>
      <c r="H16" s="401"/>
      <c r="I16" s="401"/>
      <c r="J16" s="401"/>
      <c r="K16" s="401"/>
      <c r="L16" s="401"/>
      <c r="M16" s="401"/>
      <c r="N16" s="401"/>
      <c r="O16" s="401"/>
      <c r="P16" s="401"/>
      <c r="Q16" s="401"/>
      <c r="R16" s="481"/>
    </row>
    <row r="17" spans="1:18" ht="20.100000000000001" customHeight="1" x14ac:dyDescent="0.2">
      <c r="A17" s="604" t="str">
        <f>Datos!B35</f>
        <v>A</v>
      </c>
      <c r="B17" s="605" t="str">
        <f>IFERROR(VLOOKUP(A17,Tabla_Comp_Presup,2,FALSE),0)</f>
        <v>VIVIENDA</v>
      </c>
      <c r="C17" s="606"/>
      <c r="D17" s="607"/>
      <c r="E17" s="487"/>
      <c r="F17" s="609"/>
      <c r="G17" s="610"/>
      <c r="H17" s="610"/>
      <c r="I17" s="610"/>
      <c r="J17" s="610"/>
      <c r="K17" s="610"/>
      <c r="L17" s="610"/>
      <c r="M17" s="610"/>
      <c r="N17" s="610"/>
      <c r="O17" s="610"/>
      <c r="P17" s="611"/>
      <c r="Q17" s="612"/>
      <c r="R17" s="613"/>
    </row>
    <row r="18" spans="1:18" ht="20.100000000000001" customHeight="1" x14ac:dyDescent="0.2">
      <c r="A18" s="245">
        <v>1</v>
      </c>
      <c r="B18" s="246" t="str">
        <f>IFERROR(VLOOKUP(A18,Tabla_Comp_Presup,2,FALSE),0)</f>
        <v>Replanteo</v>
      </c>
      <c r="C18" s="247"/>
      <c r="D18" s="5">
        <f ca="1">SUMIF(CyP!A:A,PTyCI!A18,CyP!I:I)</f>
        <v>0</v>
      </c>
      <c r="E18" s="487"/>
      <c r="F18" s="476"/>
      <c r="G18" s="404"/>
      <c r="H18" s="404"/>
      <c r="I18" s="404"/>
      <c r="J18" s="404"/>
      <c r="K18" s="405"/>
      <c r="L18" s="399"/>
      <c r="M18" s="399"/>
      <c r="N18" s="399"/>
      <c r="O18" s="399"/>
      <c r="P18" s="399"/>
      <c r="Q18" s="584"/>
      <c r="R18" s="583">
        <f t="shared" ref="R18:R57" si="1">SUM(F18:Q18)</f>
        <v>0</v>
      </c>
    </row>
    <row r="19" spans="1:18" ht="20.100000000000001" customHeight="1" x14ac:dyDescent="0.2">
      <c r="A19" s="245">
        <v>2</v>
      </c>
      <c r="B19" s="246" t="str">
        <f t="shared" ref="B19:B34" si="2">IFERROR(VLOOKUP(A19,Tabla_Comp_Presup,2,FALSE),0)</f>
        <v>Excavación de Cimientos</v>
      </c>
      <c r="C19" s="247"/>
      <c r="D19" s="5">
        <f ca="1">SUMIF(CyP!A:A,PTyCI!A19,CyP!I:I)</f>
        <v>0</v>
      </c>
      <c r="E19" s="61"/>
      <c r="F19" s="476"/>
      <c r="G19" s="404"/>
      <c r="H19" s="404"/>
      <c r="I19" s="404"/>
      <c r="J19" s="404"/>
      <c r="K19" s="405"/>
      <c r="L19" s="399"/>
      <c r="M19" s="399"/>
      <c r="N19" s="399"/>
      <c r="O19" s="399"/>
      <c r="P19" s="399"/>
      <c r="Q19" s="584"/>
      <c r="R19" s="583">
        <f t="shared" si="1"/>
        <v>0</v>
      </c>
    </row>
    <row r="20" spans="1:18" ht="20.100000000000001" customHeight="1" x14ac:dyDescent="0.2">
      <c r="A20" s="245">
        <v>3</v>
      </c>
      <c r="B20" s="246" t="str">
        <f t="shared" si="2"/>
        <v xml:space="preserve">Relleno Bajo Contrapiso </v>
      </c>
      <c r="C20" s="247"/>
      <c r="D20" s="5">
        <f ca="1">SUMIF(CyP!A:A,PTyCI!A20,CyP!I:I)</f>
        <v>0</v>
      </c>
      <c r="E20" s="61"/>
      <c r="F20" s="476"/>
      <c r="G20" s="405"/>
      <c r="H20" s="405"/>
      <c r="I20" s="405"/>
      <c r="J20" s="405"/>
      <c r="K20" s="478"/>
      <c r="L20" s="488"/>
      <c r="M20" s="399"/>
      <c r="N20" s="399"/>
      <c r="O20" s="399"/>
      <c r="P20" s="399"/>
      <c r="Q20" s="584"/>
      <c r="R20" s="583">
        <f t="shared" si="1"/>
        <v>0</v>
      </c>
    </row>
    <row r="21" spans="1:18" ht="20.100000000000001" customHeight="1" x14ac:dyDescent="0.2">
      <c r="A21" s="245">
        <v>4</v>
      </c>
      <c r="B21" s="246" t="str">
        <f t="shared" si="2"/>
        <v>Hormigón de limpieza</v>
      </c>
      <c r="C21" s="247"/>
      <c r="D21" s="5">
        <f ca="1">SUMIF(CyP!A:A,PTyCI!A21,CyP!I:I)</f>
        <v>0</v>
      </c>
      <c r="E21" s="61"/>
      <c r="F21" s="476"/>
      <c r="G21" s="404"/>
      <c r="H21" s="404"/>
      <c r="I21" s="404"/>
      <c r="J21" s="404"/>
      <c r="K21" s="405"/>
      <c r="L21" s="405"/>
      <c r="M21" s="399"/>
      <c r="N21" s="399"/>
      <c r="O21" s="399"/>
      <c r="P21" s="399"/>
      <c r="Q21" s="584"/>
      <c r="R21" s="583">
        <f t="shared" si="1"/>
        <v>0</v>
      </c>
    </row>
    <row r="22" spans="1:18" ht="20.100000000000001" customHeight="1" x14ac:dyDescent="0.2">
      <c r="A22" s="245">
        <v>5</v>
      </c>
      <c r="B22" s="246" t="str">
        <f t="shared" si="2"/>
        <v>Cimiento Ciclópeo H 13</v>
      </c>
      <c r="C22" s="247"/>
      <c r="D22" s="5">
        <f ca="1">SUMIF(CyP!A:A,PTyCI!A22,CyP!I:I)</f>
        <v>0</v>
      </c>
      <c r="E22" s="61"/>
      <c r="F22" s="476"/>
      <c r="G22" s="404"/>
      <c r="H22" s="404"/>
      <c r="I22" s="404"/>
      <c r="J22" s="404"/>
      <c r="K22" s="405"/>
      <c r="L22" s="488"/>
      <c r="M22" s="399"/>
      <c r="N22" s="399"/>
      <c r="O22" s="399"/>
      <c r="P22" s="399"/>
      <c r="Q22" s="584"/>
      <c r="R22" s="583">
        <f t="shared" si="1"/>
        <v>0</v>
      </c>
    </row>
    <row r="23" spans="1:18" ht="20.100000000000001" customHeight="1" x14ac:dyDescent="0.2">
      <c r="A23" s="245">
        <v>6</v>
      </c>
      <c r="B23" s="246" t="str">
        <f t="shared" si="2"/>
        <v>Dado Fundación  h=15cm</v>
      </c>
      <c r="C23" s="247"/>
      <c r="D23" s="5">
        <f ca="1">SUMIF(CyP!A:A,PTyCI!A23,CyP!I:I)</f>
        <v>0</v>
      </c>
      <c r="E23" s="61"/>
      <c r="F23" s="476"/>
      <c r="G23" s="404"/>
      <c r="H23" s="404"/>
      <c r="I23" s="404"/>
      <c r="J23" s="404"/>
      <c r="K23" s="405"/>
      <c r="L23" s="405"/>
      <c r="M23" s="399"/>
      <c r="N23" s="399"/>
      <c r="O23" s="399"/>
      <c r="P23" s="399"/>
      <c r="Q23" s="584"/>
      <c r="R23" s="583">
        <f t="shared" si="1"/>
        <v>0</v>
      </c>
    </row>
    <row r="24" spans="1:18" ht="20.100000000000001" customHeight="1" x14ac:dyDescent="0.2">
      <c r="A24" s="245">
        <v>7</v>
      </c>
      <c r="B24" s="246" t="str">
        <f t="shared" si="2"/>
        <v>Vigas de Encadenado Inferior - Fundación  H 17</v>
      </c>
      <c r="C24" s="247"/>
      <c r="D24" s="5">
        <f ca="1">SUMIF(CyP!A:A,PTyCI!A24,CyP!I:I)</f>
        <v>0</v>
      </c>
      <c r="E24" s="61"/>
      <c r="F24" s="476"/>
      <c r="G24" s="404"/>
      <c r="H24" s="404"/>
      <c r="I24" s="404"/>
      <c r="J24" s="404"/>
      <c r="K24" s="405"/>
      <c r="L24" s="399"/>
      <c r="M24" s="399"/>
      <c r="N24" s="399"/>
      <c r="O24" s="399"/>
      <c r="P24" s="399"/>
      <c r="Q24" s="584"/>
      <c r="R24" s="583">
        <f t="shared" si="1"/>
        <v>0</v>
      </c>
    </row>
    <row r="25" spans="1:18" ht="20.100000000000001" customHeight="1" x14ac:dyDescent="0.2">
      <c r="A25" s="245">
        <v>8</v>
      </c>
      <c r="B25" s="246" t="str">
        <f t="shared" si="2"/>
        <v>Columna de Encadenado (incluye tronco de columna)</v>
      </c>
      <c r="C25" s="247"/>
      <c r="D25" s="5">
        <f ca="1">SUMIF(CyP!A:A,PTyCI!A25,CyP!I:I)</f>
        <v>0</v>
      </c>
      <c r="E25" s="61"/>
      <c r="F25" s="490"/>
      <c r="G25" s="488"/>
      <c r="H25" s="488"/>
      <c r="I25" s="488"/>
      <c r="J25" s="488"/>
      <c r="K25" s="405"/>
      <c r="L25" s="399"/>
      <c r="M25" s="399"/>
      <c r="N25" s="399"/>
      <c r="O25" s="399"/>
      <c r="P25" s="399"/>
      <c r="Q25" s="584"/>
      <c r="R25" s="583">
        <f t="shared" si="1"/>
        <v>0</v>
      </c>
    </row>
    <row r="26" spans="1:18" ht="20.100000000000001" customHeight="1" x14ac:dyDescent="0.2">
      <c r="A26" s="245">
        <v>9</v>
      </c>
      <c r="B26" s="246" t="str">
        <f t="shared" si="2"/>
        <v>Vigas de Encadenado Superior, Dintel y de Carga</v>
      </c>
      <c r="C26" s="247"/>
      <c r="D26" s="5">
        <f ca="1">SUMIF(CyP!A:A,PTyCI!A26,CyP!I:I)</f>
        <v>0</v>
      </c>
      <c r="E26" s="61"/>
      <c r="F26" s="490"/>
      <c r="G26" s="488"/>
      <c r="H26" s="488"/>
      <c r="I26" s="488"/>
      <c r="J26" s="488"/>
      <c r="K26" s="405"/>
      <c r="L26" s="399"/>
      <c r="M26" s="399"/>
      <c r="N26" s="399"/>
      <c r="O26" s="399"/>
      <c r="P26" s="399"/>
      <c r="Q26" s="584"/>
      <c r="R26" s="583">
        <f t="shared" si="1"/>
        <v>0</v>
      </c>
    </row>
    <row r="27" spans="1:18" ht="20.100000000000001" customHeight="1" x14ac:dyDescent="0.2">
      <c r="A27" s="245">
        <v>10</v>
      </c>
      <c r="B27" s="246" t="str">
        <f t="shared" si="2"/>
        <v>Losa de Hormigón Armado</v>
      </c>
      <c r="C27" s="247"/>
      <c r="D27" s="5">
        <f ca="1">SUMIF(CyP!A:A,PTyCI!A27,CyP!I:I)</f>
        <v>0</v>
      </c>
      <c r="E27" s="61"/>
      <c r="F27" s="489"/>
      <c r="G27" s="488"/>
      <c r="H27" s="488"/>
      <c r="I27" s="405"/>
      <c r="J27" s="405"/>
      <c r="K27" s="405"/>
      <c r="L27" s="399"/>
      <c r="M27" s="399"/>
      <c r="N27" s="399"/>
      <c r="O27" s="399"/>
      <c r="P27" s="399"/>
      <c r="Q27" s="584"/>
      <c r="R27" s="583">
        <f t="shared" si="1"/>
        <v>0</v>
      </c>
    </row>
    <row r="28" spans="1:18" ht="20.100000000000001" customHeight="1" x14ac:dyDescent="0.2">
      <c r="A28" s="245">
        <v>11</v>
      </c>
      <c r="B28" s="246" t="str">
        <f t="shared" si="2"/>
        <v>Tanque de Reserva (incluido cierre base tanque)</v>
      </c>
      <c r="C28" s="247"/>
      <c r="D28" s="5">
        <f ca="1">SUMIF(CyP!A:A,PTyCI!A28,CyP!I:I)</f>
        <v>0</v>
      </c>
      <c r="E28" s="61"/>
      <c r="F28" s="476"/>
      <c r="G28" s="404"/>
      <c r="H28" s="479"/>
      <c r="I28" s="479"/>
      <c r="J28" s="479"/>
      <c r="K28" s="479"/>
      <c r="L28" s="479"/>
      <c r="M28" s="405"/>
      <c r="N28" s="399"/>
      <c r="O28" s="399"/>
      <c r="P28" s="399"/>
      <c r="Q28" s="584"/>
      <c r="R28" s="583">
        <f t="shared" si="1"/>
        <v>0</v>
      </c>
    </row>
    <row r="29" spans="1:18" ht="20.100000000000001" customHeight="1" x14ac:dyDescent="0.2">
      <c r="A29" s="245">
        <v>12</v>
      </c>
      <c r="B29" s="246" t="str">
        <f t="shared" si="2"/>
        <v>Capa aisladora horizontal  18cm</v>
      </c>
      <c r="C29" s="247"/>
      <c r="D29" s="5">
        <f ca="1">SUMIF(CyP!A:A,PTyCI!A29,CyP!I:I)</f>
        <v>0</v>
      </c>
      <c r="E29" s="61"/>
      <c r="F29" s="406"/>
      <c r="G29" s="479"/>
      <c r="H29" s="404"/>
      <c r="I29" s="404"/>
      <c r="J29" s="404"/>
      <c r="K29" s="404"/>
      <c r="L29" s="405"/>
      <c r="M29" s="405"/>
      <c r="N29" s="405"/>
      <c r="O29" s="399"/>
      <c r="P29" s="399"/>
      <c r="Q29" s="584"/>
      <c r="R29" s="583">
        <f t="shared" si="1"/>
        <v>0</v>
      </c>
    </row>
    <row r="30" spans="1:18" ht="20.100000000000001" customHeight="1" x14ac:dyDescent="0.2">
      <c r="A30" s="245">
        <v>13</v>
      </c>
      <c r="B30" s="246" t="str">
        <f t="shared" si="2"/>
        <v xml:space="preserve">Mampostería Ladrillón Cerámico Macizo (soga) </v>
      </c>
      <c r="C30" s="247"/>
      <c r="D30" s="5">
        <f ca="1">SUMIF(CyP!A:A,PTyCI!A30,CyP!I:I)</f>
        <v>0</v>
      </c>
      <c r="E30" s="61"/>
      <c r="F30" s="489"/>
      <c r="G30" s="488"/>
      <c r="H30" s="488"/>
      <c r="I30" s="405"/>
      <c r="J30" s="405"/>
      <c r="K30" s="405"/>
      <c r="L30" s="399"/>
      <c r="M30" s="399"/>
      <c r="N30" s="399"/>
      <c r="O30" s="399"/>
      <c r="P30" s="399"/>
      <c r="Q30" s="584"/>
      <c r="R30" s="583">
        <f t="shared" si="1"/>
        <v>0</v>
      </c>
    </row>
    <row r="31" spans="1:18" ht="20.100000000000001" customHeight="1" x14ac:dyDescent="0.2">
      <c r="A31" s="245">
        <v>14</v>
      </c>
      <c r="B31" s="246" t="str">
        <f t="shared" si="2"/>
        <v>Tabique  Liviano  tipo Durlock ( con placa de yeso de 12,5 mm para sectores húmedos)</v>
      </c>
      <c r="C31" s="247"/>
      <c r="D31" s="5">
        <f ca="1">SUMIF(CyP!A:A,PTyCI!A31,CyP!I:I)</f>
        <v>0</v>
      </c>
      <c r="E31" s="61"/>
      <c r="F31" s="476"/>
      <c r="G31" s="404"/>
      <c r="H31" s="479"/>
      <c r="I31" s="479"/>
      <c r="J31" s="479"/>
      <c r="K31" s="479"/>
      <c r="L31" s="479"/>
      <c r="M31" s="405"/>
      <c r="N31" s="399"/>
      <c r="O31" s="399"/>
      <c r="P31" s="399"/>
      <c r="Q31" s="584"/>
      <c r="R31" s="583">
        <f t="shared" si="1"/>
        <v>0</v>
      </c>
    </row>
    <row r="32" spans="1:18" ht="20.100000000000001" customHeight="1" x14ac:dyDescent="0.2">
      <c r="A32" s="245">
        <v>15</v>
      </c>
      <c r="B32" s="246" t="str">
        <f t="shared" si="2"/>
        <v>Cubierta de Techo Aislación Térmica e Hidráulica</v>
      </c>
      <c r="C32" s="247"/>
      <c r="D32" s="5">
        <f ca="1">SUMIF(CyP!A:A,PTyCI!A32,CyP!I:I)</f>
        <v>0</v>
      </c>
      <c r="E32" s="61"/>
      <c r="F32" s="476"/>
      <c r="G32" s="404"/>
      <c r="H32" s="404"/>
      <c r="I32" s="404"/>
      <c r="J32" s="404"/>
      <c r="K32" s="404"/>
      <c r="L32" s="405"/>
      <c r="M32" s="405"/>
      <c r="N32" s="405"/>
      <c r="O32" s="399"/>
      <c r="P32" s="399"/>
      <c r="Q32" s="584"/>
      <c r="R32" s="583">
        <f t="shared" si="1"/>
        <v>0</v>
      </c>
    </row>
    <row r="33" spans="1:18" ht="20.100000000000001" customHeight="1" x14ac:dyDescent="0.2">
      <c r="A33" s="245">
        <v>16</v>
      </c>
      <c r="B33" s="246" t="str">
        <f t="shared" si="2"/>
        <v>Contrapiso  Interior</v>
      </c>
      <c r="C33" s="247"/>
      <c r="D33" s="5">
        <f ca="1">SUMIF(CyP!A:A,PTyCI!A33,CyP!I:I)</f>
        <v>0</v>
      </c>
      <c r="E33" s="61"/>
      <c r="F33" s="476"/>
      <c r="G33" s="405"/>
      <c r="H33" s="405"/>
      <c r="I33" s="405"/>
      <c r="J33" s="405"/>
      <c r="K33" s="405"/>
      <c r="L33" s="405"/>
      <c r="M33" s="405"/>
      <c r="N33" s="399"/>
      <c r="O33" s="399"/>
      <c r="P33" s="399"/>
      <c r="Q33" s="584"/>
      <c r="R33" s="583">
        <f t="shared" si="1"/>
        <v>0</v>
      </c>
    </row>
    <row r="34" spans="1:18" ht="20.100000000000001" customHeight="1" x14ac:dyDescent="0.2">
      <c r="A34" s="245">
        <v>17</v>
      </c>
      <c r="B34" s="246" t="str">
        <f t="shared" si="2"/>
        <v>Carpeta bajo Cerámico e=4cm</v>
      </c>
      <c r="C34" s="247"/>
      <c r="D34" s="5">
        <f ca="1">SUMIF(CyP!A:A,PTyCI!A34,CyP!I:I)</f>
        <v>0</v>
      </c>
      <c r="E34" s="61"/>
      <c r="F34" s="406"/>
      <c r="G34" s="404"/>
      <c r="H34" s="404"/>
      <c r="I34" s="405"/>
      <c r="J34" s="405"/>
      <c r="K34" s="405"/>
      <c r="L34" s="405"/>
      <c r="M34" s="405"/>
      <c r="N34" s="405"/>
      <c r="O34" s="399"/>
      <c r="P34" s="399"/>
      <c r="Q34" s="584"/>
      <c r="R34" s="583">
        <f t="shared" si="1"/>
        <v>0</v>
      </c>
    </row>
    <row r="35" spans="1:18" ht="20.100000000000001" customHeight="1" x14ac:dyDescent="0.2">
      <c r="A35" s="245">
        <v>18</v>
      </c>
      <c r="B35" s="246" t="str">
        <f>IFERROR(VLOOKUP(A35,Tabla_Comp_Presup,2,FALSE),0)</f>
        <v>Piso baldosa cerámica (incluido umbral)</v>
      </c>
      <c r="C35" s="247"/>
      <c r="D35" s="5">
        <f ca="1">SUMIF(CyP!A:A,PTyCI!A35,CyP!I:I)</f>
        <v>0</v>
      </c>
      <c r="E35" s="61"/>
      <c r="F35" s="406"/>
      <c r="G35" s="477"/>
      <c r="H35" s="404"/>
      <c r="I35" s="404"/>
      <c r="J35" s="404"/>
      <c r="K35" s="404"/>
      <c r="L35" s="404"/>
      <c r="M35" s="405"/>
      <c r="N35" s="405"/>
      <c r="O35" s="399"/>
      <c r="P35" s="399"/>
      <c r="Q35" s="584"/>
      <c r="R35" s="583">
        <f t="shared" si="1"/>
        <v>0</v>
      </c>
    </row>
    <row r="36" spans="1:18" ht="20.100000000000001" customHeight="1" x14ac:dyDescent="0.2">
      <c r="A36" s="245">
        <v>19</v>
      </c>
      <c r="B36" s="246" t="str">
        <f>IFERROR(VLOOKUP(A36,Tabla_Comp_Presup,2,FALSE),0)</f>
        <v>Contrapisos de Veredín perimetral, vereda de acceso y galería</v>
      </c>
      <c r="C36" s="247"/>
      <c r="D36" s="5">
        <f ca="1">SUMIF(CyP!A:A,PTyCI!A36,CyP!I:I)</f>
        <v>0</v>
      </c>
      <c r="E36" s="61"/>
      <c r="F36" s="476"/>
      <c r="G36" s="405"/>
      <c r="H36" s="405"/>
      <c r="I36" s="405"/>
      <c r="J36" s="405"/>
      <c r="K36" s="405"/>
      <c r="L36" s="405"/>
      <c r="M36" s="405"/>
      <c r="N36" s="399"/>
      <c r="O36" s="399"/>
      <c r="P36" s="399"/>
      <c r="Q36" s="584"/>
      <c r="R36" s="583">
        <f t="shared" si="1"/>
        <v>0</v>
      </c>
    </row>
    <row r="37" spans="1:18" ht="20.100000000000001" customHeight="1" x14ac:dyDescent="0.2">
      <c r="A37" s="245">
        <v>20</v>
      </c>
      <c r="B37" s="246" t="str">
        <f>IFERROR(VLOOKUP(A37,Tabla_Comp_Presup,2,FALSE),0)</f>
        <v>Carpinterías metálica, aluminio y madera</v>
      </c>
      <c r="C37" s="247"/>
      <c r="D37" s="5">
        <f ca="1">SUMIF(CyP!A:A,PTyCI!A37,CyP!I:I)</f>
        <v>0</v>
      </c>
      <c r="E37" s="61"/>
      <c r="F37" s="476"/>
      <c r="G37" s="404"/>
      <c r="H37" s="404"/>
      <c r="I37" s="405"/>
      <c r="J37" s="405"/>
      <c r="K37" s="405"/>
      <c r="L37" s="405"/>
      <c r="M37" s="405"/>
      <c r="N37" s="405"/>
      <c r="O37" s="404"/>
      <c r="P37" s="399"/>
      <c r="Q37" s="584"/>
      <c r="R37" s="583">
        <f t="shared" si="1"/>
        <v>0</v>
      </c>
    </row>
    <row r="38" spans="1:18" ht="20.100000000000001" customHeight="1" x14ac:dyDescent="0.2">
      <c r="A38" s="245">
        <v>21</v>
      </c>
      <c r="B38" s="246" t="str">
        <f>IFERROR(VLOOKUP(A38,Tabla_Comp_Presup,2,FALSE),0)</f>
        <v>Jaharro b/ revestimiento cerámico</v>
      </c>
      <c r="C38" s="247"/>
      <c r="D38" s="5">
        <f ca="1">SUMIF(CyP!A:A,PTyCI!A38,CyP!I:I)</f>
        <v>0</v>
      </c>
      <c r="E38" s="61"/>
      <c r="F38" s="476"/>
      <c r="G38" s="404"/>
      <c r="H38" s="404"/>
      <c r="I38" s="404"/>
      <c r="J38" s="404"/>
      <c r="K38" s="404"/>
      <c r="L38" s="404"/>
      <c r="M38" s="405"/>
      <c r="N38" s="405"/>
      <c r="O38" s="399"/>
      <c r="P38" s="399"/>
      <c r="Q38" s="584"/>
      <c r="R38" s="583">
        <f t="shared" si="1"/>
        <v>0</v>
      </c>
    </row>
    <row r="39" spans="1:18" ht="20.100000000000001" customHeight="1" x14ac:dyDescent="0.2">
      <c r="A39" s="245">
        <v>22</v>
      </c>
      <c r="B39" s="246" t="str">
        <f t="shared" ref="B39:B55" si="3">IFERROR(VLOOKUP(A39,Tabla_Comp_Presup,2,FALSE),0)</f>
        <v>Jaharro y Enlucido a la cal (interior)</v>
      </c>
      <c r="C39" s="247"/>
      <c r="D39" s="5">
        <f ca="1">SUMIF(CyP!A:A,PTyCI!A39,CyP!I:I)</f>
        <v>0</v>
      </c>
      <c r="E39" s="61"/>
      <c r="F39" s="476"/>
      <c r="G39" s="404"/>
      <c r="H39" s="404"/>
      <c r="I39" s="404"/>
      <c r="J39" s="404"/>
      <c r="K39" s="404"/>
      <c r="L39" s="404"/>
      <c r="M39" s="405"/>
      <c r="N39" s="405"/>
      <c r="O39" s="399"/>
      <c r="P39" s="399"/>
      <c r="Q39" s="584"/>
      <c r="R39" s="583">
        <f t="shared" si="1"/>
        <v>0</v>
      </c>
    </row>
    <row r="40" spans="1:18" ht="20.100000000000001" customHeight="1" x14ac:dyDescent="0.2">
      <c r="A40" s="245">
        <v>23</v>
      </c>
      <c r="B40" s="246" t="str">
        <f t="shared" si="3"/>
        <v>Revestimiento cerámico</v>
      </c>
      <c r="C40" s="247"/>
      <c r="D40" s="5">
        <f ca="1">SUMIF(CyP!A:A,PTyCI!A40,CyP!I:I)</f>
        <v>0</v>
      </c>
      <c r="E40" s="61"/>
      <c r="F40" s="476"/>
      <c r="G40" s="404"/>
      <c r="H40" s="404"/>
      <c r="I40" s="404"/>
      <c r="J40" s="404"/>
      <c r="K40" s="404"/>
      <c r="L40" s="404"/>
      <c r="M40" s="405"/>
      <c r="N40" s="405"/>
      <c r="O40" s="399"/>
      <c r="P40" s="399"/>
      <c r="Q40" s="584"/>
      <c r="R40" s="583">
        <f t="shared" si="1"/>
        <v>0</v>
      </c>
    </row>
    <row r="41" spans="1:18" ht="20.100000000000001" customHeight="1" x14ac:dyDescent="0.2">
      <c r="A41" s="245">
        <v>24</v>
      </c>
      <c r="B41" s="505" t="str">
        <f>IFERROR(VLOOKUP(A41,Tabla_Comp_Presup,2,FALSE),0)</f>
        <v>Mesadas, campana y ventilaciones (incluida mesada exterior)</v>
      </c>
      <c r="C41" s="506"/>
      <c r="D41" s="507">
        <f ca="1">SUMIF(CyP!A:A,PTyCI!A41,CyP!I:I)</f>
        <v>0</v>
      </c>
      <c r="E41" s="508"/>
      <c r="F41" s="476"/>
      <c r="G41" s="404"/>
      <c r="H41" s="404"/>
      <c r="I41" s="404"/>
      <c r="J41" s="404"/>
      <c r="K41" s="404"/>
      <c r="L41" s="404"/>
      <c r="M41" s="405"/>
      <c r="N41" s="405"/>
      <c r="O41" s="399"/>
      <c r="P41" s="399"/>
      <c r="Q41" s="584"/>
      <c r="R41" s="583">
        <f t="shared" si="1"/>
        <v>0</v>
      </c>
    </row>
    <row r="42" spans="1:18" ht="20.100000000000001" customHeight="1" x14ac:dyDescent="0.2">
      <c r="A42" s="245" t="s">
        <v>1370</v>
      </c>
      <c r="B42" s="505" t="str">
        <f>IFERROR(VLOOKUP(A42,Tabla_Comp_Presup,2,FALSE),0)</f>
        <v>Mesadas, campana y ventilaciones p/ disc.(incluida mesada exterior)</v>
      </c>
      <c r="C42" s="506"/>
      <c r="D42" s="507">
        <f ca="1">SUMIF(CyP!A:A,PTyCI!A42,CyP!I:I)</f>
        <v>0</v>
      </c>
      <c r="E42" s="508"/>
      <c r="F42" s="476"/>
      <c r="G42" s="404"/>
      <c r="H42" s="404"/>
      <c r="I42" s="404"/>
      <c r="J42" s="404"/>
      <c r="K42" s="404"/>
      <c r="L42" s="404"/>
      <c r="M42" s="405"/>
      <c r="N42" s="405"/>
      <c r="O42" s="399"/>
      <c r="P42" s="399"/>
      <c r="Q42" s="584"/>
      <c r="R42" s="583">
        <f t="shared" si="1"/>
        <v>0</v>
      </c>
    </row>
    <row r="43" spans="1:18" ht="20.100000000000001" customHeight="1" x14ac:dyDescent="0.2">
      <c r="A43" s="245">
        <v>25</v>
      </c>
      <c r="B43" s="246" t="str">
        <f t="shared" si="3"/>
        <v>Antepechos de H° Armado con goterón bajo nariz de 2cm</v>
      </c>
      <c r="C43" s="247"/>
      <c r="D43" s="5">
        <f ca="1">SUMIF(CyP!A:A,PTyCI!A43,CyP!I:I)</f>
        <v>0</v>
      </c>
      <c r="E43" s="61"/>
      <c r="F43" s="476"/>
      <c r="G43" s="404"/>
      <c r="H43" s="404"/>
      <c r="I43" s="404"/>
      <c r="J43" s="404"/>
      <c r="K43" s="404"/>
      <c r="L43" s="404"/>
      <c r="M43" s="405"/>
      <c r="N43" s="405"/>
      <c r="O43" s="399"/>
      <c r="P43" s="399"/>
      <c r="Q43" s="584"/>
      <c r="R43" s="583">
        <f t="shared" si="1"/>
        <v>0</v>
      </c>
    </row>
    <row r="44" spans="1:18" ht="20.100000000000001" customHeight="1" x14ac:dyDescent="0.2">
      <c r="A44" s="245">
        <v>26</v>
      </c>
      <c r="B44" s="246" t="str">
        <f t="shared" si="3"/>
        <v>Esmalte sintético sobre carpintería metálica</v>
      </c>
      <c r="C44" s="247"/>
      <c r="D44" s="5">
        <f ca="1">SUMIF(CyP!A:A,PTyCI!A44,CyP!I:I)</f>
        <v>0</v>
      </c>
      <c r="E44" s="61"/>
      <c r="F44" s="476"/>
      <c r="G44" s="404"/>
      <c r="H44" s="404"/>
      <c r="I44" s="404"/>
      <c r="J44" s="404"/>
      <c r="K44" s="404"/>
      <c r="L44" s="404"/>
      <c r="M44" s="405"/>
      <c r="N44" s="405"/>
      <c r="O44" s="399"/>
      <c r="P44" s="399"/>
      <c r="Q44" s="584"/>
      <c r="R44" s="583">
        <f t="shared" si="1"/>
        <v>0</v>
      </c>
    </row>
    <row r="45" spans="1:18" ht="20.100000000000001" customHeight="1" x14ac:dyDescent="0.2">
      <c r="A45" s="245">
        <v>27</v>
      </c>
      <c r="B45" s="246" t="str">
        <f t="shared" si="3"/>
        <v>Esmalte sintético sobre carpintería madera</v>
      </c>
      <c r="C45" s="247"/>
      <c r="D45" s="5">
        <f ca="1">SUMIF(CyP!A:A,PTyCI!A45,CyP!I:I)</f>
        <v>0</v>
      </c>
      <c r="E45" s="61"/>
      <c r="F45" s="476"/>
      <c r="G45" s="404"/>
      <c r="H45" s="404"/>
      <c r="I45" s="404"/>
      <c r="J45" s="404"/>
      <c r="K45" s="404"/>
      <c r="L45" s="404"/>
      <c r="M45" s="405"/>
      <c r="N45" s="405"/>
      <c r="O45" s="399"/>
      <c r="P45" s="399"/>
      <c r="Q45" s="584"/>
      <c r="R45" s="583">
        <f t="shared" si="1"/>
        <v>0</v>
      </c>
    </row>
    <row r="46" spans="1:18" ht="20.100000000000001" customHeight="1" x14ac:dyDescent="0.2">
      <c r="A46" s="245">
        <v>28</v>
      </c>
      <c r="B46" s="246" t="str">
        <f>IFERROR(VLOOKUP(A46,Tabla_Comp_Presup,2,FALSE),0)</f>
        <v>Látex exterior en H° Visto y Muros T,R.</v>
      </c>
      <c r="C46" s="247"/>
      <c r="D46" s="5">
        <f ca="1">SUMIF(CyP!A:A,PTyCI!A46,CyP!I:I)</f>
        <v>0</v>
      </c>
      <c r="E46" s="61"/>
      <c r="F46" s="476"/>
      <c r="G46" s="404"/>
      <c r="H46" s="404"/>
      <c r="I46" s="404"/>
      <c r="J46" s="404"/>
      <c r="K46" s="404"/>
      <c r="L46" s="404"/>
      <c r="M46" s="405"/>
      <c r="N46" s="405"/>
      <c r="O46" s="399"/>
      <c r="P46" s="399"/>
      <c r="Q46" s="584"/>
      <c r="R46" s="583">
        <f t="shared" si="1"/>
        <v>0</v>
      </c>
    </row>
    <row r="47" spans="1:18" ht="20.100000000000001" customHeight="1" x14ac:dyDescent="0.2">
      <c r="A47" s="245">
        <v>29</v>
      </c>
      <c r="B47" s="246" t="str">
        <f t="shared" si="3"/>
        <v>Provisión y colocación de cristal float 3mm</v>
      </c>
      <c r="C47" s="247"/>
      <c r="D47" s="5">
        <f ca="1">SUMIF(CyP!A:A,PTyCI!A47,CyP!I:I)</f>
        <v>0</v>
      </c>
      <c r="E47" s="61"/>
      <c r="F47" s="476"/>
      <c r="G47" s="404"/>
      <c r="H47" s="404"/>
      <c r="I47" s="404"/>
      <c r="J47" s="404"/>
      <c r="K47" s="404"/>
      <c r="L47" s="404"/>
      <c r="M47" s="405"/>
      <c r="N47" s="405"/>
      <c r="O47" s="399"/>
      <c r="P47" s="399"/>
      <c r="Q47" s="584"/>
      <c r="R47" s="583">
        <f t="shared" si="1"/>
        <v>0</v>
      </c>
    </row>
    <row r="48" spans="1:18" ht="20.100000000000001" customHeight="1" x14ac:dyDescent="0.2">
      <c r="A48" s="245">
        <v>30</v>
      </c>
      <c r="B48" s="246" t="str">
        <f t="shared" si="3"/>
        <v>Provisión y colocación de cristal float 4mm</v>
      </c>
      <c r="C48" s="247"/>
      <c r="D48" s="5">
        <f ca="1">SUMIF(CyP!A:A,PTyCI!A48,CyP!I:I)</f>
        <v>0</v>
      </c>
      <c r="E48" s="61"/>
      <c r="F48" s="476"/>
      <c r="G48" s="404"/>
      <c r="H48" s="404"/>
      <c r="I48" s="404"/>
      <c r="J48" s="404"/>
      <c r="K48" s="404"/>
      <c r="L48" s="404"/>
      <c r="M48" s="405"/>
      <c r="N48" s="405"/>
      <c r="O48" s="399"/>
      <c r="P48" s="399"/>
      <c r="Q48" s="584"/>
      <c r="R48" s="583">
        <f t="shared" si="1"/>
        <v>0</v>
      </c>
    </row>
    <row r="49" spans="1:18" ht="20.100000000000001" customHeight="1" x14ac:dyDescent="0.2">
      <c r="A49" s="245">
        <v>31</v>
      </c>
      <c r="B49" s="246" t="str">
        <f>IFERROR(VLOOKUP(A49,Tabla_Comp_Presup,2,FALSE),0)</f>
        <v>Pérgolas (Frente y Fondo)  - Incluye Base de Hormigón Simple H 13</v>
      </c>
      <c r="C49" s="247"/>
      <c r="D49" s="5">
        <f ca="1">SUMIF(CyP!A:A,PTyCI!A49,CyP!I:I)</f>
        <v>0</v>
      </c>
      <c r="E49" s="61"/>
      <c r="F49" s="476"/>
      <c r="G49" s="404"/>
      <c r="H49" s="404"/>
      <c r="I49" s="404"/>
      <c r="J49" s="404"/>
      <c r="K49" s="404"/>
      <c r="L49" s="404"/>
      <c r="M49" s="405"/>
      <c r="N49" s="405"/>
      <c r="O49" s="399"/>
      <c r="P49" s="399"/>
      <c r="Q49" s="584"/>
      <c r="R49" s="583">
        <f t="shared" si="1"/>
        <v>0</v>
      </c>
    </row>
    <row r="50" spans="1:18" ht="20.100000000000001" customHeight="1" x14ac:dyDescent="0.2">
      <c r="A50" s="245">
        <v>32</v>
      </c>
      <c r="B50" s="246" t="str">
        <f t="shared" si="3"/>
        <v xml:space="preserve">Instalación sanitaria (incl. cañería base, distrib. AF-AC, artefactos y grifería) </v>
      </c>
      <c r="C50" s="247"/>
      <c r="D50" s="5">
        <f ca="1">SUMIF(CyP!A:A,PTyCI!A50,CyP!I:I)</f>
        <v>0</v>
      </c>
      <c r="E50" s="61"/>
      <c r="F50" s="476"/>
      <c r="G50" s="404"/>
      <c r="H50" s="404"/>
      <c r="I50" s="404"/>
      <c r="J50" s="404"/>
      <c r="K50" s="404"/>
      <c r="L50" s="404"/>
      <c r="M50" s="405"/>
      <c r="N50" s="405"/>
      <c r="O50" s="399"/>
      <c r="P50" s="399"/>
      <c r="Q50" s="584"/>
      <c r="R50" s="583">
        <f t="shared" si="1"/>
        <v>0</v>
      </c>
    </row>
    <row r="51" spans="1:18" ht="20.100000000000001" customHeight="1" x14ac:dyDescent="0.2">
      <c r="A51" s="245" t="s">
        <v>1371</v>
      </c>
      <c r="B51" s="246" t="str">
        <f t="shared" ref="B51" si="4">IFERROR(VLOOKUP(A51,Tabla_Comp_Presup,2,FALSE),0)</f>
        <v xml:space="preserve">Instalación sanitaria p/ disc.(incl. cañería base, distrib. AF-AC, artefactos y grifería) </v>
      </c>
      <c r="C51" s="247"/>
      <c r="D51" s="5">
        <f ca="1">SUMIF(CyP!A:A,PTyCI!A51,CyP!I:I)</f>
        <v>0</v>
      </c>
      <c r="E51" s="61"/>
      <c r="F51" s="476"/>
      <c r="G51" s="404"/>
      <c r="H51" s="404"/>
      <c r="I51" s="404"/>
      <c r="J51" s="404"/>
      <c r="K51" s="404"/>
      <c r="L51" s="404"/>
      <c r="M51" s="405"/>
      <c r="N51" s="405"/>
      <c r="O51" s="399"/>
      <c r="P51" s="399"/>
      <c r="Q51" s="584"/>
      <c r="R51" s="583">
        <f t="shared" si="1"/>
        <v>0</v>
      </c>
    </row>
    <row r="52" spans="1:18" ht="20.100000000000001" customHeight="1" x14ac:dyDescent="0.2">
      <c r="A52" s="245">
        <v>33</v>
      </c>
      <c r="B52" s="246" t="str">
        <f t="shared" si="3"/>
        <v>Calefón Solar - Termosifónico - Captador por tubo de vacío</v>
      </c>
      <c r="C52" s="247"/>
      <c r="D52" s="5">
        <f ca="1">SUMIF(CyP!A:A,PTyCI!A52,CyP!I:I)</f>
        <v>0</v>
      </c>
      <c r="E52" s="61"/>
      <c r="F52" s="476"/>
      <c r="G52" s="404"/>
      <c r="H52" s="404"/>
      <c r="I52" s="404"/>
      <c r="J52" s="404"/>
      <c r="K52" s="404"/>
      <c r="L52" s="404"/>
      <c r="M52" s="405"/>
      <c r="N52" s="405"/>
      <c r="O52" s="399"/>
      <c r="P52" s="399"/>
      <c r="Q52" s="584"/>
      <c r="R52" s="583">
        <f t="shared" si="1"/>
        <v>0</v>
      </c>
    </row>
    <row r="53" spans="1:18" ht="20.100000000000001" customHeight="1" x14ac:dyDescent="0.2">
      <c r="A53" s="245">
        <v>34</v>
      </c>
      <c r="B53" s="246" t="str">
        <f t="shared" si="3"/>
        <v>Instalación de Gas (Incl. Cocina 4 hornallas c/horno)</v>
      </c>
      <c r="C53" s="247"/>
      <c r="D53" s="5">
        <f ca="1">SUMIF(CyP!A:A,PTyCI!A53,CyP!I:I)</f>
        <v>0</v>
      </c>
      <c r="E53" s="61"/>
      <c r="F53" s="476"/>
      <c r="G53" s="404"/>
      <c r="H53" s="404"/>
      <c r="I53" s="404"/>
      <c r="J53" s="404"/>
      <c r="K53" s="404"/>
      <c r="L53" s="404"/>
      <c r="M53" s="405"/>
      <c r="N53" s="405"/>
      <c r="O53" s="399"/>
      <c r="P53" s="399"/>
      <c r="Q53" s="584"/>
      <c r="R53" s="583">
        <f t="shared" si="1"/>
        <v>0</v>
      </c>
    </row>
    <row r="54" spans="1:18" ht="20.100000000000001" customHeight="1" x14ac:dyDescent="0.2">
      <c r="A54" s="245">
        <v>35</v>
      </c>
      <c r="B54" s="246" t="str">
        <f t="shared" si="3"/>
        <v>Instalación de gas - Gabinete para tubos</v>
      </c>
      <c r="C54" s="247"/>
      <c r="D54" s="5">
        <f ca="1">SUMIF(CyP!A:A,PTyCI!A54,CyP!I:I)</f>
        <v>0</v>
      </c>
      <c r="E54" s="61"/>
      <c r="F54" s="476"/>
      <c r="G54" s="404"/>
      <c r="H54" s="404"/>
      <c r="I54" s="404"/>
      <c r="J54" s="404"/>
      <c r="K54" s="404"/>
      <c r="L54" s="404"/>
      <c r="M54" s="405"/>
      <c r="N54" s="405"/>
      <c r="O54" s="399"/>
      <c r="P54" s="399"/>
      <c r="Q54" s="584"/>
      <c r="R54" s="583">
        <f t="shared" si="1"/>
        <v>0</v>
      </c>
    </row>
    <row r="55" spans="1:18" ht="20.100000000000001" customHeight="1" x14ac:dyDescent="0.2">
      <c r="A55" s="245">
        <v>36</v>
      </c>
      <c r="B55" s="246" t="str">
        <f t="shared" si="3"/>
        <v>Instalación eléctrica (incl.pilastra,proc.cañerias p/3AA,y preveer espacios en tablero gral. p/llaves termomagnéticas corresp. Portalámparas 3 cuerpos)</v>
      </c>
      <c r="C55" s="247"/>
      <c r="D55" s="5">
        <f ca="1">SUMIF(CyP!A:A,PTyCI!A55,CyP!I:I)</f>
        <v>0</v>
      </c>
      <c r="E55" s="61"/>
      <c r="F55" s="476"/>
      <c r="G55" s="404"/>
      <c r="H55" s="404"/>
      <c r="I55" s="404"/>
      <c r="J55" s="404"/>
      <c r="K55" s="404"/>
      <c r="L55" s="404"/>
      <c r="M55" s="405"/>
      <c r="N55" s="405"/>
      <c r="O55" s="399"/>
      <c r="P55" s="399"/>
      <c r="Q55" s="584"/>
      <c r="R55" s="583">
        <f t="shared" si="1"/>
        <v>0</v>
      </c>
    </row>
    <row r="56" spans="1:18" ht="20.100000000000001" customHeight="1" x14ac:dyDescent="0.2">
      <c r="A56" s="245">
        <v>37</v>
      </c>
      <c r="B56" s="246" t="str">
        <f t="shared" ref="B56:B77" si="5">IFERROR(VLOOKUP(A56,Tabla_Comp_Presup,2,FALSE),0)</f>
        <v>Terminación y limpieza de obra</v>
      </c>
      <c r="C56" s="247"/>
      <c r="D56" s="5">
        <f ca="1">SUMIF(CyP!A:A,PTyCI!A56,CyP!I:I)</f>
        <v>0</v>
      </c>
      <c r="E56" s="61"/>
      <c r="F56" s="476"/>
      <c r="G56" s="404"/>
      <c r="H56" s="404"/>
      <c r="I56" s="404"/>
      <c r="J56" s="404"/>
      <c r="K56" s="404"/>
      <c r="L56" s="404"/>
      <c r="M56" s="405"/>
      <c r="N56" s="405"/>
      <c r="O56" s="399"/>
      <c r="P56" s="399"/>
      <c r="Q56" s="584"/>
      <c r="R56" s="583">
        <f t="shared" si="1"/>
        <v>0</v>
      </c>
    </row>
    <row r="57" spans="1:18" ht="20.100000000000001" customHeight="1" x14ac:dyDescent="0.2">
      <c r="A57" s="245">
        <v>38</v>
      </c>
      <c r="B57" s="246" t="str">
        <f t="shared" si="5"/>
        <v>Flete</v>
      </c>
      <c r="C57" s="247"/>
      <c r="D57" s="5">
        <f ca="1">SUMIF(CyP!A:A,PTyCI!A57,CyP!I:I)</f>
        <v>0</v>
      </c>
      <c r="E57" s="61"/>
      <c r="F57" s="476"/>
      <c r="G57" s="404"/>
      <c r="H57" s="404"/>
      <c r="I57" s="404"/>
      <c r="J57" s="404"/>
      <c r="K57" s="404"/>
      <c r="L57" s="404"/>
      <c r="M57" s="405"/>
      <c r="N57" s="405"/>
      <c r="O57" s="399"/>
      <c r="P57" s="399"/>
      <c r="Q57" s="584"/>
      <c r="R57" s="583">
        <f t="shared" si="1"/>
        <v>0</v>
      </c>
    </row>
    <row r="58" spans="1:18" ht="20.100000000000001" customHeight="1" x14ac:dyDescent="0.2">
      <c r="A58" s="604" t="s">
        <v>1126</v>
      </c>
      <c r="B58" s="605" t="str">
        <f t="shared" si="5"/>
        <v>INFRAESTRUCTURA</v>
      </c>
      <c r="C58" s="606"/>
      <c r="D58" s="607">
        <f ca="1">SUMIF(CyP!A:A,PTyCI!A58,CyP!I:I)</f>
        <v>0</v>
      </c>
      <c r="E58" s="61"/>
      <c r="F58" s="598"/>
      <c r="G58" s="599"/>
      <c r="H58" s="599"/>
      <c r="I58" s="599"/>
      <c r="J58" s="599"/>
      <c r="K58" s="599"/>
      <c r="L58" s="599"/>
      <c r="M58" s="600"/>
      <c r="N58" s="600"/>
      <c r="O58" s="601"/>
      <c r="P58" s="601"/>
      <c r="Q58" s="602"/>
      <c r="R58" s="603"/>
    </row>
    <row r="59" spans="1:18" ht="20.100000000000001" customHeight="1" x14ac:dyDescent="0.2">
      <c r="A59" s="245">
        <v>39</v>
      </c>
      <c r="B59" s="246" t="str">
        <f>IFERROR(VLOOKUP(A59,Tabla_Comp_Presup,2,FALSE),0)</f>
        <v>Preparación y Limpieza de Terreno (incluye erradicación de árboles)</v>
      </c>
      <c r="C59" s="247"/>
      <c r="D59" s="5">
        <f ca="1">SUMIF(CyP!A:A,PTyCI!A59,CyP!I:I)</f>
        <v>0</v>
      </c>
      <c r="E59" s="61"/>
      <c r="F59" s="476"/>
      <c r="G59" s="404"/>
      <c r="H59" s="404"/>
      <c r="I59" s="404"/>
      <c r="J59" s="404"/>
      <c r="K59" s="404"/>
      <c r="L59" s="404"/>
      <c r="M59" s="405"/>
      <c r="N59" s="405"/>
      <c r="O59" s="399"/>
      <c r="P59" s="399"/>
      <c r="Q59" s="584"/>
      <c r="R59" s="583">
        <f t="shared" ref="R59:R101" si="6">SUM(F59:Q59)</f>
        <v>0</v>
      </c>
    </row>
    <row r="60" spans="1:18" ht="20.100000000000001" customHeight="1" x14ac:dyDescent="0.2">
      <c r="A60" s="245">
        <v>40</v>
      </c>
      <c r="B60" s="246" t="str">
        <f t="shared" si="5"/>
        <v>Demolición de cunetas impermeabilizadas y veredas existentes (según detalle en PET)</v>
      </c>
      <c r="C60" s="247"/>
      <c r="D60" s="5">
        <f ca="1">SUMIF(CyP!A:A,PTyCI!A60,CyP!I:I)</f>
        <v>0</v>
      </c>
      <c r="E60" s="61"/>
      <c r="F60" s="476"/>
      <c r="G60" s="404"/>
      <c r="H60" s="404"/>
      <c r="I60" s="404"/>
      <c r="J60" s="404"/>
      <c r="K60" s="404"/>
      <c r="L60" s="404"/>
      <c r="M60" s="405"/>
      <c r="N60" s="405"/>
      <c r="O60" s="399"/>
      <c r="P60" s="399"/>
      <c r="Q60" s="584"/>
      <c r="R60" s="583">
        <f t="shared" si="6"/>
        <v>0</v>
      </c>
    </row>
    <row r="61" spans="1:18" ht="20.100000000000001" customHeight="1" x14ac:dyDescent="0.2">
      <c r="A61" s="245">
        <v>41</v>
      </c>
      <c r="B61" s="246" t="str">
        <f t="shared" si="5"/>
        <v>Excavación no Clasificada</v>
      </c>
      <c r="C61" s="247"/>
      <c r="D61" s="5">
        <f ca="1">SUMIF(CyP!A:A,PTyCI!A61,CyP!I:I)</f>
        <v>0</v>
      </c>
      <c r="E61" s="61"/>
      <c r="F61" s="476"/>
      <c r="G61" s="404"/>
      <c r="H61" s="404"/>
      <c r="I61" s="404"/>
      <c r="J61" s="404"/>
      <c r="K61" s="404"/>
      <c r="L61" s="404"/>
      <c r="M61" s="405"/>
      <c r="N61" s="405"/>
      <c r="O61" s="399"/>
      <c r="P61" s="399"/>
      <c r="Q61" s="584"/>
      <c r="R61" s="583">
        <f t="shared" si="6"/>
        <v>0</v>
      </c>
    </row>
    <row r="62" spans="1:18" ht="20.100000000000001" customHeight="1" x14ac:dyDescent="0.2">
      <c r="A62" s="245">
        <v>42</v>
      </c>
      <c r="B62" s="246" t="str">
        <f t="shared" si="5"/>
        <v>Ejecución de base para calles (0,20)</v>
      </c>
      <c r="C62" s="247"/>
      <c r="D62" s="5">
        <f ca="1">SUMIF(CyP!A:A,PTyCI!A62,CyP!I:I)</f>
        <v>0</v>
      </c>
      <c r="E62" s="61"/>
      <c r="F62" s="476"/>
      <c r="G62" s="404"/>
      <c r="H62" s="404"/>
      <c r="I62" s="404"/>
      <c r="J62" s="404"/>
      <c r="K62" s="404"/>
      <c r="L62" s="404"/>
      <c r="M62" s="405"/>
      <c r="N62" s="405"/>
      <c r="O62" s="399"/>
      <c r="P62" s="399"/>
      <c r="Q62" s="584"/>
      <c r="R62" s="583">
        <f t="shared" si="6"/>
        <v>0</v>
      </c>
    </row>
    <row r="63" spans="1:18" ht="20.100000000000001" customHeight="1" x14ac:dyDescent="0.2">
      <c r="A63" s="245">
        <v>43</v>
      </c>
      <c r="B63" s="246" t="str">
        <f t="shared" si="5"/>
        <v>Ejecución de cunetas en tierra</v>
      </c>
      <c r="C63" s="247"/>
      <c r="D63" s="5">
        <f ca="1">SUMIF(CyP!A:A,PTyCI!A63,CyP!I:I)</f>
        <v>0</v>
      </c>
      <c r="E63" s="61"/>
      <c r="F63" s="476"/>
      <c r="G63" s="404"/>
      <c r="H63" s="404"/>
      <c r="I63" s="404"/>
      <c r="J63" s="404"/>
      <c r="K63" s="404"/>
      <c r="L63" s="404"/>
      <c r="M63" s="405"/>
      <c r="N63" s="405"/>
      <c r="O63" s="399"/>
      <c r="P63" s="399"/>
      <c r="Q63" s="584"/>
      <c r="R63" s="583">
        <f t="shared" si="6"/>
        <v>0</v>
      </c>
    </row>
    <row r="64" spans="1:18" ht="20.100000000000001" customHeight="1" x14ac:dyDescent="0.2">
      <c r="A64" s="245">
        <v>44</v>
      </c>
      <c r="B64" s="246" t="str">
        <f t="shared" si="5"/>
        <v>Ejecución de cunetas impermeabilizadas (ochavas)</v>
      </c>
      <c r="C64" s="247"/>
      <c r="D64" s="5">
        <f ca="1">SUMIF(CyP!A:A,PTyCI!A64,CyP!I:I)</f>
        <v>0</v>
      </c>
      <c r="E64" s="61"/>
      <c r="F64" s="509"/>
      <c r="G64" s="510"/>
      <c r="H64" s="510"/>
      <c r="I64" s="510"/>
      <c r="J64" s="510"/>
      <c r="K64" s="510"/>
      <c r="L64" s="510"/>
      <c r="M64" s="511"/>
      <c r="N64" s="511"/>
      <c r="O64" s="512"/>
      <c r="P64" s="512"/>
      <c r="Q64" s="585"/>
      <c r="R64" s="583">
        <f t="shared" si="6"/>
        <v>0</v>
      </c>
    </row>
    <row r="65" spans="1:18" ht="20.100000000000001" customHeight="1" x14ac:dyDescent="0.2">
      <c r="A65" s="245">
        <v>45</v>
      </c>
      <c r="B65" s="246" t="str">
        <f t="shared" si="5"/>
        <v>Comparto y Obra de Toma</v>
      </c>
      <c r="C65" s="247"/>
      <c r="D65" s="5">
        <f ca="1">SUMIF(CyP!A:A,PTyCI!A65,CyP!I:I)</f>
        <v>0</v>
      </c>
      <c r="E65" s="61"/>
      <c r="F65" s="476"/>
      <c r="G65" s="404"/>
      <c r="H65" s="404"/>
      <c r="I65" s="404"/>
      <c r="J65" s="404"/>
      <c r="K65" s="404"/>
      <c r="L65" s="404"/>
      <c r="M65" s="405"/>
      <c r="N65" s="405"/>
      <c r="O65" s="399"/>
      <c r="P65" s="399"/>
      <c r="Q65" s="584"/>
      <c r="R65" s="583">
        <f t="shared" si="6"/>
        <v>0</v>
      </c>
    </row>
    <row r="66" spans="1:18" ht="20.100000000000001" customHeight="1" x14ac:dyDescent="0.2">
      <c r="A66" s="245">
        <v>46</v>
      </c>
      <c r="B66" s="246" t="str">
        <f t="shared" si="5"/>
        <v>Arbolado Público</v>
      </c>
      <c r="C66" s="247"/>
      <c r="D66" s="5">
        <f ca="1">SUMIF(CyP!A:A,PTyCI!A66,CyP!I:I)</f>
        <v>0</v>
      </c>
      <c r="E66" s="61"/>
      <c r="F66" s="476"/>
      <c r="G66" s="404"/>
      <c r="H66" s="404"/>
      <c r="I66" s="404"/>
      <c r="J66" s="404"/>
      <c r="K66" s="404"/>
      <c r="L66" s="404"/>
      <c r="M66" s="405"/>
      <c r="N66" s="405"/>
      <c r="O66" s="399"/>
      <c r="P66" s="399"/>
      <c r="Q66" s="584"/>
      <c r="R66" s="583">
        <f t="shared" si="6"/>
        <v>0</v>
      </c>
    </row>
    <row r="67" spans="1:18" ht="20.100000000000001" customHeight="1" x14ac:dyDescent="0.2">
      <c r="A67" s="245">
        <v>47</v>
      </c>
      <c r="B67" s="246" t="str">
        <f t="shared" si="5"/>
        <v>Taza de Arbolado Público</v>
      </c>
      <c r="C67" s="247"/>
      <c r="D67" s="5">
        <f ca="1">SUMIF(CyP!A:A,PTyCI!A67,CyP!I:I)</f>
        <v>0</v>
      </c>
      <c r="E67" s="61"/>
      <c r="F67" s="476"/>
      <c r="G67" s="404"/>
      <c r="H67" s="404"/>
      <c r="I67" s="404"/>
      <c r="J67" s="404"/>
      <c r="K67" s="404"/>
      <c r="L67" s="404"/>
      <c r="M67" s="405"/>
      <c r="N67" s="405"/>
      <c r="O67" s="399"/>
      <c r="P67" s="399"/>
      <c r="Q67" s="584"/>
      <c r="R67" s="583">
        <f t="shared" si="6"/>
        <v>0</v>
      </c>
    </row>
    <row r="68" spans="1:18" ht="20.100000000000001" customHeight="1" x14ac:dyDescent="0.2">
      <c r="A68" s="245">
        <v>48</v>
      </c>
      <c r="B68" s="246" t="str">
        <f t="shared" si="5"/>
        <v>Ejecuciòn de Veredas Municipales</v>
      </c>
      <c r="C68" s="247"/>
      <c r="D68" s="5">
        <f ca="1">SUMIF(CyP!A:A,PTyCI!A68,CyP!I:I)</f>
        <v>0</v>
      </c>
      <c r="E68" s="61"/>
      <c r="F68" s="476"/>
      <c r="G68" s="404"/>
      <c r="H68" s="404"/>
      <c r="I68" s="404"/>
      <c r="J68" s="404"/>
      <c r="K68" s="404"/>
      <c r="L68" s="404"/>
      <c r="M68" s="405"/>
      <c r="N68" s="405"/>
      <c r="O68" s="399"/>
      <c r="P68" s="399"/>
      <c r="Q68" s="584"/>
      <c r="R68" s="583">
        <f t="shared" si="6"/>
        <v>0</v>
      </c>
    </row>
    <row r="69" spans="1:18" ht="20.100000000000001" customHeight="1" x14ac:dyDescent="0.2">
      <c r="A69" s="245">
        <v>49</v>
      </c>
      <c r="B69" s="246" t="str">
        <f t="shared" si="5"/>
        <v>Ejecución de Pasante Vehicular SJ320</v>
      </c>
      <c r="C69" s="247"/>
      <c r="D69" s="5">
        <f ca="1">SUMIF(CyP!A:A,PTyCI!A69,CyP!I:I)</f>
        <v>0</v>
      </c>
      <c r="E69" s="61"/>
      <c r="F69" s="476"/>
      <c r="G69" s="404"/>
      <c r="H69" s="404"/>
      <c r="I69" s="404"/>
      <c r="J69" s="404"/>
      <c r="K69" s="404"/>
      <c r="L69" s="404"/>
      <c r="M69" s="405"/>
      <c r="N69" s="405"/>
      <c r="O69" s="399"/>
      <c r="P69" s="399"/>
      <c r="Q69" s="584"/>
      <c r="R69" s="583">
        <f t="shared" si="6"/>
        <v>0</v>
      </c>
    </row>
    <row r="70" spans="1:18" ht="20.100000000000001" customHeight="1" x14ac:dyDescent="0.2">
      <c r="A70" s="245">
        <v>50</v>
      </c>
      <c r="B70" s="246" t="str">
        <f t="shared" si="5"/>
        <v>Ejecución de Puentes Peatonales</v>
      </c>
      <c r="C70" s="247"/>
      <c r="D70" s="5">
        <f ca="1">SUMIF(CyP!A:A,PTyCI!A70,CyP!I:I)</f>
        <v>0</v>
      </c>
      <c r="E70" s="61"/>
      <c r="F70" s="476"/>
      <c r="G70" s="404"/>
      <c r="H70" s="404"/>
      <c r="I70" s="404"/>
      <c r="J70" s="404"/>
      <c r="K70" s="404"/>
      <c r="L70" s="404"/>
      <c r="M70" s="405"/>
      <c r="N70" s="405"/>
      <c r="O70" s="399"/>
      <c r="P70" s="399"/>
      <c r="Q70" s="584"/>
      <c r="R70" s="583">
        <f t="shared" si="6"/>
        <v>0</v>
      </c>
    </row>
    <row r="71" spans="1:18" ht="20.100000000000001" customHeight="1" x14ac:dyDescent="0.2">
      <c r="A71" s="245">
        <v>51</v>
      </c>
      <c r="B71" s="246" t="str">
        <f t="shared" si="5"/>
        <v>Ejecución de Puentes de acceso Vehicular para vivienda s/cuneta impermeabilizada</v>
      </c>
      <c r="C71" s="247"/>
      <c r="D71" s="5">
        <f ca="1">SUMIF(CyP!A:A,PTyCI!A71,CyP!I:I)</f>
        <v>0</v>
      </c>
      <c r="E71" s="61"/>
      <c r="F71" s="476"/>
      <c r="G71" s="404"/>
      <c r="H71" s="404"/>
      <c r="I71" s="404"/>
      <c r="J71" s="404"/>
      <c r="K71" s="404"/>
      <c r="L71" s="404"/>
      <c r="M71" s="405"/>
      <c r="N71" s="405"/>
      <c r="O71" s="399"/>
      <c r="P71" s="399"/>
      <c r="Q71" s="584"/>
      <c r="R71" s="583">
        <f t="shared" si="6"/>
        <v>0</v>
      </c>
    </row>
    <row r="72" spans="1:18" ht="20.100000000000001" customHeight="1" x14ac:dyDescent="0.2">
      <c r="A72" s="245">
        <v>52</v>
      </c>
      <c r="B72" s="246" t="str">
        <f t="shared" si="5"/>
        <v>Ejecución de Puentes de acceso Vehicular para vivienda s/cuneta en tierra</v>
      </c>
      <c r="C72" s="247"/>
      <c r="D72" s="5">
        <f ca="1">SUMIF(CyP!A:A,PTyCI!A72,CyP!I:I)</f>
        <v>0</v>
      </c>
      <c r="E72" s="61"/>
      <c r="F72" s="476"/>
      <c r="G72" s="404"/>
      <c r="H72" s="404"/>
      <c r="I72" s="404"/>
      <c r="J72" s="404"/>
      <c r="K72" s="404"/>
      <c r="L72" s="404"/>
      <c r="M72" s="405"/>
      <c r="N72" s="405"/>
      <c r="O72" s="399"/>
      <c r="P72" s="399"/>
      <c r="Q72" s="584"/>
      <c r="R72" s="583">
        <f t="shared" si="6"/>
        <v>0</v>
      </c>
    </row>
    <row r="73" spans="1:18" ht="20.100000000000001" customHeight="1" x14ac:dyDescent="0.2">
      <c r="A73" s="245">
        <v>53</v>
      </c>
      <c r="B73" s="246" t="str">
        <f t="shared" si="5"/>
        <v>Ejecución de Puentes de acceso Vehicular para limpieza canal s/cuneta en tierra</v>
      </c>
      <c r="C73" s="247"/>
      <c r="D73" s="5">
        <f ca="1">SUMIF(CyP!A:A,PTyCI!A73,CyP!I:I)</f>
        <v>0</v>
      </c>
      <c r="E73" s="61"/>
      <c r="F73" s="476"/>
      <c r="G73" s="404"/>
      <c r="H73" s="404"/>
      <c r="I73" s="404"/>
      <c r="J73" s="404"/>
      <c r="K73" s="404"/>
      <c r="L73" s="404"/>
      <c r="M73" s="405"/>
      <c r="N73" s="405"/>
      <c r="O73" s="399"/>
      <c r="P73" s="399"/>
      <c r="Q73" s="584"/>
      <c r="R73" s="583">
        <f t="shared" si="6"/>
        <v>0</v>
      </c>
    </row>
    <row r="74" spans="1:18" ht="20.100000000000001" customHeight="1" x14ac:dyDescent="0.2">
      <c r="A74" s="245">
        <v>54</v>
      </c>
      <c r="B74" s="246" t="str">
        <f t="shared" si="5"/>
        <v>Indicadores de Calles</v>
      </c>
      <c r="C74" s="247"/>
      <c r="D74" s="5">
        <f ca="1">SUMIF(CyP!A:A,PTyCI!A74,CyP!I:I)</f>
        <v>0</v>
      </c>
      <c r="E74" s="61"/>
      <c r="F74" s="476"/>
      <c r="G74" s="404"/>
      <c r="H74" s="404"/>
      <c r="I74" s="404"/>
      <c r="J74" s="404"/>
      <c r="K74" s="404"/>
      <c r="L74" s="404"/>
      <c r="M74" s="405"/>
      <c r="N74" s="405"/>
      <c r="O74" s="399"/>
      <c r="P74" s="399"/>
      <c r="Q74" s="584"/>
      <c r="R74" s="583">
        <f t="shared" si="6"/>
        <v>0</v>
      </c>
    </row>
    <row r="75" spans="1:18" ht="20.100000000000001" customHeight="1" x14ac:dyDescent="0.2">
      <c r="A75" s="245">
        <v>55</v>
      </c>
      <c r="B75" s="246" t="str">
        <f t="shared" si="5"/>
        <v>Vértices de Lotes</v>
      </c>
      <c r="C75" s="247"/>
      <c r="D75" s="5">
        <f ca="1">SUMIF(CyP!A:A,PTyCI!A75,CyP!I:I)</f>
        <v>0</v>
      </c>
      <c r="E75" s="61"/>
      <c r="F75" s="476"/>
      <c r="G75" s="404"/>
      <c r="H75" s="404"/>
      <c r="I75" s="404"/>
      <c r="J75" s="404"/>
      <c r="K75" s="404"/>
      <c r="L75" s="404"/>
      <c r="M75" s="405"/>
      <c r="N75" s="405"/>
      <c r="O75" s="399"/>
      <c r="P75" s="399"/>
      <c r="Q75" s="584"/>
      <c r="R75" s="583">
        <f t="shared" si="6"/>
        <v>0</v>
      </c>
    </row>
    <row r="76" spans="1:18" ht="20.100000000000001" customHeight="1" x14ac:dyDescent="0.2">
      <c r="A76" s="245">
        <v>56</v>
      </c>
      <c r="B76" s="246" t="str">
        <f t="shared" si="5"/>
        <v>Espacio Verde 1</v>
      </c>
      <c r="C76" s="247"/>
      <c r="D76" s="5">
        <f ca="1">SUMIF(CyP!A:A,PTyCI!A76,CyP!I:I)</f>
        <v>0</v>
      </c>
      <c r="E76" s="61"/>
      <c r="F76" s="476"/>
      <c r="G76" s="404"/>
      <c r="H76" s="404"/>
      <c r="I76" s="404"/>
      <c r="J76" s="404"/>
      <c r="K76" s="404"/>
      <c r="L76" s="404"/>
      <c r="M76" s="405"/>
      <c r="N76" s="405"/>
      <c r="O76" s="399"/>
      <c r="P76" s="399"/>
      <c r="Q76" s="584"/>
      <c r="R76" s="583">
        <f t="shared" si="6"/>
        <v>0</v>
      </c>
    </row>
    <row r="77" spans="1:18" ht="20.100000000000001" customHeight="1" x14ac:dyDescent="0.2">
      <c r="A77" s="245">
        <v>57</v>
      </c>
      <c r="B77" s="246" t="str">
        <f t="shared" si="5"/>
        <v>Espacio Verde 2</v>
      </c>
      <c r="C77" s="247"/>
      <c r="D77" s="5">
        <f ca="1">SUMIF(CyP!A:A,PTyCI!A77,CyP!I:I)</f>
        <v>0</v>
      </c>
      <c r="E77" s="61"/>
      <c r="F77" s="476"/>
      <c r="G77" s="404"/>
      <c r="H77" s="404"/>
      <c r="I77" s="404"/>
      <c r="J77" s="404"/>
      <c r="K77" s="404"/>
      <c r="L77" s="404"/>
      <c r="M77" s="405"/>
      <c r="N77" s="405"/>
      <c r="O77" s="399"/>
      <c r="P77" s="399"/>
      <c r="Q77" s="584"/>
      <c r="R77" s="583">
        <f t="shared" si="6"/>
        <v>0</v>
      </c>
    </row>
    <row r="78" spans="1:18" ht="20.100000000000001" customHeight="1" x14ac:dyDescent="0.2">
      <c r="A78" s="245">
        <v>58</v>
      </c>
      <c r="B78" s="246" t="str">
        <f>IFERROR(VLOOKUP(A78,Tabla_Comp_Presup,2,FALSE),0)</f>
        <v>Alumbrado Público</v>
      </c>
      <c r="C78" s="247"/>
      <c r="D78" s="5">
        <f ca="1">SUMIF(CyP!A:A,PTyCI!A78,CyP!I:I)</f>
        <v>0</v>
      </c>
      <c r="E78" s="61"/>
      <c r="F78" s="476"/>
      <c r="G78" s="404"/>
      <c r="H78" s="404"/>
      <c r="I78" s="404"/>
      <c r="J78" s="404"/>
      <c r="K78" s="404"/>
      <c r="L78" s="404"/>
      <c r="M78" s="405"/>
      <c r="N78" s="405"/>
      <c r="O78" s="399"/>
      <c r="P78" s="399"/>
      <c r="Q78" s="584"/>
      <c r="R78" s="583">
        <f t="shared" si="6"/>
        <v>0</v>
      </c>
    </row>
    <row r="79" spans="1:18" ht="20.100000000000001" customHeight="1" x14ac:dyDescent="0.2">
      <c r="A79" s="245">
        <v>59</v>
      </c>
      <c r="B79" s="246" t="str">
        <f t="shared" ref="B79:B90" si="7">IFERROR(VLOOKUP(A79,Tabla_Comp_Presup,2,FALSE),0)</f>
        <v>Alumbrado Espacio Verde 2</v>
      </c>
      <c r="C79" s="247"/>
      <c r="D79" s="5">
        <f ca="1">SUMIF(CyP!A:A,PTyCI!A79,CyP!I:I)</f>
        <v>0</v>
      </c>
      <c r="E79" s="61"/>
      <c r="F79" s="476"/>
      <c r="G79" s="404"/>
      <c r="H79" s="404"/>
      <c r="I79" s="404"/>
      <c r="J79" s="404"/>
      <c r="K79" s="404"/>
      <c r="L79" s="404"/>
      <c r="M79" s="405"/>
      <c r="N79" s="405"/>
      <c r="O79" s="399"/>
      <c r="P79" s="399"/>
      <c r="Q79" s="584"/>
      <c r="R79" s="583">
        <f t="shared" si="6"/>
        <v>0</v>
      </c>
    </row>
    <row r="80" spans="1:18" ht="20.100000000000001" customHeight="1" x14ac:dyDescent="0.2">
      <c r="A80" s="245">
        <v>60</v>
      </c>
      <c r="B80" s="246" t="str">
        <f t="shared" si="7"/>
        <v>Red de cloacas - Provisión, acarreo y colocación de caño de PVC RCP ø160 mm, incl. piezas esp. juntas, etc.</v>
      </c>
      <c r="C80" s="247"/>
      <c r="D80" s="5">
        <f ca="1">SUMIF(CyP!A:A,PTyCI!A80,CyP!I:I)</f>
        <v>0</v>
      </c>
      <c r="E80" s="61"/>
      <c r="F80" s="476"/>
      <c r="G80" s="404"/>
      <c r="H80" s="404"/>
      <c r="I80" s="404"/>
      <c r="J80" s="404"/>
      <c r="K80" s="404"/>
      <c r="L80" s="404"/>
      <c r="M80" s="405"/>
      <c r="N80" s="405"/>
      <c r="O80" s="399"/>
      <c r="P80" s="399"/>
      <c r="Q80" s="584"/>
      <c r="R80" s="583">
        <f t="shared" si="6"/>
        <v>0</v>
      </c>
    </row>
    <row r="81" spans="1:18" ht="20.100000000000001" customHeight="1" x14ac:dyDescent="0.2">
      <c r="A81" s="245">
        <v>61</v>
      </c>
      <c r="B81" s="246" t="str">
        <f t="shared" si="7"/>
        <v xml:space="preserve">Red de cloacas - Provisión, acarreo y coloc. materiales  p/la ejecución de Bocas de Registros s/calle, incl. tapa de HF, etc. </v>
      </c>
      <c r="C81" s="247"/>
      <c r="D81" s="5">
        <f ca="1">SUMIF(CyP!A:A,PTyCI!A81,CyP!I:I)</f>
        <v>0</v>
      </c>
      <c r="E81" s="61"/>
      <c r="F81" s="476"/>
      <c r="G81" s="404"/>
      <c r="H81" s="404"/>
      <c r="I81" s="404"/>
      <c r="J81" s="404"/>
      <c r="K81" s="404"/>
      <c r="L81" s="404"/>
      <c r="M81" s="405"/>
      <c r="N81" s="405"/>
      <c r="O81" s="399"/>
      <c r="P81" s="399"/>
      <c r="Q81" s="584"/>
      <c r="R81" s="583">
        <f t="shared" si="6"/>
        <v>0</v>
      </c>
    </row>
    <row r="82" spans="1:18" ht="20.100000000000001" customHeight="1" x14ac:dyDescent="0.2">
      <c r="A82" s="245">
        <v>62</v>
      </c>
      <c r="B82" s="246" t="str">
        <f t="shared" si="7"/>
        <v>Red de cloacas - Excavación de zanjas para inst. cañeías, sin depresión de napa</v>
      </c>
      <c r="C82" s="247"/>
      <c r="D82" s="5">
        <f ca="1">SUMIF(CyP!A:A,PTyCI!A82,CyP!I:I)</f>
        <v>0</v>
      </c>
      <c r="E82" s="61"/>
      <c r="F82" s="476"/>
      <c r="G82" s="404"/>
      <c r="H82" s="404"/>
      <c r="I82" s="404"/>
      <c r="J82" s="404"/>
      <c r="K82" s="404"/>
      <c r="L82" s="404"/>
      <c r="M82" s="405"/>
      <c r="N82" s="405"/>
      <c r="O82" s="399"/>
      <c r="P82" s="399"/>
      <c r="Q82" s="584"/>
      <c r="R82" s="583">
        <f t="shared" si="6"/>
        <v>0</v>
      </c>
    </row>
    <row r="83" spans="1:18" ht="20.100000000000001" customHeight="1" x14ac:dyDescent="0.2">
      <c r="A83" s="245">
        <v>63</v>
      </c>
      <c r="B83" s="246" t="str">
        <f t="shared" si="7"/>
        <v>Red de cloacas - Paquete estructural</v>
      </c>
      <c r="C83" s="247"/>
      <c r="D83" s="5">
        <f ca="1">SUMIF(CyP!A:A,PTyCI!A83,CyP!I:I)</f>
        <v>0</v>
      </c>
      <c r="E83" s="61"/>
      <c r="F83" s="476"/>
      <c r="G83" s="404"/>
      <c r="H83" s="404"/>
      <c r="I83" s="404"/>
      <c r="J83" s="404"/>
      <c r="K83" s="404"/>
      <c r="L83" s="404"/>
      <c r="M83" s="405"/>
      <c r="N83" s="405"/>
      <c r="O83" s="399"/>
      <c r="P83" s="399"/>
      <c r="Q83" s="584"/>
      <c r="R83" s="583">
        <f t="shared" si="6"/>
        <v>0</v>
      </c>
    </row>
    <row r="84" spans="1:18" ht="20.100000000000001" customHeight="1" x14ac:dyDescent="0.2">
      <c r="A84" s="245">
        <v>64</v>
      </c>
      <c r="B84" s="246" t="str">
        <f t="shared" si="7"/>
        <v>Red de cloacas - Relleno superior</v>
      </c>
      <c r="C84" s="247"/>
      <c r="D84" s="5">
        <f ca="1">SUMIF(CyP!A:A,PTyCI!A84,CyP!I:I)</f>
        <v>0</v>
      </c>
      <c r="E84" s="61"/>
      <c r="F84" s="476"/>
      <c r="G84" s="404"/>
      <c r="H84" s="404"/>
      <c r="I84" s="404"/>
      <c r="J84" s="404"/>
      <c r="K84" s="404"/>
      <c r="L84" s="404"/>
      <c r="M84" s="405"/>
      <c r="N84" s="405"/>
      <c r="O84" s="399"/>
      <c r="P84" s="399"/>
      <c r="Q84" s="584"/>
      <c r="R84" s="583">
        <f t="shared" si="6"/>
        <v>0</v>
      </c>
    </row>
    <row r="85" spans="1:18" ht="20.100000000000001" customHeight="1" x14ac:dyDescent="0.2">
      <c r="A85" s="245">
        <v>65</v>
      </c>
      <c r="B85" s="246" t="str">
        <f t="shared" si="7"/>
        <v>Red de cloacas - Conexiones domiciliarias cloacas (Provisión, acarreo y coloc. materiales p/la ejecución s/red nueva)</v>
      </c>
      <c r="C85" s="247"/>
      <c r="D85" s="5">
        <f ca="1">SUMIF(CyP!A:A,PTyCI!A85,CyP!I:I)</f>
        <v>0</v>
      </c>
      <c r="E85" s="61"/>
      <c r="F85" s="476"/>
      <c r="G85" s="404"/>
      <c r="H85" s="404"/>
      <c r="I85" s="404"/>
      <c r="J85" s="404"/>
      <c r="K85" s="404"/>
      <c r="L85" s="404"/>
      <c r="M85" s="405"/>
      <c r="N85" s="405"/>
      <c r="O85" s="399"/>
      <c r="P85" s="399"/>
      <c r="Q85" s="584"/>
      <c r="R85" s="583">
        <f t="shared" si="6"/>
        <v>0</v>
      </c>
    </row>
    <row r="86" spans="1:18" ht="20.100000000000001" customHeight="1" x14ac:dyDescent="0.2">
      <c r="A86" s="245">
        <v>66</v>
      </c>
      <c r="B86" s="246" t="str">
        <f t="shared" si="7"/>
        <v>Red de agua potable - Provisión, acarreo y colocación de caño recto Ø110mm de PVC k-10, incl. piezas esp. juntas, etc.</v>
      </c>
      <c r="C86" s="247"/>
      <c r="D86" s="5">
        <f ca="1">SUMIF(CyP!A:A,PTyCI!A86,CyP!I:I)</f>
        <v>0</v>
      </c>
      <c r="E86" s="61"/>
      <c r="F86" s="476"/>
      <c r="G86" s="404"/>
      <c r="H86" s="404"/>
      <c r="I86" s="404"/>
      <c r="J86" s="404"/>
      <c r="K86" s="404"/>
      <c r="L86" s="404"/>
      <c r="M86" s="405"/>
      <c r="N86" s="405"/>
      <c r="O86" s="399"/>
      <c r="P86" s="399"/>
      <c r="Q86" s="584"/>
      <c r="R86" s="583">
        <f t="shared" si="6"/>
        <v>0</v>
      </c>
    </row>
    <row r="87" spans="1:18" ht="20.100000000000001" customHeight="1" x14ac:dyDescent="0.2">
      <c r="A87" s="245">
        <v>67</v>
      </c>
      <c r="B87" s="246" t="str">
        <f t="shared" si="7"/>
        <v>Red de agua potable - Provisión, acarreo y colocación de caño recto Ø75mm de PVC k-10, incl. piezas esp. juntas, etc.</v>
      </c>
      <c r="C87" s="247"/>
      <c r="D87" s="5">
        <f ca="1">SUMIF(CyP!A:A,PTyCI!A87,CyP!I:I)</f>
        <v>0</v>
      </c>
      <c r="E87" s="61"/>
      <c r="F87" s="476"/>
      <c r="G87" s="404"/>
      <c r="H87" s="404"/>
      <c r="I87" s="404"/>
      <c r="J87" s="404"/>
      <c r="K87" s="404"/>
      <c r="L87" s="404"/>
      <c r="M87" s="405"/>
      <c r="N87" s="405"/>
      <c r="O87" s="399"/>
      <c r="P87" s="399"/>
      <c r="Q87" s="584"/>
      <c r="R87" s="583">
        <f t="shared" si="6"/>
        <v>0</v>
      </c>
    </row>
    <row r="88" spans="1:18" ht="20.100000000000001" customHeight="1" x14ac:dyDescent="0.2">
      <c r="A88" s="245">
        <v>68</v>
      </c>
      <c r="B88" s="246" t="str">
        <f t="shared" si="7"/>
        <v>Red de agua potable - Provisión, acarreo y colocación de válvulas esclusas completas Ø75mm, incluido caja de HF y cámara de mampostería, etc.</v>
      </c>
      <c r="C88" s="247"/>
      <c r="D88" s="5">
        <f ca="1">SUMIF(CyP!A:A,PTyCI!A88,CyP!I:I)</f>
        <v>0</v>
      </c>
      <c r="E88" s="61"/>
      <c r="F88" s="476"/>
      <c r="G88" s="404"/>
      <c r="H88" s="404"/>
      <c r="I88" s="404"/>
      <c r="J88" s="404"/>
      <c r="K88" s="404"/>
      <c r="L88" s="404"/>
      <c r="M88" s="405"/>
      <c r="N88" s="405"/>
      <c r="O88" s="399"/>
      <c r="P88" s="399"/>
      <c r="Q88" s="584"/>
      <c r="R88" s="583">
        <f t="shared" si="6"/>
        <v>0</v>
      </c>
    </row>
    <row r="89" spans="1:18" ht="20.100000000000001" customHeight="1" x14ac:dyDescent="0.2">
      <c r="A89" s="245">
        <v>69</v>
      </c>
      <c r="B89" s="246" t="str">
        <f t="shared" si="7"/>
        <v>Red de agua potable - Provisión, acarreo y colocación de válvulas esclusas completas Ø100mm, incluido caja de HF y cámara de mampostería, etc.</v>
      </c>
      <c r="C89" s="247"/>
      <c r="D89" s="5">
        <f ca="1">SUMIF(CyP!A:A,PTyCI!A89,CyP!I:I)</f>
        <v>0</v>
      </c>
      <c r="E89" s="61"/>
      <c r="F89" s="476"/>
      <c r="G89" s="404"/>
      <c r="H89" s="404"/>
      <c r="I89" s="404"/>
      <c r="J89" s="404"/>
      <c r="K89" s="404"/>
      <c r="L89" s="404"/>
      <c r="M89" s="405"/>
      <c r="N89" s="405"/>
      <c r="O89" s="399"/>
      <c r="P89" s="399"/>
      <c r="Q89" s="584"/>
      <c r="R89" s="583">
        <f t="shared" si="6"/>
        <v>0</v>
      </c>
    </row>
    <row r="90" spans="1:18" ht="20.100000000000001" customHeight="1" x14ac:dyDescent="0.2">
      <c r="A90" s="245">
        <v>70</v>
      </c>
      <c r="B90" s="246" t="str">
        <f t="shared" si="7"/>
        <v>Red de agua potable - Provisión, acarreo y colocación de hidrantes a bola, completos, (Incluye caja de HF y Const. de cámara)</v>
      </c>
      <c r="C90" s="247"/>
      <c r="D90" s="5">
        <f ca="1">SUMIF(CyP!A:A,PTyCI!A90,CyP!I:I)</f>
        <v>0</v>
      </c>
      <c r="E90" s="61"/>
      <c r="F90" s="476"/>
      <c r="G90" s="404"/>
      <c r="H90" s="404"/>
      <c r="I90" s="404"/>
      <c r="J90" s="404"/>
      <c r="K90" s="404"/>
      <c r="L90" s="404"/>
      <c r="M90" s="405"/>
      <c r="N90" s="405"/>
      <c r="O90" s="399"/>
      <c r="P90" s="399"/>
      <c r="Q90" s="584"/>
      <c r="R90" s="583">
        <f t="shared" si="6"/>
        <v>0</v>
      </c>
    </row>
    <row r="91" spans="1:18" ht="20.100000000000001" customHeight="1" x14ac:dyDescent="0.2">
      <c r="A91" s="245">
        <v>71</v>
      </c>
      <c r="B91" s="246" t="str">
        <f>IFERROR(VLOOKUP(A91,Tabla_Comp_Presup,2,FALSE),0)</f>
        <v>Red de agua potable - Excavación de zanjas para inst. cañeías, sin depresión de napa</v>
      </c>
      <c r="C91" s="247"/>
      <c r="D91" s="5">
        <f ca="1">SUMIF(CyP!A:A,PTyCI!A91,CyP!I:I)</f>
        <v>0</v>
      </c>
      <c r="E91" s="61"/>
      <c r="F91" s="476"/>
      <c r="G91" s="404"/>
      <c r="H91" s="404"/>
      <c r="I91" s="404"/>
      <c r="J91" s="404"/>
      <c r="K91" s="404"/>
      <c r="L91" s="404"/>
      <c r="M91" s="405"/>
      <c r="N91" s="405"/>
      <c r="O91" s="399"/>
      <c r="P91" s="399"/>
      <c r="Q91" s="584"/>
      <c r="R91" s="583">
        <f t="shared" si="6"/>
        <v>0</v>
      </c>
    </row>
    <row r="92" spans="1:18" ht="20.100000000000001" customHeight="1" x14ac:dyDescent="0.2">
      <c r="A92" s="245">
        <v>72</v>
      </c>
      <c r="B92" s="246" t="str">
        <f t="shared" ref="B92:B93" si="8">IFERROR(VLOOKUP(A92,Tabla_Comp_Presup,2,FALSE),0)</f>
        <v>Red de agua potable - Paquete estructural</v>
      </c>
      <c r="C92" s="247"/>
      <c r="D92" s="5">
        <f ca="1">SUMIF(CyP!A:A,PTyCI!A92,CyP!I:I)</f>
        <v>0</v>
      </c>
      <c r="E92" s="61"/>
      <c r="F92" s="476"/>
      <c r="G92" s="404"/>
      <c r="H92" s="404"/>
      <c r="I92" s="404"/>
      <c r="J92" s="404"/>
      <c r="K92" s="404"/>
      <c r="L92" s="404"/>
      <c r="M92" s="405"/>
      <c r="N92" s="405"/>
      <c r="O92" s="399"/>
      <c r="P92" s="399"/>
      <c r="Q92" s="584"/>
      <c r="R92" s="583">
        <f t="shared" si="6"/>
        <v>0</v>
      </c>
    </row>
    <row r="93" spans="1:18" ht="20.100000000000001" customHeight="1" x14ac:dyDescent="0.2">
      <c r="A93" s="245">
        <v>73</v>
      </c>
      <c r="B93" s="246" t="str">
        <f t="shared" si="8"/>
        <v xml:space="preserve">Red de agua potable - Relleno superior </v>
      </c>
      <c r="C93" s="247"/>
      <c r="D93" s="5">
        <f ca="1">SUMIF(CyP!A:A,PTyCI!A93,CyP!I:I)</f>
        <v>0</v>
      </c>
      <c r="E93" s="61"/>
      <c r="F93" s="476"/>
      <c r="G93" s="404"/>
      <c r="H93" s="404"/>
      <c r="I93" s="404"/>
      <c r="J93" s="404"/>
      <c r="K93" s="404"/>
      <c r="L93" s="404"/>
      <c r="M93" s="405"/>
      <c r="N93" s="405"/>
      <c r="O93" s="399"/>
      <c r="P93" s="399"/>
      <c r="Q93" s="584"/>
      <c r="R93" s="583">
        <f t="shared" si="6"/>
        <v>0</v>
      </c>
    </row>
    <row r="94" spans="1:18" ht="20.100000000000001" customHeight="1" x14ac:dyDescent="0.2">
      <c r="A94" s="245">
        <v>74</v>
      </c>
      <c r="B94" s="246" t="str">
        <f t="shared" ref="B94:B101" si="9">IFERROR(VLOOKUP(A94,Tabla_Comp_Presup,2,FALSE),0)</f>
        <v>Red de agua potable - Conexiones domiciliarias agua potable (Provisión, acarreo y coloc. mat. polietileno k10-abrazadera, férula, llave maestra y medidor de caudal, incl UV)</v>
      </c>
      <c r="C94" s="247"/>
      <c r="D94" s="5">
        <f ca="1">SUMIF(CyP!A:A,PTyCI!A94,CyP!I:I)</f>
        <v>0</v>
      </c>
      <c r="E94" s="61"/>
      <c r="F94" s="476"/>
      <c r="G94" s="404"/>
      <c r="H94" s="404"/>
      <c r="I94" s="404"/>
      <c r="J94" s="404"/>
      <c r="K94" s="404"/>
      <c r="L94" s="404"/>
      <c r="M94" s="405"/>
      <c r="N94" s="405"/>
      <c r="O94" s="399"/>
      <c r="P94" s="399"/>
      <c r="Q94" s="584"/>
      <c r="R94" s="583">
        <f t="shared" si="6"/>
        <v>0</v>
      </c>
    </row>
    <row r="95" spans="1:18" ht="20.100000000000001" customHeight="1" x14ac:dyDescent="0.2">
      <c r="A95" s="245">
        <v>75</v>
      </c>
      <c r="B95" s="246" t="str">
        <f t="shared" si="9"/>
        <v>Red de agua potable - Obras de Nexo - Provisión, acarreo y colocación de caño recto Ø110mm de PVC k-10, incl. piezas esp. juntas, etc.</v>
      </c>
      <c r="C95" s="247"/>
      <c r="D95" s="5">
        <f ca="1">SUMIF(CyP!A:A,PTyCI!A95,CyP!I:I)</f>
        <v>0</v>
      </c>
      <c r="E95" s="61"/>
      <c r="F95" s="476"/>
      <c r="G95" s="404"/>
      <c r="H95" s="404"/>
      <c r="I95" s="404"/>
      <c r="J95" s="404"/>
      <c r="K95" s="404"/>
      <c r="L95" s="404"/>
      <c r="M95" s="405"/>
      <c r="N95" s="405"/>
      <c r="O95" s="399"/>
      <c r="P95" s="399"/>
      <c r="Q95" s="584"/>
      <c r="R95" s="583">
        <f t="shared" si="6"/>
        <v>0</v>
      </c>
    </row>
    <row r="96" spans="1:18" ht="20.100000000000001" customHeight="1" x14ac:dyDescent="0.2">
      <c r="A96" s="245">
        <v>76</v>
      </c>
      <c r="B96" s="246" t="str">
        <f t="shared" ref="B96:B98" si="10">IFERROR(VLOOKUP(A96,Tabla_Comp_Presup,2,FALSE),0)</f>
        <v>Red de agua potable - Obras de Nexo - Provisión, acarreo y colocación de válvulas esclusas completas Ø100mm, incluido caja de HF y cámara de mampostería, etc.</v>
      </c>
      <c r="C96" s="247"/>
      <c r="D96" s="5">
        <f ca="1">SUMIF(CyP!A:A,PTyCI!A96,CyP!I:I)</f>
        <v>0</v>
      </c>
      <c r="E96" s="61"/>
      <c r="F96" s="476"/>
      <c r="G96" s="404"/>
      <c r="H96" s="404"/>
      <c r="I96" s="404"/>
      <c r="J96" s="404"/>
      <c r="K96" s="404"/>
      <c r="L96" s="404"/>
      <c r="M96" s="405"/>
      <c r="N96" s="405"/>
      <c r="O96" s="399"/>
      <c r="P96" s="399"/>
      <c r="Q96" s="584"/>
      <c r="R96" s="583">
        <f t="shared" ref="R96:R98" si="11">SUM(F96:Q96)</f>
        <v>0</v>
      </c>
    </row>
    <row r="97" spans="1:18" ht="20.100000000000001" customHeight="1" x14ac:dyDescent="0.2">
      <c r="A97" s="245">
        <v>77</v>
      </c>
      <c r="B97" s="246" t="str">
        <f t="shared" si="10"/>
        <v>Red de agua potable - Obras de Nexo - Provisión, acarreo y colocación de hidrantes a bola, completos, (Incluye caja de HF y Const. de cámara)</v>
      </c>
      <c r="C97" s="247"/>
      <c r="D97" s="5">
        <f ca="1">SUMIF(CyP!A:A,PTyCI!A97,CyP!I:I)</f>
        <v>0</v>
      </c>
      <c r="E97" s="61"/>
      <c r="F97" s="476"/>
      <c r="G97" s="404"/>
      <c r="H97" s="404"/>
      <c r="I97" s="404"/>
      <c r="J97" s="404"/>
      <c r="K97" s="404"/>
      <c r="L97" s="404"/>
      <c r="M97" s="405"/>
      <c r="N97" s="405"/>
      <c r="O97" s="399"/>
      <c r="P97" s="399"/>
      <c r="Q97" s="584"/>
      <c r="R97" s="583">
        <f t="shared" si="11"/>
        <v>0</v>
      </c>
    </row>
    <row r="98" spans="1:18" ht="20.100000000000001" customHeight="1" x14ac:dyDescent="0.2">
      <c r="A98" s="245">
        <v>78</v>
      </c>
      <c r="B98" s="246" t="str">
        <f t="shared" si="10"/>
        <v>Red de agua potable - Obras de Nexo - Excavación de zanjas para inst. cañeías, sin depresión de napa</v>
      </c>
      <c r="C98" s="247"/>
      <c r="D98" s="5">
        <f ca="1">SUMIF(CyP!A:A,PTyCI!A98,CyP!I:I)</f>
        <v>0</v>
      </c>
      <c r="E98" s="61"/>
      <c r="F98" s="476"/>
      <c r="G98" s="404"/>
      <c r="H98" s="404"/>
      <c r="I98" s="404"/>
      <c r="J98" s="404"/>
      <c r="K98" s="404"/>
      <c r="L98" s="404"/>
      <c r="M98" s="405"/>
      <c r="N98" s="405"/>
      <c r="O98" s="399"/>
      <c r="P98" s="399"/>
      <c r="Q98" s="584"/>
      <c r="R98" s="583">
        <f t="shared" si="11"/>
        <v>0</v>
      </c>
    </row>
    <row r="99" spans="1:18" ht="20.100000000000001" customHeight="1" x14ac:dyDescent="0.2">
      <c r="A99" s="245">
        <v>79</v>
      </c>
      <c r="B99" s="246" t="str">
        <f t="shared" si="9"/>
        <v>Red de agua potable - Obras de Nexo - Paquete estructural</v>
      </c>
      <c r="C99" s="247"/>
      <c r="D99" s="5">
        <f ca="1">SUMIF(CyP!A:A,PTyCI!A99,CyP!I:I)</f>
        <v>0</v>
      </c>
      <c r="E99" s="61"/>
      <c r="F99" s="476"/>
      <c r="G99" s="404"/>
      <c r="H99" s="404"/>
      <c r="I99" s="404"/>
      <c r="J99" s="404"/>
      <c r="K99" s="404"/>
      <c r="L99" s="404"/>
      <c r="M99" s="405"/>
      <c r="N99" s="405"/>
      <c r="O99" s="399"/>
      <c r="P99" s="399"/>
      <c r="Q99" s="584"/>
      <c r="R99" s="583">
        <f t="shared" si="6"/>
        <v>0</v>
      </c>
    </row>
    <row r="100" spans="1:18" ht="20.100000000000001" customHeight="1" x14ac:dyDescent="0.2">
      <c r="A100" s="245">
        <v>80</v>
      </c>
      <c r="B100" s="246" t="str">
        <f t="shared" si="9"/>
        <v xml:space="preserve">Red de agua potable - Obras de Nexo - Relleno superior </v>
      </c>
      <c r="C100" s="247"/>
      <c r="D100" s="5">
        <f ca="1">SUMIF(CyP!A:A,PTyCI!A100,CyP!I:I)</f>
        <v>0</v>
      </c>
      <c r="E100" s="61"/>
      <c r="F100" s="476"/>
      <c r="G100" s="404"/>
      <c r="H100" s="404"/>
      <c r="I100" s="404"/>
      <c r="J100" s="404"/>
      <c r="K100" s="404"/>
      <c r="L100" s="404"/>
      <c r="M100" s="405"/>
      <c r="N100" s="405"/>
      <c r="O100" s="399"/>
      <c r="P100" s="399"/>
      <c r="Q100" s="584"/>
      <c r="R100" s="583">
        <f t="shared" si="6"/>
        <v>0</v>
      </c>
    </row>
    <row r="101" spans="1:18" ht="19.5" customHeight="1" x14ac:dyDescent="0.2">
      <c r="A101" s="245">
        <v>81</v>
      </c>
      <c r="B101" s="246" t="str">
        <f t="shared" si="9"/>
        <v>Red de agua potable - Obras de Nexo - Base y Sub-Base</v>
      </c>
      <c r="C101" s="247"/>
      <c r="D101" s="5">
        <f ca="1">SUMIF(CyP!A:A,PTyCI!A101,CyP!I:I)</f>
        <v>0</v>
      </c>
      <c r="E101" s="61"/>
      <c r="F101" s="476"/>
      <c r="G101" s="404"/>
      <c r="H101" s="404"/>
      <c r="I101" s="404"/>
      <c r="J101" s="404"/>
      <c r="K101" s="404"/>
      <c r="L101" s="404"/>
      <c r="M101" s="405"/>
      <c r="N101" s="405"/>
      <c r="O101" s="399"/>
      <c r="P101" s="399"/>
      <c r="Q101" s="584"/>
      <c r="R101" s="583">
        <f t="shared" si="6"/>
        <v>0</v>
      </c>
    </row>
    <row r="102" spans="1:18" ht="20.100000000000001" customHeight="1" x14ac:dyDescent="0.2">
      <c r="A102" s="245">
        <v>82</v>
      </c>
      <c r="B102" s="246" t="str">
        <f t="shared" ref="B102:B103" si="12">IFERROR(VLOOKUP(A102,Tabla_Comp_Presup,2,FALSE),0)</f>
        <v>Red de agua potable - Obras de Nexo - Carpeta Asfáltica</v>
      </c>
      <c r="C102" s="247"/>
      <c r="D102" s="5">
        <f ca="1">SUMIF(CyP!A:A,PTyCI!A102,CyP!I:I)</f>
        <v>0</v>
      </c>
      <c r="E102" s="61"/>
      <c r="F102" s="476"/>
      <c r="G102" s="404"/>
      <c r="H102" s="404"/>
      <c r="I102" s="404"/>
      <c r="J102" s="404"/>
      <c r="K102" s="404"/>
      <c r="L102" s="404"/>
      <c r="M102" s="405"/>
      <c r="N102" s="405"/>
      <c r="O102" s="399"/>
      <c r="P102" s="399"/>
      <c r="Q102" s="584"/>
      <c r="R102" s="583">
        <f t="shared" ref="R102:R103" si="13">SUM(F102:Q102)</f>
        <v>0</v>
      </c>
    </row>
    <row r="103" spans="1:18" ht="19.5" customHeight="1" x14ac:dyDescent="0.2">
      <c r="A103" s="245">
        <v>83</v>
      </c>
      <c r="B103" s="246" t="str">
        <f t="shared" si="12"/>
        <v>Documentación final de obra (minimo 3% Monto Total de la Obra)</v>
      </c>
      <c r="C103" s="247"/>
      <c r="D103" s="5">
        <f ca="1">SUMIF(CyP!A:A,PTyCI!A103,CyP!I:I)</f>
        <v>0</v>
      </c>
      <c r="E103" s="61"/>
      <c r="F103" s="476"/>
      <c r="G103" s="404"/>
      <c r="H103" s="404"/>
      <c r="I103" s="404"/>
      <c r="J103" s="404"/>
      <c r="K103" s="404"/>
      <c r="L103" s="404"/>
      <c r="M103" s="405"/>
      <c r="N103" s="405"/>
      <c r="O103" s="399"/>
      <c r="P103" s="399"/>
      <c r="Q103" s="584"/>
      <c r="R103" s="583">
        <f t="shared" si="13"/>
        <v>0</v>
      </c>
    </row>
    <row r="104" spans="1:18" ht="20.100000000000001" customHeight="1" x14ac:dyDescent="0.2">
      <c r="A104" s="608" t="s">
        <v>1310</v>
      </c>
      <c r="B104" s="605" t="str">
        <f t="shared" ref="B104" si="14">IFERROR(VLOOKUP(A104,Tabla_Comp_Presup,2,FALSE),0)</f>
        <v>OBRAS COMPLEMENTARIAS</v>
      </c>
      <c r="C104" s="606"/>
      <c r="D104" s="607">
        <f ca="1">SUMIF(CyP!A:A,PTyCI!A104,CyP!I:I)</f>
        <v>0</v>
      </c>
      <c r="E104" s="61"/>
      <c r="F104" s="598"/>
      <c r="G104" s="599"/>
      <c r="H104" s="599"/>
      <c r="I104" s="599"/>
      <c r="J104" s="599"/>
      <c r="K104" s="599"/>
      <c r="L104" s="599"/>
      <c r="M104" s="600"/>
      <c r="N104" s="600"/>
      <c r="O104" s="601"/>
      <c r="P104" s="601"/>
      <c r="Q104" s="602"/>
      <c r="R104" s="603">
        <f t="shared" ref="R104" si="15">SUM(F104:Q104)</f>
        <v>0</v>
      </c>
    </row>
    <row r="105" spans="1:18" ht="20.100000000000001" customHeight="1" x14ac:dyDescent="0.2">
      <c r="A105" s="245">
        <v>84</v>
      </c>
      <c r="B105" s="246" t="str">
        <f t="shared" ref="B105" si="16">IFERROR(VLOOKUP(A105,Tabla_Comp_Presup,2,FALSE),0)</f>
        <v>Obras Complementarias - Cierre Olímpico (lateral oeste)</v>
      </c>
      <c r="C105" s="247"/>
      <c r="D105" s="5">
        <f ca="1">SUMIF(CyP!A:A,PTyCI!A105,CyP!I:I)</f>
        <v>0</v>
      </c>
      <c r="E105" s="61"/>
      <c r="F105" s="476"/>
      <c r="G105" s="404"/>
      <c r="H105" s="404"/>
      <c r="I105" s="404"/>
      <c r="J105" s="404"/>
      <c r="K105" s="404"/>
      <c r="L105" s="404"/>
      <c r="M105" s="405"/>
      <c r="N105" s="405"/>
      <c r="O105" s="399"/>
      <c r="P105" s="399"/>
      <c r="Q105" s="584"/>
      <c r="R105" s="583">
        <f>SUM(F105:Q105)</f>
        <v>0</v>
      </c>
    </row>
    <row r="106" spans="1:18" ht="20.100000000000001" customHeight="1" thickBot="1" x14ac:dyDescent="0.25">
      <c r="A106" s="245">
        <v>85</v>
      </c>
      <c r="B106" s="246" t="str">
        <f t="shared" ref="B106" si="17">IFERROR(VLOOKUP(A106,Tabla_Comp_Presup,2,FALSE),0)</f>
        <v>Obras Complementarias - Portones de acceso para limpieza canal</v>
      </c>
      <c r="C106" s="247"/>
      <c r="D106" s="5">
        <f ca="1">SUMIF(CyP!A:A,PTyCI!A106,CyP!I:I)</f>
        <v>0</v>
      </c>
      <c r="E106" s="61"/>
      <c r="F106" s="588"/>
      <c r="G106" s="589"/>
      <c r="H106" s="589"/>
      <c r="I106" s="589"/>
      <c r="J106" s="589"/>
      <c r="K106" s="589"/>
      <c r="L106" s="589"/>
      <c r="M106" s="590"/>
      <c r="N106" s="590"/>
      <c r="O106" s="591"/>
      <c r="P106" s="591"/>
      <c r="Q106" s="592"/>
      <c r="R106" s="593">
        <f>SUM(F106:Q106)</f>
        <v>0</v>
      </c>
    </row>
    <row r="107" spans="1:18" ht="20.100000000000001" customHeight="1" x14ac:dyDescent="0.2">
      <c r="B107" s="480"/>
      <c r="C107" s="480"/>
      <c r="D107" s="574">
        <f ca="1">SUM(D18:D106)</f>
        <v>0</v>
      </c>
      <c r="E107" s="491"/>
      <c r="F107" s="492"/>
      <c r="G107" s="492"/>
      <c r="H107" s="492"/>
      <c r="I107" s="492"/>
      <c r="J107" s="492"/>
      <c r="K107" s="492"/>
      <c r="L107" s="492"/>
      <c r="M107" s="492"/>
      <c r="N107" s="492"/>
      <c r="O107" s="492"/>
      <c r="P107" s="492"/>
      <c r="Q107" s="492"/>
      <c r="R107" s="493"/>
    </row>
    <row r="108" spans="1:18" ht="20.100000000000001" customHeight="1" x14ac:dyDescent="0.2">
      <c r="B108" s="480"/>
      <c r="C108" s="480"/>
      <c r="D108" s="494" t="s">
        <v>17</v>
      </c>
      <c r="E108" s="491">
        <v>0</v>
      </c>
      <c r="F108" s="495">
        <f ca="1">SUMPRODUCT($D$18:$D$106,F18:F106)</f>
        <v>0</v>
      </c>
      <c r="G108" s="495">
        <f ca="1">SUMPRODUCT($D$18:$D$106,G18:G106)</f>
        <v>0</v>
      </c>
      <c r="H108" s="495">
        <f t="shared" ref="H108:Q108" ca="1" si="18">SUMPRODUCT($D$18:$D$106,H18:H106)</f>
        <v>0</v>
      </c>
      <c r="I108" s="495">
        <f t="shared" ca="1" si="18"/>
        <v>0</v>
      </c>
      <c r="J108" s="495">
        <f t="shared" ca="1" si="18"/>
        <v>0</v>
      </c>
      <c r="K108" s="495">
        <f t="shared" ca="1" si="18"/>
        <v>0</v>
      </c>
      <c r="L108" s="495">
        <f t="shared" ca="1" si="18"/>
        <v>0</v>
      </c>
      <c r="M108" s="495">
        <f t="shared" ca="1" si="18"/>
        <v>0</v>
      </c>
      <c r="N108" s="495">
        <f t="shared" ca="1" si="18"/>
        <v>0</v>
      </c>
      <c r="O108" s="495">
        <f t="shared" ca="1" si="18"/>
        <v>0</v>
      </c>
      <c r="P108" s="495">
        <f t="shared" ca="1" si="18"/>
        <v>0</v>
      </c>
      <c r="Q108" s="495">
        <f t="shared" ca="1" si="18"/>
        <v>0</v>
      </c>
      <c r="R108" s="493"/>
    </row>
    <row r="109" spans="1:18" ht="20.100000000000001" customHeight="1" x14ac:dyDescent="0.2">
      <c r="B109" s="480"/>
      <c r="C109" s="480"/>
      <c r="D109" s="494" t="s">
        <v>18</v>
      </c>
      <c r="E109" s="496">
        <v>0</v>
      </c>
      <c r="F109" s="495">
        <f ca="1">E109+F108</f>
        <v>0</v>
      </c>
      <c r="G109" s="495">
        <f t="shared" ref="G109:N109" ca="1" si="19">F109+G108</f>
        <v>0</v>
      </c>
      <c r="H109" s="495">
        <f t="shared" ca="1" si="19"/>
        <v>0</v>
      </c>
      <c r="I109" s="495">
        <f t="shared" ca="1" si="19"/>
        <v>0</v>
      </c>
      <c r="J109" s="495">
        <f t="shared" ca="1" si="19"/>
        <v>0</v>
      </c>
      <c r="K109" s="495">
        <f t="shared" ca="1" si="19"/>
        <v>0</v>
      </c>
      <c r="L109" s="495">
        <f t="shared" ca="1" si="19"/>
        <v>0</v>
      </c>
      <c r="M109" s="495">
        <f t="shared" ca="1" si="19"/>
        <v>0</v>
      </c>
      <c r="N109" s="495">
        <f t="shared" ca="1" si="19"/>
        <v>0</v>
      </c>
      <c r="O109" s="495">
        <f ca="1">+O108+N109</f>
        <v>0</v>
      </c>
      <c r="P109" s="495">
        <f ca="1">+P108+O109</f>
        <v>0</v>
      </c>
      <c r="Q109" s="495">
        <f ca="1">+Q108+P109</f>
        <v>0</v>
      </c>
      <c r="R109" s="493"/>
    </row>
    <row r="110" spans="1:18" ht="20.100000000000001" customHeight="1" x14ac:dyDescent="0.2">
      <c r="B110" s="480"/>
      <c r="C110" s="480"/>
      <c r="D110" s="497"/>
      <c r="E110" s="498" t="s">
        <v>1120</v>
      </c>
      <c r="F110" s="480"/>
      <c r="G110" s="480"/>
      <c r="H110" s="480"/>
      <c r="I110" s="480"/>
      <c r="J110" s="480"/>
      <c r="K110" s="480"/>
      <c r="L110" s="480"/>
      <c r="M110" s="480"/>
      <c r="N110" s="480"/>
      <c r="O110" s="480"/>
      <c r="P110" s="480"/>
      <c r="Q110" s="480"/>
      <c r="R110" s="499"/>
    </row>
    <row r="111" spans="1:18" ht="20.100000000000001" customHeight="1" x14ac:dyDescent="0.2">
      <c r="B111" s="480"/>
      <c r="C111" s="480"/>
      <c r="D111" s="494" t="s">
        <v>19</v>
      </c>
      <c r="E111" s="500">
        <f ca="1">ROUND(Monto_Oferta*Anticipo_Financiero,32)</f>
        <v>0</v>
      </c>
      <c r="F111" s="500">
        <f ca="1">ROUND(F108*Monto_Oferta*(1-Anticipo_Financiero),3)</f>
        <v>0</v>
      </c>
      <c r="G111" s="500">
        <f ca="1">ROUND(G108*Monto_Oferta*(1-Anticipo_Financiero),3)</f>
        <v>0</v>
      </c>
      <c r="H111" s="500">
        <f t="shared" ref="H111:Q111" ca="1" si="20">ROUND(H108*Monto_Oferta*(1-Anticipo_Financiero),3)</f>
        <v>0</v>
      </c>
      <c r="I111" s="500">
        <f t="shared" ca="1" si="20"/>
        <v>0</v>
      </c>
      <c r="J111" s="500">
        <f t="shared" ca="1" si="20"/>
        <v>0</v>
      </c>
      <c r="K111" s="500">
        <f t="shared" ca="1" si="20"/>
        <v>0</v>
      </c>
      <c r="L111" s="500">
        <f t="shared" ca="1" si="20"/>
        <v>0</v>
      </c>
      <c r="M111" s="500">
        <f t="shared" ca="1" si="20"/>
        <v>0</v>
      </c>
      <c r="N111" s="500">
        <f ca="1">ROUND(N108*Monto_Oferta*(1-Anticipo_Financiero),3)</f>
        <v>0</v>
      </c>
      <c r="O111" s="500">
        <f t="shared" ca="1" si="20"/>
        <v>0</v>
      </c>
      <c r="P111" s="500">
        <f t="shared" ca="1" si="20"/>
        <v>0</v>
      </c>
      <c r="Q111" s="500">
        <f t="shared" ca="1" si="20"/>
        <v>0</v>
      </c>
      <c r="R111" s="500"/>
    </row>
    <row r="112" spans="1:18" ht="20.100000000000001" customHeight="1" x14ac:dyDescent="0.2">
      <c r="B112" s="480"/>
      <c r="C112" s="480"/>
      <c r="D112" s="494" t="s">
        <v>1101</v>
      </c>
      <c r="E112" s="500">
        <f ca="1">+E111</f>
        <v>0</v>
      </c>
      <c r="F112" s="500">
        <f ca="1">+F111+E112</f>
        <v>0</v>
      </c>
      <c r="G112" s="500">
        <f t="shared" ref="G112:N112" ca="1" si="21">+G111+F112</f>
        <v>0</v>
      </c>
      <c r="H112" s="500">
        <f t="shared" ca="1" si="21"/>
        <v>0</v>
      </c>
      <c r="I112" s="500">
        <f t="shared" ca="1" si="21"/>
        <v>0</v>
      </c>
      <c r="J112" s="500">
        <f t="shared" ca="1" si="21"/>
        <v>0</v>
      </c>
      <c r="K112" s="500">
        <f t="shared" ca="1" si="21"/>
        <v>0</v>
      </c>
      <c r="L112" s="500">
        <f t="shared" ca="1" si="21"/>
        <v>0</v>
      </c>
      <c r="M112" s="500">
        <f t="shared" ca="1" si="21"/>
        <v>0</v>
      </c>
      <c r="N112" s="500">
        <f t="shared" ca="1" si="21"/>
        <v>0</v>
      </c>
      <c r="O112" s="500">
        <f ca="1">+O111+N112</f>
        <v>0</v>
      </c>
      <c r="P112" s="500">
        <f ca="1">+P111+O112</f>
        <v>0</v>
      </c>
      <c r="Q112" s="500">
        <f ca="1">+Q111+P112</f>
        <v>0</v>
      </c>
      <c r="R112" s="501"/>
    </row>
    <row r="113" spans="1:18" ht="20.100000000000001" customHeight="1" x14ac:dyDescent="0.2">
      <c r="A113" s="62" t="s">
        <v>1119</v>
      </c>
      <c r="B113" s="480"/>
      <c r="C113" s="480"/>
      <c r="D113" s="480"/>
      <c r="E113" s="498">
        <v>0</v>
      </c>
      <c r="F113" s="480"/>
      <c r="G113" s="480"/>
      <c r="H113" s="480"/>
      <c r="I113" s="480"/>
      <c r="J113" s="480"/>
      <c r="K113" s="480"/>
      <c r="L113" s="480"/>
      <c r="M113" s="480"/>
      <c r="N113" s="480"/>
      <c r="O113" s="480"/>
      <c r="P113" s="480"/>
      <c r="Q113" s="480"/>
      <c r="R113" s="499"/>
    </row>
    <row r="114" spans="1:18" ht="20.100000000000001" customHeight="1" x14ac:dyDescent="0.2">
      <c r="B114" s="480"/>
      <c r="C114" s="480"/>
      <c r="D114" s="494" t="s">
        <v>1274</v>
      </c>
      <c r="E114" s="502">
        <v>0</v>
      </c>
      <c r="F114" s="503">
        <v>5.8299999999999998E-2</v>
      </c>
      <c r="G114" s="503">
        <v>0.15</v>
      </c>
      <c r="H114" s="503">
        <v>0.26</v>
      </c>
      <c r="I114" s="503">
        <v>0.38</v>
      </c>
      <c r="J114" s="503">
        <v>0.50509999999999999</v>
      </c>
      <c r="K114" s="503">
        <v>0.63</v>
      </c>
      <c r="L114" s="503">
        <v>0.74660000000000004</v>
      </c>
      <c r="M114" s="503">
        <v>0.82340000000000002</v>
      </c>
      <c r="N114" s="503">
        <v>0.9</v>
      </c>
      <c r="O114" s="503">
        <v>0.94669999999999999</v>
      </c>
      <c r="P114" s="503">
        <v>0.98329999999999995</v>
      </c>
      <c r="Q114" s="503">
        <v>1</v>
      </c>
      <c r="R114" s="499"/>
    </row>
    <row r="115" spans="1:18" ht="20.100000000000001" customHeight="1" x14ac:dyDescent="0.2">
      <c r="B115" s="480"/>
      <c r="C115" s="480"/>
      <c r="D115" s="494" t="s">
        <v>1275</v>
      </c>
      <c r="E115" s="502">
        <v>0</v>
      </c>
      <c r="F115" s="503">
        <v>1.2500000000000001E-2</v>
      </c>
      <c r="G115" s="503">
        <v>5.5E-2</v>
      </c>
      <c r="H115" s="503">
        <v>0.115</v>
      </c>
      <c r="I115" s="503">
        <v>0.2</v>
      </c>
      <c r="J115" s="503">
        <v>0.3</v>
      </c>
      <c r="K115" s="503">
        <v>0.4</v>
      </c>
      <c r="L115" s="503">
        <v>0.5</v>
      </c>
      <c r="M115" s="503">
        <v>0.60670000000000002</v>
      </c>
      <c r="N115" s="503">
        <v>0.72</v>
      </c>
      <c r="O115" s="503">
        <v>0.83330000000000004</v>
      </c>
      <c r="P115" s="503">
        <v>0.93340000000000001</v>
      </c>
      <c r="Q115" s="503">
        <v>1</v>
      </c>
      <c r="R115" s="499"/>
    </row>
    <row r="116" spans="1:18" ht="20.100000000000001" customHeight="1" x14ac:dyDescent="0.2">
      <c r="B116" s="480"/>
      <c r="C116" s="480"/>
      <c r="D116" s="480"/>
      <c r="E116" s="496"/>
      <c r="F116" s="480"/>
      <c r="G116" s="480"/>
      <c r="H116" s="480"/>
      <c r="I116" s="480"/>
      <c r="J116" s="480"/>
      <c r="K116" s="480"/>
      <c r="L116" s="480"/>
      <c r="M116" s="480"/>
      <c r="N116" s="480"/>
      <c r="O116" s="480"/>
      <c r="P116" s="480"/>
      <c r="Q116" s="480"/>
      <c r="R116" s="499"/>
    </row>
    <row r="119" spans="1:18" ht="20.100000000000001" customHeight="1" x14ac:dyDescent="0.2">
      <c r="F119" s="473"/>
      <c r="G119" s="473"/>
      <c r="H119" s="473"/>
      <c r="I119" s="473"/>
      <c r="J119" s="473"/>
      <c r="K119" s="473"/>
      <c r="L119" s="473"/>
      <c r="M119" s="473"/>
      <c r="N119" s="473"/>
      <c r="O119" s="473"/>
      <c r="P119" s="473"/>
      <c r="Q119" s="473"/>
    </row>
    <row r="120" spans="1:18" ht="20.100000000000001" customHeight="1" x14ac:dyDescent="0.2">
      <c r="F120" s="473"/>
      <c r="G120" s="473"/>
      <c r="H120" s="473"/>
      <c r="I120" s="473"/>
      <c r="J120" s="473"/>
      <c r="K120" s="473"/>
      <c r="L120" s="473"/>
      <c r="M120" s="473"/>
      <c r="N120" s="473"/>
      <c r="O120" s="473"/>
      <c r="P120" s="473"/>
      <c r="Q120" s="473"/>
    </row>
  </sheetData>
  <mergeCells count="6">
    <mergeCell ref="A12:D12"/>
    <mergeCell ref="R14:R15"/>
    <mergeCell ref="A14:A15"/>
    <mergeCell ref="B14:C15"/>
    <mergeCell ref="D14:D15"/>
    <mergeCell ref="F14:Q14"/>
  </mergeCells>
  <conditionalFormatting sqref="A17:C106">
    <cfRule type="expression" dxfId="96" priority="2">
      <formula>$D17=0</formula>
    </cfRule>
  </conditionalFormatting>
  <printOptions horizontalCentered="1"/>
  <pageMargins left="0" right="0" top="1.5748031496062993" bottom="0.39370078740157483" header="0.78740157480314965" footer="0.19685039370078741"/>
  <pageSetup paperSize="8" scale="39" fitToHeight="0" pageOrder="overThenDown"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
    <tabColor rgb="FFFF0000"/>
  </sheetPr>
  <dimension ref="A1:G4351"/>
  <sheetViews>
    <sheetView tabSelected="1" topLeftCell="A2" zoomScaleNormal="100" workbookViewId="0">
      <selection activeCell="J10" sqref="J10"/>
    </sheetView>
  </sheetViews>
  <sheetFormatPr baseColWidth="10" defaultColWidth="11.42578125" defaultRowHeight="20.100000000000001" customHeight="1" x14ac:dyDescent="0.2"/>
  <cols>
    <col min="1" max="1" width="15.7109375" style="229" customWidth="1"/>
    <col min="2" max="2" width="20.7109375" style="229" customWidth="1"/>
    <col min="3" max="3" width="43.7109375" style="229" customWidth="1"/>
    <col min="4" max="4" width="10.7109375" style="228" customWidth="1"/>
    <col min="5" max="5" width="12.7109375" style="228" customWidth="1"/>
    <col min="6" max="7" width="15.7109375" style="230" customWidth="1"/>
    <col min="8" max="8" width="11.42578125" style="123"/>
    <col min="9" max="9" width="12.28515625" style="123" bestFit="1" customWidth="1"/>
    <col min="10" max="10" width="11.42578125" style="123"/>
    <col min="11" max="11" width="12" style="123" bestFit="1" customWidth="1"/>
    <col min="12" max="16384" width="11.42578125" style="123"/>
  </cols>
  <sheetData>
    <row r="1" spans="1:7" ht="20.100000000000001" hidden="1" customHeight="1" thickTop="1" x14ac:dyDescent="0.2">
      <c r="A1" s="383" t="s">
        <v>1252</v>
      </c>
      <c r="B1" s="384"/>
      <c r="C1" s="384"/>
      <c r="D1" s="384"/>
      <c r="E1" s="384"/>
      <c r="F1" s="384"/>
      <c r="G1" s="385"/>
    </row>
    <row r="2" spans="1:7" ht="20.100000000000001" customHeight="1" thickTop="1" x14ac:dyDescent="0.2">
      <c r="A2" s="383" t="s">
        <v>1252</v>
      </c>
      <c r="B2" s="384"/>
      <c r="C2" s="384"/>
      <c r="D2" s="384"/>
      <c r="E2" s="384"/>
      <c r="F2" s="384"/>
      <c r="G2" s="385"/>
    </row>
    <row r="3" spans="1:7" ht="20.100000000000001" customHeight="1" x14ac:dyDescent="0.2">
      <c r="A3" s="336" t="s">
        <v>719</v>
      </c>
      <c r="B3" s="337" t="str">
        <f>Comitente</f>
        <v>INSTITUTO PROVINCIAL DE LA VIVIENDA</v>
      </c>
      <c r="C3" s="338"/>
      <c r="D3" s="339"/>
      <c r="E3" s="339"/>
      <c r="F3" s="340"/>
      <c r="G3" s="619"/>
    </row>
    <row r="4" spans="1:7" ht="20.100000000000001" customHeight="1" x14ac:dyDescent="0.2">
      <c r="A4" s="336" t="s">
        <v>720</v>
      </c>
      <c r="B4" s="337" t="str">
        <f>Contratista</f>
        <v>xxxxxx</v>
      </c>
      <c r="C4" s="342"/>
      <c r="D4" s="342"/>
      <c r="E4" s="342"/>
      <c r="F4" s="616"/>
      <c r="G4" s="617"/>
    </row>
    <row r="5" spans="1:7" ht="20.100000000000001" customHeight="1" x14ac:dyDescent="0.2">
      <c r="A5" s="336" t="s">
        <v>20</v>
      </c>
      <c r="B5" s="337" t="str">
        <f>Obra</f>
        <v>B° VIRGEN DE FÁTIMA - SECTOR 1 - 71 VIV.- DPTO. JÁCHAL</v>
      </c>
      <c r="C5" s="342"/>
      <c r="D5" s="342"/>
      <c r="E5" s="342"/>
      <c r="F5" s="343" t="s">
        <v>33</v>
      </c>
      <c r="G5" s="345">
        <f>+Datos!$C$10</f>
        <v>43769</v>
      </c>
    </row>
    <row r="6" spans="1:7" ht="20.100000000000001" customHeight="1" x14ac:dyDescent="0.2">
      <c r="A6" s="346" t="s">
        <v>718</v>
      </c>
      <c r="B6" s="347" t="str">
        <f>Ubicación</f>
        <v>DEPTO. JÁCHAL</v>
      </c>
      <c r="C6" s="347"/>
      <c r="D6" s="330"/>
      <c r="E6" s="348"/>
      <c r="F6" s="349"/>
      <c r="G6" s="350"/>
    </row>
    <row r="7" spans="1:7" ht="20.100000000000001" customHeight="1" x14ac:dyDescent="0.2">
      <c r="A7" s="346" t="s">
        <v>34</v>
      </c>
      <c r="B7" s="351" t="s">
        <v>1125</v>
      </c>
      <c r="C7" s="352" t="str">
        <f>IFERROR(VLOOKUP(B7,Tabla_CyP,2,FALSE),"")</f>
        <v>VIVIENDA</v>
      </c>
      <c r="D7" s="352"/>
      <c r="E7" s="348"/>
      <c r="F7" s="349"/>
      <c r="G7" s="350"/>
    </row>
    <row r="8" spans="1:7" ht="20.100000000000001" customHeight="1" x14ac:dyDescent="0.2">
      <c r="A8" s="346" t="s">
        <v>21</v>
      </c>
      <c r="B8" s="386">
        <f>IFERROR(VLOOKUP(COUNTIF($A$1:A8,"ITEM:"),Tabla_NumeroItem,2,FALSE),"")</f>
        <v>1</v>
      </c>
      <c r="C8" s="352" t="str">
        <f>IFERROR(VLOOKUP(B8,Tabla_CyP,2,FALSE),"")</f>
        <v>Replanteo</v>
      </c>
      <c r="D8" s="330"/>
      <c r="E8" s="348"/>
      <c r="F8" s="343" t="s">
        <v>22</v>
      </c>
      <c r="G8" s="354" t="str">
        <f>IFERROR(VLOOKUP(B8,Tabla_CyP,4,FALSE),"")</f>
        <v>gl</v>
      </c>
    </row>
    <row r="9" spans="1:7" ht="20.100000000000001" customHeight="1" x14ac:dyDescent="0.2">
      <c r="A9" s="346"/>
      <c r="B9" s="347"/>
      <c r="C9" s="352"/>
      <c r="D9" s="330"/>
      <c r="E9" s="348"/>
      <c r="F9" s="349"/>
      <c r="G9" s="350"/>
    </row>
    <row r="10" spans="1:7" ht="20.100000000000001" customHeight="1" x14ac:dyDescent="0.2">
      <c r="A10" s="650" t="s">
        <v>581</v>
      </c>
      <c r="B10" s="651"/>
      <c r="C10" s="646" t="s">
        <v>0</v>
      </c>
      <c r="D10" s="646" t="s">
        <v>23</v>
      </c>
      <c r="E10" s="648" t="s">
        <v>24</v>
      </c>
      <c r="F10" s="644" t="s">
        <v>25</v>
      </c>
      <c r="G10" s="652" t="s">
        <v>26</v>
      </c>
    </row>
    <row r="11" spans="1:7" ht="20.100000000000001" customHeight="1" x14ac:dyDescent="0.2">
      <c r="A11" s="355" t="s">
        <v>582</v>
      </c>
      <c r="B11" s="356" t="s">
        <v>583</v>
      </c>
      <c r="C11" s="647"/>
      <c r="D11" s="647"/>
      <c r="E11" s="649"/>
      <c r="F11" s="645"/>
      <c r="G11" s="653"/>
    </row>
    <row r="12" spans="1:7" ht="20.100000000000001" customHeight="1" x14ac:dyDescent="0.2">
      <c r="A12" s="596"/>
      <c r="B12" s="357"/>
      <c r="C12" s="358" t="s">
        <v>721</v>
      </c>
      <c r="D12" s="359"/>
      <c r="E12" s="360"/>
      <c r="F12" s="361"/>
      <c r="G12" s="362"/>
    </row>
    <row r="13" spans="1:7" ht="20.100000000000001" customHeight="1" x14ac:dyDescent="0.2">
      <c r="A13" s="363" t="str">
        <f>IFERROR(VLOOKUP(C13,Tabla_Insumos,4,FALSE),"")</f>
        <v/>
      </c>
      <c r="B13" s="328" t="str">
        <f t="shared" ref="B13:B26" si="0">IFERROR(VLOOKUP(C13,Tabla_Insumos,5,FALSE),"")</f>
        <v/>
      </c>
      <c r="C13" s="326"/>
      <c r="D13" s="325" t="str">
        <f t="shared" ref="D13:D26" si="1">IFERROR(VLOOKUP(C13,Tabla_Insumos,2,FALSE),"")</f>
        <v/>
      </c>
      <c r="E13" s="329"/>
      <c r="F13" s="331">
        <f t="shared" ref="F13:F26" si="2">IFERROR(VLOOKUP(C13,Tabla_Insumos,3,FALSE),0)</f>
        <v>0</v>
      </c>
      <c r="G13" s="332">
        <f>ROUND(E13*F13,2)</f>
        <v>0</v>
      </c>
    </row>
    <row r="14" spans="1:7" ht="20.100000000000001" customHeight="1" x14ac:dyDescent="0.2">
      <c r="A14" s="363" t="str">
        <f t="shared" ref="A14:A26" si="3">IFERROR(VLOOKUP(C14,Tabla_Insumos,4,FALSE),"")</f>
        <v/>
      </c>
      <c r="B14" s="328" t="str">
        <f t="shared" si="0"/>
        <v/>
      </c>
      <c r="C14" s="326"/>
      <c r="D14" s="325" t="str">
        <f t="shared" si="1"/>
        <v/>
      </c>
      <c r="E14" s="329"/>
      <c r="F14" s="331">
        <f t="shared" si="2"/>
        <v>0</v>
      </c>
      <c r="G14" s="332">
        <f t="shared" ref="G14:G26" si="4">ROUND(E14*F14,2)</f>
        <v>0</v>
      </c>
    </row>
    <row r="15" spans="1:7" ht="20.100000000000001" customHeight="1" x14ac:dyDescent="0.2">
      <c r="A15" s="363" t="str">
        <f t="shared" si="3"/>
        <v/>
      </c>
      <c r="B15" s="328" t="str">
        <f t="shared" si="0"/>
        <v/>
      </c>
      <c r="C15" s="326"/>
      <c r="D15" s="325" t="str">
        <f t="shared" si="1"/>
        <v/>
      </c>
      <c r="E15" s="329"/>
      <c r="F15" s="331">
        <f t="shared" si="2"/>
        <v>0</v>
      </c>
      <c r="G15" s="332">
        <f t="shared" si="4"/>
        <v>0</v>
      </c>
    </row>
    <row r="16" spans="1:7" ht="20.100000000000001" customHeight="1" x14ac:dyDescent="0.2">
      <c r="A16" s="363" t="str">
        <f t="shared" si="3"/>
        <v/>
      </c>
      <c r="B16" s="328" t="str">
        <f t="shared" si="0"/>
        <v/>
      </c>
      <c r="C16" s="327"/>
      <c r="D16" s="325" t="str">
        <f t="shared" si="1"/>
        <v/>
      </c>
      <c r="E16" s="329"/>
      <c r="F16" s="331">
        <f t="shared" si="2"/>
        <v>0</v>
      </c>
      <c r="G16" s="332">
        <f t="shared" si="4"/>
        <v>0</v>
      </c>
    </row>
    <row r="17" spans="1:7" ht="20.100000000000001" customHeight="1" x14ac:dyDescent="0.2">
      <c r="A17" s="363" t="str">
        <f t="shared" si="3"/>
        <v/>
      </c>
      <c r="B17" s="328" t="str">
        <f t="shared" si="0"/>
        <v/>
      </c>
      <c r="C17" s="328"/>
      <c r="D17" s="325" t="str">
        <f t="shared" si="1"/>
        <v/>
      </c>
      <c r="E17" s="329"/>
      <c r="F17" s="331">
        <f t="shared" si="2"/>
        <v>0</v>
      </c>
      <c r="G17" s="332">
        <f t="shared" si="4"/>
        <v>0</v>
      </c>
    </row>
    <row r="18" spans="1:7" ht="20.100000000000001" customHeight="1" x14ac:dyDescent="0.2">
      <c r="A18" s="363" t="str">
        <f t="shared" si="3"/>
        <v/>
      </c>
      <c r="B18" s="328" t="str">
        <f t="shared" si="0"/>
        <v/>
      </c>
      <c r="C18" s="364"/>
      <c r="D18" s="325" t="str">
        <f t="shared" si="1"/>
        <v/>
      </c>
      <c r="E18" s="365"/>
      <c r="F18" s="331">
        <f t="shared" si="2"/>
        <v>0</v>
      </c>
      <c r="G18" s="332">
        <f t="shared" si="4"/>
        <v>0</v>
      </c>
    </row>
    <row r="19" spans="1:7" ht="20.100000000000001" customHeight="1" x14ac:dyDescent="0.2">
      <c r="A19" s="363" t="str">
        <f t="shared" si="3"/>
        <v/>
      </c>
      <c r="B19" s="328" t="str">
        <f t="shared" si="0"/>
        <v/>
      </c>
      <c r="C19" s="364"/>
      <c r="D19" s="325" t="str">
        <f t="shared" si="1"/>
        <v/>
      </c>
      <c r="E19" s="365"/>
      <c r="F19" s="331">
        <f t="shared" si="2"/>
        <v>0</v>
      </c>
      <c r="G19" s="332">
        <f t="shared" si="4"/>
        <v>0</v>
      </c>
    </row>
    <row r="20" spans="1:7" ht="20.100000000000001" customHeight="1" x14ac:dyDescent="0.2">
      <c r="A20" s="363" t="str">
        <f t="shared" si="3"/>
        <v/>
      </c>
      <c r="B20" s="328" t="str">
        <f t="shared" si="0"/>
        <v/>
      </c>
      <c r="C20" s="364"/>
      <c r="D20" s="325" t="str">
        <f t="shared" si="1"/>
        <v/>
      </c>
      <c r="E20" s="365"/>
      <c r="F20" s="331">
        <f t="shared" si="2"/>
        <v>0</v>
      </c>
      <c r="G20" s="332">
        <f t="shared" si="4"/>
        <v>0</v>
      </c>
    </row>
    <row r="21" spans="1:7" ht="20.100000000000001" customHeight="1" x14ac:dyDescent="0.2">
      <c r="A21" s="363" t="str">
        <f t="shared" si="3"/>
        <v/>
      </c>
      <c r="B21" s="328" t="str">
        <f t="shared" si="0"/>
        <v/>
      </c>
      <c r="C21" s="364"/>
      <c r="D21" s="325" t="str">
        <f t="shared" si="1"/>
        <v/>
      </c>
      <c r="E21" s="365"/>
      <c r="F21" s="331">
        <f t="shared" si="2"/>
        <v>0</v>
      </c>
      <c r="G21" s="332">
        <f t="shared" si="4"/>
        <v>0</v>
      </c>
    </row>
    <row r="22" spans="1:7" ht="20.100000000000001" customHeight="1" x14ac:dyDescent="0.2">
      <c r="A22" s="363" t="str">
        <f t="shared" si="3"/>
        <v/>
      </c>
      <c r="B22" s="328" t="str">
        <f t="shared" si="0"/>
        <v/>
      </c>
      <c r="C22" s="364"/>
      <c r="D22" s="325" t="str">
        <f t="shared" si="1"/>
        <v/>
      </c>
      <c r="E22" s="365"/>
      <c r="F22" s="331">
        <f t="shared" si="2"/>
        <v>0</v>
      </c>
      <c r="G22" s="332">
        <f t="shared" si="4"/>
        <v>0</v>
      </c>
    </row>
    <row r="23" spans="1:7" ht="20.100000000000001" customHeight="1" x14ac:dyDescent="0.2">
      <c r="A23" s="363" t="str">
        <f t="shared" si="3"/>
        <v/>
      </c>
      <c r="B23" s="328" t="str">
        <f t="shared" si="0"/>
        <v/>
      </c>
      <c r="C23" s="364"/>
      <c r="D23" s="325" t="str">
        <f t="shared" si="1"/>
        <v/>
      </c>
      <c r="E23" s="365"/>
      <c r="F23" s="331">
        <f t="shared" si="2"/>
        <v>0</v>
      </c>
      <c r="G23" s="332">
        <f t="shared" si="4"/>
        <v>0</v>
      </c>
    </row>
    <row r="24" spans="1:7" ht="20.100000000000001" customHeight="1" x14ac:dyDescent="0.2">
      <c r="A24" s="363" t="str">
        <f t="shared" si="3"/>
        <v/>
      </c>
      <c r="B24" s="328" t="str">
        <f t="shared" si="0"/>
        <v/>
      </c>
      <c r="C24" s="364"/>
      <c r="D24" s="325" t="str">
        <f t="shared" si="1"/>
        <v/>
      </c>
      <c r="E24" s="365"/>
      <c r="F24" s="331">
        <f t="shared" si="2"/>
        <v>0</v>
      </c>
      <c r="G24" s="332">
        <f t="shared" si="4"/>
        <v>0</v>
      </c>
    </row>
    <row r="25" spans="1:7" ht="20.100000000000001" customHeight="1" x14ac:dyDescent="0.2">
      <c r="A25" s="363" t="str">
        <f t="shared" si="3"/>
        <v/>
      </c>
      <c r="B25" s="328" t="str">
        <f t="shared" si="0"/>
        <v/>
      </c>
      <c r="C25" s="364"/>
      <c r="D25" s="325" t="str">
        <f t="shared" si="1"/>
        <v/>
      </c>
      <c r="E25" s="365"/>
      <c r="F25" s="331">
        <f t="shared" si="2"/>
        <v>0</v>
      </c>
      <c r="G25" s="332">
        <f t="shared" si="4"/>
        <v>0</v>
      </c>
    </row>
    <row r="26" spans="1:7" ht="20.100000000000001" customHeight="1" x14ac:dyDescent="0.2">
      <c r="A26" s="363" t="str">
        <f t="shared" si="3"/>
        <v/>
      </c>
      <c r="B26" s="328" t="str">
        <f t="shared" si="0"/>
        <v/>
      </c>
      <c r="C26" s="364"/>
      <c r="D26" s="325" t="str">
        <f t="shared" si="1"/>
        <v/>
      </c>
      <c r="E26" s="365"/>
      <c r="F26" s="331">
        <f t="shared" si="2"/>
        <v>0</v>
      </c>
      <c r="G26" s="332">
        <f t="shared" si="4"/>
        <v>0</v>
      </c>
    </row>
    <row r="27" spans="1:7" ht="20.100000000000001" customHeight="1" x14ac:dyDescent="0.2">
      <c r="A27" s="366"/>
      <c r="B27" s="352"/>
      <c r="C27" s="352"/>
      <c r="D27" s="330"/>
      <c r="E27" s="348"/>
      <c r="F27" s="597" t="s">
        <v>27</v>
      </c>
      <c r="G27" s="333">
        <f>SUBTOTAL(9,G13:G26)</f>
        <v>0</v>
      </c>
    </row>
    <row r="28" spans="1:7" ht="20.100000000000001" customHeight="1" x14ac:dyDescent="0.2">
      <c r="A28" s="366"/>
      <c r="B28" s="352"/>
      <c r="C28" s="339" t="s">
        <v>722</v>
      </c>
      <c r="D28" s="330"/>
      <c r="E28" s="348"/>
      <c r="F28" s="349"/>
      <c r="G28" s="367"/>
    </row>
    <row r="29" spans="1:7" ht="20.100000000000001" customHeight="1" x14ac:dyDescent="0.2">
      <c r="A29" s="363" t="str">
        <f t="shared" ref="A29:A36" si="5">IFERROR(VLOOKUP(C29,Tabla_Insumos,4,FALSE),"")</f>
        <v/>
      </c>
      <c r="B29" s="328" t="str">
        <f t="shared" ref="B29:B36" si="6">IFERROR(VLOOKUP(C29,Tabla_Insumos,5,FALSE),"")</f>
        <v/>
      </c>
      <c r="C29" s="334"/>
      <c r="D29" s="325" t="str">
        <f t="shared" ref="D29:D36" si="7">IFERROR(VLOOKUP(C29,Tabla_Insumos,2,FALSE),"")</f>
        <v/>
      </c>
      <c r="E29" s="329"/>
      <c r="F29" s="368">
        <f t="shared" ref="F29:F36" si="8">IFERROR(VLOOKUP(C29,Tabla_Insumos,3,FALSE),0)</f>
        <v>0</v>
      </c>
      <c r="G29" s="332">
        <f>ROUND(E29*F29,2)</f>
        <v>0</v>
      </c>
    </row>
    <row r="30" spans="1:7" ht="20.100000000000001" customHeight="1" x14ac:dyDescent="0.2">
      <c r="A30" s="363" t="str">
        <f t="shared" si="5"/>
        <v/>
      </c>
      <c r="B30" s="328" t="str">
        <f t="shared" si="6"/>
        <v/>
      </c>
      <c r="C30" s="335"/>
      <c r="D30" s="325" t="str">
        <f t="shared" si="7"/>
        <v/>
      </c>
      <c r="E30" s="329"/>
      <c r="F30" s="368">
        <f t="shared" si="8"/>
        <v>0</v>
      </c>
      <c r="G30" s="332">
        <f t="shared" ref="G30:G36" si="9">ROUND(E30*F30,2)</f>
        <v>0</v>
      </c>
    </row>
    <row r="31" spans="1:7" ht="20.100000000000001" customHeight="1" x14ac:dyDescent="0.2">
      <c r="A31" s="363" t="str">
        <f t="shared" si="5"/>
        <v/>
      </c>
      <c r="B31" s="328" t="str">
        <f t="shared" si="6"/>
        <v/>
      </c>
      <c r="C31" s="335"/>
      <c r="D31" s="325" t="str">
        <f t="shared" si="7"/>
        <v/>
      </c>
      <c r="E31" s="329"/>
      <c r="F31" s="368">
        <f t="shared" si="8"/>
        <v>0</v>
      </c>
      <c r="G31" s="332">
        <f t="shared" si="9"/>
        <v>0</v>
      </c>
    </row>
    <row r="32" spans="1:7" ht="20.100000000000001" customHeight="1" x14ac:dyDescent="0.2">
      <c r="A32" s="363" t="str">
        <f t="shared" si="5"/>
        <v/>
      </c>
      <c r="B32" s="328" t="str">
        <f t="shared" si="6"/>
        <v/>
      </c>
      <c r="C32" s="335"/>
      <c r="D32" s="325" t="str">
        <f t="shared" si="7"/>
        <v/>
      </c>
      <c r="E32" s="329"/>
      <c r="F32" s="368">
        <f t="shared" si="8"/>
        <v>0</v>
      </c>
      <c r="G32" s="332">
        <f t="shared" si="9"/>
        <v>0</v>
      </c>
    </row>
    <row r="33" spans="1:7" ht="20.100000000000001" customHeight="1" x14ac:dyDescent="0.2">
      <c r="A33" s="363" t="str">
        <f t="shared" si="5"/>
        <v/>
      </c>
      <c r="B33" s="328" t="str">
        <f t="shared" si="6"/>
        <v/>
      </c>
      <c r="C33" s="328"/>
      <c r="D33" s="325" t="str">
        <f t="shared" si="7"/>
        <v/>
      </c>
      <c r="E33" s="329"/>
      <c r="F33" s="368">
        <f t="shared" si="8"/>
        <v>0</v>
      </c>
      <c r="G33" s="332">
        <f t="shared" si="9"/>
        <v>0</v>
      </c>
    </row>
    <row r="34" spans="1:7" ht="20.100000000000001" customHeight="1" x14ac:dyDescent="0.2">
      <c r="A34" s="363" t="str">
        <f t="shared" si="5"/>
        <v/>
      </c>
      <c r="B34" s="328" t="str">
        <f t="shared" si="6"/>
        <v/>
      </c>
      <c r="C34" s="328"/>
      <c r="D34" s="325" t="str">
        <f t="shared" si="7"/>
        <v/>
      </c>
      <c r="E34" s="329"/>
      <c r="F34" s="368">
        <f t="shared" si="8"/>
        <v>0</v>
      </c>
      <c r="G34" s="332">
        <f t="shared" si="9"/>
        <v>0</v>
      </c>
    </row>
    <row r="35" spans="1:7" ht="20.100000000000001" customHeight="1" x14ac:dyDescent="0.2">
      <c r="A35" s="363" t="str">
        <f t="shared" si="5"/>
        <v/>
      </c>
      <c r="B35" s="328" t="str">
        <f t="shared" si="6"/>
        <v/>
      </c>
      <c r="C35" s="364"/>
      <c r="D35" s="325" t="str">
        <f t="shared" si="7"/>
        <v/>
      </c>
      <c r="E35" s="365"/>
      <c r="F35" s="368">
        <f t="shared" si="8"/>
        <v>0</v>
      </c>
      <c r="G35" s="332">
        <f t="shared" si="9"/>
        <v>0</v>
      </c>
    </row>
    <row r="36" spans="1:7" ht="20.100000000000001" customHeight="1" x14ac:dyDescent="0.2">
      <c r="A36" s="363" t="str">
        <f t="shared" si="5"/>
        <v/>
      </c>
      <c r="B36" s="328" t="str">
        <f t="shared" si="6"/>
        <v/>
      </c>
      <c r="C36" s="364"/>
      <c r="D36" s="325" t="str">
        <f t="shared" si="7"/>
        <v/>
      </c>
      <c r="E36" s="365"/>
      <c r="F36" s="368">
        <f t="shared" si="8"/>
        <v>0</v>
      </c>
      <c r="G36" s="332">
        <f t="shared" si="9"/>
        <v>0</v>
      </c>
    </row>
    <row r="37" spans="1:7" ht="20.100000000000001" customHeight="1" x14ac:dyDescent="0.2">
      <c r="A37" s="366"/>
      <c r="B37" s="352"/>
      <c r="C37" s="352"/>
      <c r="D37" s="330"/>
      <c r="E37" s="348"/>
      <c r="F37" s="597" t="s">
        <v>28</v>
      </c>
      <c r="G37" s="333">
        <f>SUBTOTAL(9,G29:G36)</f>
        <v>0</v>
      </c>
    </row>
    <row r="38" spans="1:7" ht="20.100000000000001" customHeight="1" x14ac:dyDescent="0.2">
      <c r="A38" s="366"/>
      <c r="B38" s="352"/>
      <c r="C38" s="339" t="s">
        <v>723</v>
      </c>
      <c r="D38" s="330"/>
      <c r="E38" s="348"/>
      <c r="F38" s="349"/>
      <c r="G38" s="367"/>
    </row>
    <row r="39" spans="1:7" ht="20.100000000000001" customHeight="1" x14ac:dyDescent="0.2">
      <c r="A39" s="363" t="str">
        <f>IFERROR(VLOOKUP(C39,Tabla_Insumos,4,FALSE),"")</f>
        <v/>
      </c>
      <c r="B39" s="328" t="str">
        <f t="shared" ref="B39:B47" si="10">IFERROR(VLOOKUP(C39,Tabla_Insumos,5,FALSE),"")</f>
        <v/>
      </c>
      <c r="C39" s="335"/>
      <c r="D39" s="325" t="str">
        <f t="shared" ref="D39:D47" si="11">IFERROR(VLOOKUP(C39,Tabla_Insumos,2,FALSE),"")</f>
        <v/>
      </c>
      <c r="E39" s="329"/>
      <c r="F39" s="331">
        <f>IFERROR(VLOOKUP(C39,Tabla_Insumos,3,FALSE),0)</f>
        <v>0</v>
      </c>
      <c r="G39" s="332">
        <f>ROUND(E39*F39,2)</f>
        <v>0</v>
      </c>
    </row>
    <row r="40" spans="1:7" ht="20.100000000000001" customHeight="1" x14ac:dyDescent="0.2">
      <c r="A40" s="363" t="str">
        <f t="shared" ref="A40:A47" si="12">IFERROR(VLOOKUP(C40,Tabla_Insumos,4,FALSE),"")</f>
        <v/>
      </c>
      <c r="B40" s="328" t="str">
        <f t="shared" si="10"/>
        <v/>
      </c>
      <c r="C40" s="335"/>
      <c r="D40" s="325" t="str">
        <f t="shared" si="11"/>
        <v/>
      </c>
      <c r="E40" s="329"/>
      <c r="F40" s="331">
        <f t="shared" ref="F40:F47" si="13">IFERROR(VLOOKUP(C40,Tabla_Insumos,3,FALSE),0)</f>
        <v>0</v>
      </c>
      <c r="G40" s="332">
        <f t="shared" ref="G40:G47" si="14">ROUND(E40*F40,2)</f>
        <v>0</v>
      </c>
    </row>
    <row r="41" spans="1:7" ht="20.100000000000001" customHeight="1" x14ac:dyDescent="0.2">
      <c r="A41" s="363" t="str">
        <f t="shared" si="12"/>
        <v/>
      </c>
      <c r="B41" s="328" t="str">
        <f t="shared" si="10"/>
        <v/>
      </c>
      <c r="C41" s="334"/>
      <c r="D41" s="325" t="str">
        <f t="shared" si="11"/>
        <v/>
      </c>
      <c r="E41" s="329"/>
      <c r="F41" s="331">
        <f t="shared" si="13"/>
        <v>0</v>
      </c>
      <c r="G41" s="332">
        <f t="shared" si="14"/>
        <v>0</v>
      </c>
    </row>
    <row r="42" spans="1:7" ht="20.100000000000001" customHeight="1" x14ac:dyDescent="0.2">
      <c r="A42" s="363" t="str">
        <f t="shared" si="12"/>
        <v/>
      </c>
      <c r="B42" s="328" t="str">
        <f t="shared" si="10"/>
        <v/>
      </c>
      <c r="C42" s="369"/>
      <c r="D42" s="325" t="str">
        <f t="shared" si="11"/>
        <v/>
      </c>
      <c r="E42" s="329"/>
      <c r="F42" s="331">
        <f t="shared" si="13"/>
        <v>0</v>
      </c>
      <c r="G42" s="332">
        <f t="shared" si="14"/>
        <v>0</v>
      </c>
    </row>
    <row r="43" spans="1:7" ht="20.100000000000001" customHeight="1" x14ac:dyDescent="0.2">
      <c r="A43" s="363" t="str">
        <f t="shared" si="12"/>
        <v/>
      </c>
      <c r="B43" s="328" t="str">
        <f t="shared" si="10"/>
        <v/>
      </c>
      <c r="C43" s="370"/>
      <c r="D43" s="325" t="str">
        <f t="shared" si="11"/>
        <v/>
      </c>
      <c r="E43" s="329"/>
      <c r="F43" s="331">
        <f t="shared" si="13"/>
        <v>0</v>
      </c>
      <c r="G43" s="332">
        <f t="shared" si="14"/>
        <v>0</v>
      </c>
    </row>
    <row r="44" spans="1:7" ht="20.100000000000001" customHeight="1" x14ac:dyDescent="0.2">
      <c r="A44" s="363" t="str">
        <f t="shared" si="12"/>
        <v/>
      </c>
      <c r="B44" s="328" t="str">
        <f t="shared" si="10"/>
        <v/>
      </c>
      <c r="C44" s="364"/>
      <c r="D44" s="325" t="str">
        <f t="shared" si="11"/>
        <v/>
      </c>
      <c r="E44" s="365"/>
      <c r="F44" s="331">
        <f t="shared" si="13"/>
        <v>0</v>
      </c>
      <c r="G44" s="332">
        <f t="shared" si="14"/>
        <v>0</v>
      </c>
    </row>
    <row r="45" spans="1:7" ht="20.100000000000001" customHeight="1" x14ac:dyDescent="0.2">
      <c r="A45" s="363" t="str">
        <f t="shared" si="12"/>
        <v/>
      </c>
      <c r="B45" s="328" t="str">
        <f t="shared" si="10"/>
        <v/>
      </c>
      <c r="C45" s="364"/>
      <c r="D45" s="325" t="str">
        <f t="shared" si="11"/>
        <v/>
      </c>
      <c r="E45" s="365"/>
      <c r="F45" s="331">
        <f t="shared" si="13"/>
        <v>0</v>
      </c>
      <c r="G45" s="332">
        <f t="shared" si="14"/>
        <v>0</v>
      </c>
    </row>
    <row r="46" spans="1:7" ht="20.100000000000001" customHeight="1" x14ac:dyDescent="0.2">
      <c r="A46" s="363" t="str">
        <f t="shared" si="12"/>
        <v/>
      </c>
      <c r="B46" s="328" t="str">
        <f t="shared" si="10"/>
        <v/>
      </c>
      <c r="C46" s="364"/>
      <c r="D46" s="325" t="str">
        <f t="shared" si="11"/>
        <v/>
      </c>
      <c r="E46" s="365"/>
      <c r="F46" s="331">
        <f t="shared" si="13"/>
        <v>0</v>
      </c>
      <c r="G46" s="332">
        <f t="shared" si="14"/>
        <v>0</v>
      </c>
    </row>
    <row r="47" spans="1:7" ht="20.100000000000001" customHeight="1" x14ac:dyDescent="0.2">
      <c r="A47" s="363" t="str">
        <f t="shared" si="12"/>
        <v/>
      </c>
      <c r="B47" s="328" t="str">
        <f t="shared" si="10"/>
        <v/>
      </c>
      <c r="C47" s="364"/>
      <c r="D47" s="325" t="str">
        <f t="shared" si="11"/>
        <v/>
      </c>
      <c r="E47" s="365"/>
      <c r="F47" s="331">
        <f t="shared" si="13"/>
        <v>0</v>
      </c>
      <c r="G47" s="332">
        <f t="shared" si="14"/>
        <v>0</v>
      </c>
    </row>
    <row r="48" spans="1:7" ht="20.100000000000001" customHeight="1" x14ac:dyDescent="0.2">
      <c r="A48" s="371"/>
      <c r="B48" s="330"/>
      <c r="C48" s="352"/>
      <c r="D48" s="330"/>
      <c r="E48" s="348"/>
      <c r="F48" s="597" t="s">
        <v>29</v>
      </c>
      <c r="G48" s="333">
        <f>SUBTOTAL(9,G39:G47)</f>
        <v>0</v>
      </c>
    </row>
    <row r="49" spans="1:7" ht="20.100000000000001" customHeight="1" thickBot="1" x14ac:dyDescent="0.25">
      <c r="A49" s="372"/>
      <c r="B49" s="373"/>
      <c r="C49" s="374"/>
      <c r="D49" s="373"/>
      <c r="E49" s="375"/>
      <c r="F49" s="376"/>
      <c r="G49" s="377"/>
    </row>
    <row r="50" spans="1:7" ht="20.100000000000001" customHeight="1" thickBot="1" x14ac:dyDescent="0.25">
      <c r="A50" s="387">
        <f>B8</f>
        <v>1</v>
      </c>
      <c r="B50" s="378" t="str">
        <f>C8</f>
        <v>Replanteo</v>
      </c>
      <c r="C50" s="379"/>
      <c r="D50" s="379" t="s">
        <v>30</v>
      </c>
      <c r="E50" s="380"/>
      <c r="F50" s="381" t="s">
        <v>31</v>
      </c>
      <c r="G50" s="382">
        <f>SUBTOTAL(9,G13:G49)</f>
        <v>0</v>
      </c>
    </row>
    <row r="51" spans="1:7" ht="20.100000000000001" customHeight="1" thickTop="1" thickBot="1" x14ac:dyDescent="0.25"/>
    <row r="52" spans="1:7" ht="20.100000000000001" customHeight="1" thickTop="1" x14ac:dyDescent="0.2">
      <c r="A52" s="383" t="s">
        <v>1252</v>
      </c>
      <c r="B52" s="384"/>
      <c r="C52" s="384"/>
      <c r="D52" s="384"/>
      <c r="E52" s="384"/>
      <c r="F52" s="384"/>
      <c r="G52" s="385"/>
    </row>
    <row r="53" spans="1:7" ht="20.100000000000001" customHeight="1" x14ac:dyDescent="0.2">
      <c r="A53" s="336" t="s">
        <v>719</v>
      </c>
      <c r="B53" s="337" t="str">
        <f>Comitente</f>
        <v>INSTITUTO PROVINCIAL DE LA VIVIENDA</v>
      </c>
      <c r="C53" s="338"/>
      <c r="D53" s="339"/>
      <c r="E53" s="339"/>
      <c r="F53" s="340"/>
      <c r="G53" s="341"/>
    </row>
    <row r="54" spans="1:7" ht="20.100000000000001" customHeight="1" x14ac:dyDescent="0.2">
      <c r="A54" s="336" t="s">
        <v>720</v>
      </c>
      <c r="B54" s="337" t="str">
        <f>Contratista</f>
        <v>xxxxxx</v>
      </c>
      <c r="C54" s="342"/>
      <c r="D54" s="342"/>
      <c r="E54" s="342"/>
      <c r="F54" s="343"/>
      <c r="G54" s="344"/>
    </row>
    <row r="55" spans="1:7" ht="20.100000000000001" customHeight="1" x14ac:dyDescent="0.2">
      <c r="A55" s="336" t="s">
        <v>20</v>
      </c>
      <c r="B55" s="337" t="str">
        <f>Obra</f>
        <v>B° VIRGEN DE FÁTIMA - SECTOR 1 - 71 VIV.- DPTO. JÁCHAL</v>
      </c>
      <c r="C55" s="342"/>
      <c r="D55" s="342"/>
      <c r="E55" s="342"/>
      <c r="F55" s="343" t="s">
        <v>33</v>
      </c>
      <c r="G55" s="345">
        <f>+Datos!$C$10</f>
        <v>43769</v>
      </c>
    </row>
    <row r="56" spans="1:7" ht="20.100000000000001" customHeight="1" x14ac:dyDescent="0.2">
      <c r="A56" s="346" t="s">
        <v>718</v>
      </c>
      <c r="B56" s="347" t="str">
        <f>Ubicación</f>
        <v>DEPTO. JÁCHAL</v>
      </c>
      <c r="C56" s="347"/>
      <c r="D56" s="330"/>
      <c r="E56" s="348"/>
      <c r="F56" s="349"/>
      <c r="G56" s="350"/>
    </row>
    <row r="57" spans="1:7" ht="20.100000000000001" customHeight="1" x14ac:dyDescent="0.2">
      <c r="A57" s="346" t="s">
        <v>34</v>
      </c>
      <c r="B57" s="351" t="s">
        <v>1125</v>
      </c>
      <c r="C57" s="352" t="str">
        <f>IFERROR(VLOOKUP(B57,Tabla_CyP,2,FALSE),"")</f>
        <v>VIVIENDA</v>
      </c>
      <c r="D57" s="353"/>
      <c r="E57" s="348"/>
      <c r="F57" s="349"/>
      <c r="G57" s="350"/>
    </row>
    <row r="58" spans="1:7" ht="20.100000000000001" customHeight="1" x14ac:dyDescent="0.2">
      <c r="A58" s="346" t="s">
        <v>21</v>
      </c>
      <c r="B58" s="386">
        <f>IFERROR(VLOOKUP(COUNTIF($A$1:A58,"ITEM:"),Tabla_NumeroItem,2,FALSE),"")</f>
        <v>2</v>
      </c>
      <c r="C58" s="352" t="str">
        <f>IFERROR(VLOOKUP(B58,Tabla_CyP,2,FALSE),"")</f>
        <v>Excavación de Cimientos</v>
      </c>
      <c r="D58" s="330"/>
      <c r="E58" s="348"/>
      <c r="F58" s="343" t="s">
        <v>22</v>
      </c>
      <c r="G58" s="354" t="str">
        <f>IFERROR(VLOOKUP(B58,Tabla_CyP,4,FALSE),"")</f>
        <v>m3</v>
      </c>
    </row>
    <row r="59" spans="1:7" ht="20.100000000000001" customHeight="1" x14ac:dyDescent="0.2">
      <c r="A59" s="346"/>
      <c r="B59" s="347"/>
      <c r="C59" s="352"/>
      <c r="D59" s="330"/>
      <c r="E59" s="348"/>
      <c r="F59" s="349"/>
      <c r="G59" s="350"/>
    </row>
    <row r="60" spans="1:7" ht="20.100000000000001" customHeight="1" x14ac:dyDescent="0.2">
      <c r="A60" s="650" t="s">
        <v>581</v>
      </c>
      <c r="B60" s="651"/>
      <c r="C60" s="646" t="s">
        <v>0</v>
      </c>
      <c r="D60" s="646" t="s">
        <v>23</v>
      </c>
      <c r="E60" s="648" t="s">
        <v>24</v>
      </c>
      <c r="F60" s="644" t="s">
        <v>25</v>
      </c>
      <c r="G60" s="652" t="s">
        <v>26</v>
      </c>
    </row>
    <row r="61" spans="1:7" ht="20.100000000000001" customHeight="1" x14ac:dyDescent="0.2">
      <c r="A61" s="355" t="s">
        <v>582</v>
      </c>
      <c r="B61" s="356" t="s">
        <v>583</v>
      </c>
      <c r="C61" s="647"/>
      <c r="D61" s="647"/>
      <c r="E61" s="649"/>
      <c r="F61" s="645"/>
      <c r="G61" s="653"/>
    </row>
    <row r="62" spans="1:7" ht="20.100000000000001" customHeight="1" x14ac:dyDescent="0.2">
      <c r="A62" s="596"/>
      <c r="B62" s="357"/>
      <c r="C62" s="358" t="s">
        <v>721</v>
      </c>
      <c r="D62" s="359"/>
      <c r="E62" s="360"/>
      <c r="F62" s="361"/>
      <c r="G62" s="362"/>
    </row>
    <row r="63" spans="1:7" ht="20.100000000000001" customHeight="1" x14ac:dyDescent="0.2">
      <c r="A63" s="363" t="str">
        <f>IFERROR(VLOOKUP(C63,Tabla_Insumos,4,FALSE),"")</f>
        <v/>
      </c>
      <c r="B63" s="328" t="str">
        <f t="shared" ref="B63:B76" si="15">IFERROR(VLOOKUP(C63,Tabla_Insumos,5,FALSE),"")</f>
        <v/>
      </c>
      <c r="C63" s="326"/>
      <c r="D63" s="325" t="str">
        <f t="shared" ref="D63:D76" si="16">IFERROR(VLOOKUP(C63,Tabla_Insumos,2,FALSE),"")</f>
        <v/>
      </c>
      <c r="E63" s="329"/>
      <c r="F63" s="331">
        <f t="shared" ref="F63:F76" si="17">IFERROR(VLOOKUP(C63,Tabla_Insumos,3,FALSE),0)</f>
        <v>0</v>
      </c>
      <c r="G63" s="332">
        <f>ROUND(E63*F63,2)</f>
        <v>0</v>
      </c>
    </row>
    <row r="64" spans="1:7" ht="20.100000000000001" customHeight="1" x14ac:dyDescent="0.2">
      <c r="A64" s="363" t="str">
        <f t="shared" ref="A64:A76" si="18">IFERROR(VLOOKUP(C64,Tabla_Insumos,4,FALSE),"")</f>
        <v/>
      </c>
      <c r="B64" s="328" t="str">
        <f t="shared" si="15"/>
        <v/>
      </c>
      <c r="C64" s="326"/>
      <c r="D64" s="325" t="str">
        <f t="shared" si="16"/>
        <v/>
      </c>
      <c r="E64" s="329"/>
      <c r="F64" s="331">
        <f t="shared" si="17"/>
        <v>0</v>
      </c>
      <c r="G64" s="332">
        <f t="shared" ref="G64:G76" si="19">ROUND(E64*F64,2)</f>
        <v>0</v>
      </c>
    </row>
    <row r="65" spans="1:7" ht="20.100000000000001" customHeight="1" x14ac:dyDescent="0.2">
      <c r="A65" s="363" t="str">
        <f t="shared" si="18"/>
        <v/>
      </c>
      <c r="B65" s="328" t="str">
        <f t="shared" si="15"/>
        <v/>
      </c>
      <c r="C65" s="326"/>
      <c r="D65" s="325" t="str">
        <f t="shared" si="16"/>
        <v/>
      </c>
      <c r="E65" s="329"/>
      <c r="F65" s="331">
        <f t="shared" si="17"/>
        <v>0</v>
      </c>
      <c r="G65" s="332">
        <f t="shared" si="19"/>
        <v>0</v>
      </c>
    </row>
    <row r="66" spans="1:7" ht="20.100000000000001" customHeight="1" x14ac:dyDescent="0.2">
      <c r="A66" s="363" t="str">
        <f t="shared" si="18"/>
        <v/>
      </c>
      <c r="B66" s="328" t="str">
        <f t="shared" si="15"/>
        <v/>
      </c>
      <c r="C66" s="327"/>
      <c r="D66" s="325" t="str">
        <f t="shared" si="16"/>
        <v/>
      </c>
      <c r="E66" s="329"/>
      <c r="F66" s="331">
        <f t="shared" si="17"/>
        <v>0</v>
      </c>
      <c r="G66" s="332">
        <f t="shared" si="19"/>
        <v>0</v>
      </c>
    </row>
    <row r="67" spans="1:7" ht="20.100000000000001" customHeight="1" x14ac:dyDescent="0.2">
      <c r="A67" s="363" t="str">
        <f t="shared" si="18"/>
        <v/>
      </c>
      <c r="B67" s="328" t="str">
        <f t="shared" si="15"/>
        <v/>
      </c>
      <c r="C67" s="328"/>
      <c r="D67" s="325" t="str">
        <f t="shared" si="16"/>
        <v/>
      </c>
      <c r="E67" s="329"/>
      <c r="F67" s="331">
        <f t="shared" si="17"/>
        <v>0</v>
      </c>
      <c r="G67" s="332">
        <f t="shared" si="19"/>
        <v>0</v>
      </c>
    </row>
    <row r="68" spans="1:7" ht="20.100000000000001" customHeight="1" x14ac:dyDescent="0.2">
      <c r="A68" s="363" t="str">
        <f t="shared" si="18"/>
        <v/>
      </c>
      <c r="B68" s="328" t="str">
        <f t="shared" si="15"/>
        <v/>
      </c>
      <c r="C68" s="364"/>
      <c r="D68" s="325" t="str">
        <f t="shared" si="16"/>
        <v/>
      </c>
      <c r="E68" s="365"/>
      <c r="F68" s="331">
        <f t="shared" si="17"/>
        <v>0</v>
      </c>
      <c r="G68" s="332">
        <f t="shared" si="19"/>
        <v>0</v>
      </c>
    </row>
    <row r="69" spans="1:7" ht="20.100000000000001" customHeight="1" x14ac:dyDescent="0.2">
      <c r="A69" s="363" t="str">
        <f t="shared" si="18"/>
        <v/>
      </c>
      <c r="B69" s="328" t="str">
        <f t="shared" si="15"/>
        <v/>
      </c>
      <c r="C69" s="364"/>
      <c r="D69" s="325" t="str">
        <f t="shared" si="16"/>
        <v/>
      </c>
      <c r="E69" s="365"/>
      <c r="F69" s="331">
        <f t="shared" si="17"/>
        <v>0</v>
      </c>
      <c r="G69" s="332">
        <f t="shared" si="19"/>
        <v>0</v>
      </c>
    </row>
    <row r="70" spans="1:7" ht="20.100000000000001" customHeight="1" x14ac:dyDescent="0.2">
      <c r="A70" s="363" t="str">
        <f t="shared" si="18"/>
        <v/>
      </c>
      <c r="B70" s="328" t="str">
        <f t="shared" si="15"/>
        <v/>
      </c>
      <c r="C70" s="364"/>
      <c r="D70" s="325" t="str">
        <f t="shared" si="16"/>
        <v/>
      </c>
      <c r="E70" s="365"/>
      <c r="F70" s="331">
        <f t="shared" si="17"/>
        <v>0</v>
      </c>
      <c r="G70" s="332">
        <f t="shared" si="19"/>
        <v>0</v>
      </c>
    </row>
    <row r="71" spans="1:7" ht="20.100000000000001" customHeight="1" x14ac:dyDescent="0.2">
      <c r="A71" s="363" t="str">
        <f t="shared" si="18"/>
        <v/>
      </c>
      <c r="B71" s="328" t="str">
        <f t="shared" si="15"/>
        <v/>
      </c>
      <c r="C71" s="364"/>
      <c r="D71" s="325" t="str">
        <f t="shared" si="16"/>
        <v/>
      </c>
      <c r="E71" s="365"/>
      <c r="F71" s="331">
        <f t="shared" si="17"/>
        <v>0</v>
      </c>
      <c r="G71" s="332">
        <f t="shared" si="19"/>
        <v>0</v>
      </c>
    </row>
    <row r="72" spans="1:7" ht="20.100000000000001" customHeight="1" x14ac:dyDescent="0.2">
      <c r="A72" s="363" t="str">
        <f t="shared" si="18"/>
        <v/>
      </c>
      <c r="B72" s="328" t="str">
        <f t="shared" si="15"/>
        <v/>
      </c>
      <c r="C72" s="364"/>
      <c r="D72" s="325" t="str">
        <f t="shared" si="16"/>
        <v/>
      </c>
      <c r="E72" s="365"/>
      <c r="F72" s="331">
        <f t="shared" si="17"/>
        <v>0</v>
      </c>
      <c r="G72" s="332">
        <f t="shared" si="19"/>
        <v>0</v>
      </c>
    </row>
    <row r="73" spans="1:7" ht="20.100000000000001" customHeight="1" x14ac:dyDescent="0.2">
      <c r="A73" s="363" t="str">
        <f t="shared" si="18"/>
        <v/>
      </c>
      <c r="B73" s="328" t="str">
        <f t="shared" si="15"/>
        <v/>
      </c>
      <c r="C73" s="364"/>
      <c r="D73" s="325" t="str">
        <f t="shared" si="16"/>
        <v/>
      </c>
      <c r="E73" s="365"/>
      <c r="F73" s="331">
        <f t="shared" si="17"/>
        <v>0</v>
      </c>
      <c r="G73" s="332">
        <f t="shared" si="19"/>
        <v>0</v>
      </c>
    </row>
    <row r="74" spans="1:7" ht="20.100000000000001" customHeight="1" x14ac:dyDescent="0.2">
      <c r="A74" s="363" t="str">
        <f t="shared" si="18"/>
        <v/>
      </c>
      <c r="B74" s="328" t="str">
        <f t="shared" si="15"/>
        <v/>
      </c>
      <c r="C74" s="364"/>
      <c r="D74" s="325" t="str">
        <f t="shared" si="16"/>
        <v/>
      </c>
      <c r="E74" s="365"/>
      <c r="F74" s="331">
        <f t="shared" si="17"/>
        <v>0</v>
      </c>
      <c r="G74" s="332">
        <f t="shared" si="19"/>
        <v>0</v>
      </c>
    </row>
    <row r="75" spans="1:7" ht="20.100000000000001" customHeight="1" x14ac:dyDescent="0.2">
      <c r="A75" s="363" t="str">
        <f t="shared" si="18"/>
        <v/>
      </c>
      <c r="B75" s="328" t="str">
        <f t="shared" si="15"/>
        <v/>
      </c>
      <c r="C75" s="364"/>
      <c r="D75" s="325" t="str">
        <f t="shared" si="16"/>
        <v/>
      </c>
      <c r="E75" s="365"/>
      <c r="F75" s="331">
        <f t="shared" si="17"/>
        <v>0</v>
      </c>
      <c r="G75" s="332">
        <f t="shared" si="19"/>
        <v>0</v>
      </c>
    </row>
    <row r="76" spans="1:7" ht="20.100000000000001" customHeight="1" x14ac:dyDescent="0.2">
      <c r="A76" s="363" t="str">
        <f t="shared" si="18"/>
        <v/>
      </c>
      <c r="B76" s="328" t="str">
        <f t="shared" si="15"/>
        <v/>
      </c>
      <c r="C76" s="364"/>
      <c r="D76" s="325" t="str">
        <f t="shared" si="16"/>
        <v/>
      </c>
      <c r="E76" s="365"/>
      <c r="F76" s="331">
        <f t="shared" si="17"/>
        <v>0</v>
      </c>
      <c r="G76" s="332">
        <f t="shared" si="19"/>
        <v>0</v>
      </c>
    </row>
    <row r="77" spans="1:7" ht="20.100000000000001" customHeight="1" x14ac:dyDescent="0.2">
      <c r="A77" s="366"/>
      <c r="B77" s="352"/>
      <c r="C77" s="352"/>
      <c r="D77" s="330"/>
      <c r="E77" s="348"/>
      <c r="F77" s="597" t="s">
        <v>27</v>
      </c>
      <c r="G77" s="333">
        <f>SUBTOTAL(9,G63:G76)</f>
        <v>0</v>
      </c>
    </row>
    <row r="78" spans="1:7" ht="20.100000000000001" customHeight="1" x14ac:dyDescent="0.2">
      <c r="A78" s="366"/>
      <c r="B78" s="352"/>
      <c r="C78" s="339" t="s">
        <v>722</v>
      </c>
      <c r="D78" s="330"/>
      <c r="E78" s="348"/>
      <c r="F78" s="349"/>
      <c r="G78" s="367"/>
    </row>
    <row r="79" spans="1:7" ht="20.100000000000001" customHeight="1" x14ac:dyDescent="0.2">
      <c r="A79" s="363" t="str">
        <f t="shared" ref="A79:A86" si="20">IFERROR(VLOOKUP(C79,Tabla_Insumos,4,FALSE),"")</f>
        <v/>
      </c>
      <c r="B79" s="328" t="str">
        <f t="shared" ref="B79:B86" si="21">IFERROR(VLOOKUP(C79,Tabla_Insumos,5,FALSE),"")</f>
        <v/>
      </c>
      <c r="C79" s="334"/>
      <c r="D79" s="325" t="str">
        <f t="shared" ref="D79:D86" si="22">IFERROR(VLOOKUP(C79,Tabla_Insumos,2,FALSE),"")</f>
        <v/>
      </c>
      <c r="E79" s="329"/>
      <c r="F79" s="368">
        <f t="shared" ref="F79:F86" si="23">IFERROR(VLOOKUP(C79,Tabla_Insumos,3,FALSE),0)</f>
        <v>0</v>
      </c>
      <c r="G79" s="332">
        <f>ROUND(E79*F79,2)</f>
        <v>0</v>
      </c>
    </row>
    <row r="80" spans="1:7" ht="20.100000000000001" customHeight="1" x14ac:dyDescent="0.2">
      <c r="A80" s="363" t="str">
        <f t="shared" si="20"/>
        <v/>
      </c>
      <c r="B80" s="328" t="str">
        <f t="shared" si="21"/>
        <v/>
      </c>
      <c r="C80" s="335"/>
      <c r="D80" s="325" t="str">
        <f t="shared" si="22"/>
        <v/>
      </c>
      <c r="E80" s="329"/>
      <c r="F80" s="368">
        <f t="shared" si="23"/>
        <v>0</v>
      </c>
      <c r="G80" s="332">
        <f t="shared" ref="G80:G86" si="24">ROUND(E80*F80,2)</f>
        <v>0</v>
      </c>
    </row>
    <row r="81" spans="1:7" ht="20.100000000000001" customHeight="1" x14ac:dyDescent="0.2">
      <c r="A81" s="363" t="str">
        <f t="shared" si="20"/>
        <v/>
      </c>
      <c r="B81" s="328" t="str">
        <f t="shared" si="21"/>
        <v/>
      </c>
      <c r="C81" s="335"/>
      <c r="D81" s="325" t="str">
        <f t="shared" si="22"/>
        <v/>
      </c>
      <c r="E81" s="329"/>
      <c r="F81" s="368">
        <f t="shared" si="23"/>
        <v>0</v>
      </c>
      <c r="G81" s="332">
        <f t="shared" si="24"/>
        <v>0</v>
      </c>
    </row>
    <row r="82" spans="1:7" ht="20.100000000000001" customHeight="1" x14ac:dyDescent="0.2">
      <c r="A82" s="363" t="str">
        <f t="shared" si="20"/>
        <v/>
      </c>
      <c r="B82" s="328" t="str">
        <f t="shared" si="21"/>
        <v/>
      </c>
      <c r="C82" s="335"/>
      <c r="D82" s="325" t="str">
        <f t="shared" si="22"/>
        <v/>
      </c>
      <c r="E82" s="329"/>
      <c r="F82" s="368">
        <f t="shared" si="23"/>
        <v>0</v>
      </c>
      <c r="G82" s="332">
        <f t="shared" si="24"/>
        <v>0</v>
      </c>
    </row>
    <row r="83" spans="1:7" ht="20.100000000000001" customHeight="1" x14ac:dyDescent="0.2">
      <c r="A83" s="363" t="str">
        <f t="shared" si="20"/>
        <v/>
      </c>
      <c r="B83" s="328" t="str">
        <f t="shared" si="21"/>
        <v/>
      </c>
      <c r="C83" s="328"/>
      <c r="D83" s="325" t="str">
        <f t="shared" si="22"/>
        <v/>
      </c>
      <c r="E83" s="329"/>
      <c r="F83" s="368">
        <f t="shared" si="23"/>
        <v>0</v>
      </c>
      <c r="G83" s="332">
        <f t="shared" si="24"/>
        <v>0</v>
      </c>
    </row>
    <row r="84" spans="1:7" ht="20.100000000000001" customHeight="1" x14ac:dyDescent="0.2">
      <c r="A84" s="363" t="str">
        <f t="shared" si="20"/>
        <v/>
      </c>
      <c r="B84" s="328" t="str">
        <f t="shared" si="21"/>
        <v/>
      </c>
      <c r="C84" s="328"/>
      <c r="D84" s="325" t="str">
        <f t="shared" si="22"/>
        <v/>
      </c>
      <c r="E84" s="329"/>
      <c r="F84" s="368">
        <f t="shared" si="23"/>
        <v>0</v>
      </c>
      <c r="G84" s="332">
        <f t="shared" si="24"/>
        <v>0</v>
      </c>
    </row>
    <row r="85" spans="1:7" ht="20.100000000000001" customHeight="1" x14ac:dyDescent="0.2">
      <c r="A85" s="363" t="str">
        <f t="shared" si="20"/>
        <v/>
      </c>
      <c r="B85" s="328" t="str">
        <f t="shared" si="21"/>
        <v/>
      </c>
      <c r="C85" s="364"/>
      <c r="D85" s="325" t="str">
        <f t="shared" si="22"/>
        <v/>
      </c>
      <c r="E85" s="365"/>
      <c r="F85" s="368">
        <f t="shared" si="23"/>
        <v>0</v>
      </c>
      <c r="G85" s="332">
        <f t="shared" si="24"/>
        <v>0</v>
      </c>
    </row>
    <row r="86" spans="1:7" ht="20.100000000000001" customHeight="1" x14ac:dyDescent="0.2">
      <c r="A86" s="363" t="str">
        <f t="shared" si="20"/>
        <v/>
      </c>
      <c r="B86" s="328" t="str">
        <f t="shared" si="21"/>
        <v/>
      </c>
      <c r="C86" s="364"/>
      <c r="D86" s="325" t="str">
        <f t="shared" si="22"/>
        <v/>
      </c>
      <c r="E86" s="365"/>
      <c r="F86" s="368">
        <f t="shared" si="23"/>
        <v>0</v>
      </c>
      <c r="G86" s="332">
        <f t="shared" si="24"/>
        <v>0</v>
      </c>
    </row>
    <row r="87" spans="1:7" ht="20.100000000000001" customHeight="1" x14ac:dyDescent="0.2">
      <c r="A87" s="366"/>
      <c r="B87" s="352"/>
      <c r="C87" s="352"/>
      <c r="D87" s="330"/>
      <c r="E87" s="348"/>
      <c r="F87" s="597" t="s">
        <v>28</v>
      </c>
      <c r="G87" s="333">
        <f>SUBTOTAL(9,G79:G86)</f>
        <v>0</v>
      </c>
    </row>
    <row r="88" spans="1:7" ht="20.100000000000001" customHeight="1" x14ac:dyDescent="0.2">
      <c r="A88" s="366"/>
      <c r="B88" s="352"/>
      <c r="C88" s="339" t="s">
        <v>723</v>
      </c>
      <c r="D88" s="330"/>
      <c r="E88" s="348"/>
      <c r="F88" s="349"/>
      <c r="G88" s="367"/>
    </row>
    <row r="89" spans="1:7" ht="20.100000000000001" customHeight="1" x14ac:dyDescent="0.2">
      <c r="A89" s="363" t="str">
        <f>IFERROR(VLOOKUP(C89,Tabla_Insumos,4,FALSE),"")</f>
        <v/>
      </c>
      <c r="B89" s="328" t="str">
        <f t="shared" ref="B89:B97" si="25">IFERROR(VLOOKUP(C89,Tabla_Insumos,5,FALSE),"")</f>
        <v/>
      </c>
      <c r="C89" s="335"/>
      <c r="D89" s="325" t="str">
        <f t="shared" ref="D89:D97" si="26">IFERROR(VLOOKUP(C89,Tabla_Insumos,2,FALSE),"")</f>
        <v/>
      </c>
      <c r="E89" s="329"/>
      <c r="F89" s="331">
        <f>IFERROR(VLOOKUP(C89,Tabla_Insumos,3,FALSE),0)</f>
        <v>0</v>
      </c>
      <c r="G89" s="332">
        <f>ROUND(E89*F89,2)</f>
        <v>0</v>
      </c>
    </row>
    <row r="90" spans="1:7" ht="20.100000000000001" customHeight="1" x14ac:dyDescent="0.2">
      <c r="A90" s="363" t="str">
        <f t="shared" ref="A90:A97" si="27">IFERROR(VLOOKUP(C90,Tabla_Insumos,4,FALSE),"")</f>
        <v/>
      </c>
      <c r="B90" s="328" t="str">
        <f t="shared" si="25"/>
        <v/>
      </c>
      <c r="C90" s="335"/>
      <c r="D90" s="325" t="str">
        <f t="shared" si="26"/>
        <v/>
      </c>
      <c r="E90" s="329"/>
      <c r="F90" s="331">
        <f t="shared" ref="F90:F97" si="28">IFERROR(VLOOKUP(C90,Tabla_Insumos,3,FALSE),0)</f>
        <v>0</v>
      </c>
      <c r="G90" s="332">
        <f t="shared" ref="G90:G97" si="29">ROUND(E90*F90,2)</f>
        <v>0</v>
      </c>
    </row>
    <row r="91" spans="1:7" ht="20.100000000000001" customHeight="1" x14ac:dyDescent="0.2">
      <c r="A91" s="363" t="str">
        <f t="shared" si="27"/>
        <v/>
      </c>
      <c r="B91" s="328" t="str">
        <f t="shared" si="25"/>
        <v/>
      </c>
      <c r="C91" s="334"/>
      <c r="D91" s="325" t="str">
        <f t="shared" si="26"/>
        <v/>
      </c>
      <c r="E91" s="329"/>
      <c r="F91" s="331">
        <f t="shared" si="28"/>
        <v>0</v>
      </c>
      <c r="G91" s="332">
        <f t="shared" si="29"/>
        <v>0</v>
      </c>
    </row>
    <row r="92" spans="1:7" ht="20.100000000000001" customHeight="1" x14ac:dyDescent="0.2">
      <c r="A92" s="363" t="str">
        <f t="shared" si="27"/>
        <v/>
      </c>
      <c r="B92" s="328" t="str">
        <f t="shared" si="25"/>
        <v/>
      </c>
      <c r="C92" s="369"/>
      <c r="D92" s="325" t="str">
        <f t="shared" si="26"/>
        <v/>
      </c>
      <c r="E92" s="329"/>
      <c r="F92" s="331">
        <f t="shared" si="28"/>
        <v>0</v>
      </c>
      <c r="G92" s="332">
        <f t="shared" si="29"/>
        <v>0</v>
      </c>
    </row>
    <row r="93" spans="1:7" ht="20.100000000000001" customHeight="1" x14ac:dyDescent="0.2">
      <c r="A93" s="363" t="str">
        <f t="shared" si="27"/>
        <v/>
      </c>
      <c r="B93" s="328" t="str">
        <f t="shared" si="25"/>
        <v/>
      </c>
      <c r="C93" s="370"/>
      <c r="D93" s="325" t="str">
        <f t="shared" si="26"/>
        <v/>
      </c>
      <c r="E93" s="329"/>
      <c r="F93" s="331">
        <f t="shared" si="28"/>
        <v>0</v>
      </c>
      <c r="G93" s="332">
        <f t="shared" si="29"/>
        <v>0</v>
      </c>
    </row>
    <row r="94" spans="1:7" ht="20.100000000000001" customHeight="1" x14ac:dyDescent="0.2">
      <c r="A94" s="363" t="str">
        <f t="shared" si="27"/>
        <v/>
      </c>
      <c r="B94" s="328" t="str">
        <f t="shared" si="25"/>
        <v/>
      </c>
      <c r="C94" s="364"/>
      <c r="D94" s="325" t="str">
        <f t="shared" si="26"/>
        <v/>
      </c>
      <c r="E94" s="365"/>
      <c r="F94" s="331">
        <f t="shared" si="28"/>
        <v>0</v>
      </c>
      <c r="G94" s="332">
        <f t="shared" si="29"/>
        <v>0</v>
      </c>
    </row>
    <row r="95" spans="1:7" ht="20.100000000000001" customHeight="1" x14ac:dyDescent="0.2">
      <c r="A95" s="363" t="str">
        <f t="shared" si="27"/>
        <v/>
      </c>
      <c r="B95" s="328" t="str">
        <f t="shared" si="25"/>
        <v/>
      </c>
      <c r="C95" s="364"/>
      <c r="D95" s="325" t="str">
        <f t="shared" si="26"/>
        <v/>
      </c>
      <c r="E95" s="365"/>
      <c r="F95" s="331">
        <f t="shared" si="28"/>
        <v>0</v>
      </c>
      <c r="G95" s="332">
        <f t="shared" si="29"/>
        <v>0</v>
      </c>
    </row>
    <row r="96" spans="1:7" ht="20.100000000000001" customHeight="1" x14ac:dyDescent="0.2">
      <c r="A96" s="363" t="str">
        <f t="shared" si="27"/>
        <v/>
      </c>
      <c r="B96" s="328" t="str">
        <f t="shared" si="25"/>
        <v/>
      </c>
      <c r="C96" s="364"/>
      <c r="D96" s="325" t="str">
        <f t="shared" si="26"/>
        <v/>
      </c>
      <c r="E96" s="365"/>
      <c r="F96" s="331">
        <f t="shared" si="28"/>
        <v>0</v>
      </c>
      <c r="G96" s="332">
        <f t="shared" si="29"/>
        <v>0</v>
      </c>
    </row>
    <row r="97" spans="1:7" ht="20.100000000000001" customHeight="1" x14ac:dyDescent="0.2">
      <c r="A97" s="363" t="str">
        <f t="shared" si="27"/>
        <v/>
      </c>
      <c r="B97" s="328" t="str">
        <f t="shared" si="25"/>
        <v/>
      </c>
      <c r="C97" s="364"/>
      <c r="D97" s="325" t="str">
        <f t="shared" si="26"/>
        <v/>
      </c>
      <c r="E97" s="365"/>
      <c r="F97" s="331">
        <f t="shared" si="28"/>
        <v>0</v>
      </c>
      <c r="G97" s="332">
        <f t="shared" si="29"/>
        <v>0</v>
      </c>
    </row>
    <row r="98" spans="1:7" ht="20.100000000000001" customHeight="1" x14ac:dyDescent="0.2">
      <c r="A98" s="371"/>
      <c r="B98" s="330"/>
      <c r="C98" s="352"/>
      <c r="D98" s="330"/>
      <c r="E98" s="348"/>
      <c r="F98" s="597" t="s">
        <v>29</v>
      </c>
      <c r="G98" s="333">
        <f>SUBTOTAL(9,G89:G97)</f>
        <v>0</v>
      </c>
    </row>
    <row r="99" spans="1:7" ht="20.100000000000001" customHeight="1" thickBot="1" x14ac:dyDescent="0.25">
      <c r="A99" s="372"/>
      <c r="B99" s="373"/>
      <c r="C99" s="374"/>
      <c r="D99" s="373"/>
      <c r="E99" s="375"/>
      <c r="F99" s="376"/>
      <c r="G99" s="377"/>
    </row>
    <row r="100" spans="1:7" ht="20.100000000000001" customHeight="1" thickBot="1" x14ac:dyDescent="0.25">
      <c r="A100" s="387">
        <f>B58</f>
        <v>2</v>
      </c>
      <c r="B100" s="378" t="str">
        <f>C58</f>
        <v>Excavación de Cimientos</v>
      </c>
      <c r="C100" s="379"/>
      <c r="D100" s="379" t="s">
        <v>30</v>
      </c>
      <c r="E100" s="380"/>
      <c r="F100" s="381" t="s">
        <v>31</v>
      </c>
      <c r="G100" s="382">
        <f>SUBTOTAL(9,G63:G99)</f>
        <v>0</v>
      </c>
    </row>
    <row r="101" spans="1:7" ht="20.100000000000001" customHeight="1" thickTop="1" thickBot="1" x14ac:dyDescent="0.25"/>
    <row r="102" spans="1:7" ht="20.100000000000001" customHeight="1" thickTop="1" x14ac:dyDescent="0.2">
      <c r="A102" s="383" t="s">
        <v>1252</v>
      </c>
      <c r="B102" s="384"/>
      <c r="C102" s="384"/>
      <c r="D102" s="384"/>
      <c r="E102" s="384"/>
      <c r="F102" s="384"/>
      <c r="G102" s="385"/>
    </row>
    <row r="103" spans="1:7" ht="20.100000000000001" customHeight="1" x14ac:dyDescent="0.2">
      <c r="A103" s="336" t="s">
        <v>719</v>
      </c>
      <c r="B103" s="337" t="str">
        <f>Comitente</f>
        <v>INSTITUTO PROVINCIAL DE LA VIVIENDA</v>
      </c>
      <c r="C103" s="338"/>
      <c r="D103" s="339"/>
      <c r="E103" s="339"/>
      <c r="F103" s="340"/>
      <c r="G103" s="341"/>
    </row>
    <row r="104" spans="1:7" ht="20.100000000000001" customHeight="1" x14ac:dyDescent="0.2">
      <c r="A104" s="336" t="s">
        <v>720</v>
      </c>
      <c r="B104" s="337" t="str">
        <f>Contratista</f>
        <v>xxxxxx</v>
      </c>
      <c r="C104" s="342"/>
      <c r="D104" s="342"/>
      <c r="E104" s="342"/>
      <c r="F104" s="343"/>
      <c r="G104" s="344"/>
    </row>
    <row r="105" spans="1:7" ht="20.100000000000001" customHeight="1" x14ac:dyDescent="0.2">
      <c r="A105" s="336" t="s">
        <v>20</v>
      </c>
      <c r="B105" s="337" t="str">
        <f>Obra</f>
        <v>B° VIRGEN DE FÁTIMA - SECTOR 1 - 71 VIV.- DPTO. JÁCHAL</v>
      </c>
      <c r="C105" s="342"/>
      <c r="D105" s="342"/>
      <c r="E105" s="342"/>
      <c r="F105" s="343" t="s">
        <v>33</v>
      </c>
      <c r="G105" s="345">
        <f>+Datos!$C$10</f>
        <v>43769</v>
      </c>
    </row>
    <row r="106" spans="1:7" ht="20.100000000000001" customHeight="1" x14ac:dyDescent="0.2">
      <c r="A106" s="346" t="s">
        <v>718</v>
      </c>
      <c r="B106" s="347" t="str">
        <f>Ubicación</f>
        <v>DEPTO. JÁCHAL</v>
      </c>
      <c r="C106" s="347"/>
      <c r="D106" s="330"/>
      <c r="E106" s="348"/>
      <c r="F106" s="349"/>
      <c r="G106" s="350"/>
    </row>
    <row r="107" spans="1:7" ht="20.100000000000001" customHeight="1" x14ac:dyDescent="0.2">
      <c r="A107" s="346" t="s">
        <v>34</v>
      </c>
      <c r="B107" s="351" t="s">
        <v>1125</v>
      </c>
      <c r="C107" s="352" t="str">
        <f>IFERROR(VLOOKUP(B107,Tabla_CyP,2,FALSE),"")</f>
        <v>VIVIENDA</v>
      </c>
      <c r="D107" s="353"/>
      <c r="E107" s="348"/>
      <c r="F107" s="349"/>
      <c r="G107" s="350"/>
    </row>
    <row r="108" spans="1:7" ht="20.100000000000001" customHeight="1" x14ac:dyDescent="0.2">
      <c r="A108" s="346" t="s">
        <v>21</v>
      </c>
      <c r="B108" s="386">
        <f>IFERROR(VLOOKUP(COUNTIF($A$1:A108,"ITEM:"),Tabla_NumeroItem,2,FALSE),"")</f>
        <v>3</v>
      </c>
      <c r="C108" s="352" t="str">
        <f>IFERROR(VLOOKUP(B108,Tabla_CyP,2,FALSE),"")</f>
        <v xml:space="preserve">Relleno Bajo Contrapiso </v>
      </c>
      <c r="D108" s="330"/>
      <c r="E108" s="348"/>
      <c r="F108" s="343" t="s">
        <v>22</v>
      </c>
      <c r="G108" s="354" t="str">
        <f>IFERROR(VLOOKUP(B108,Tabla_CyP,4,FALSE),"")</f>
        <v>m3</v>
      </c>
    </row>
    <row r="109" spans="1:7" ht="20.100000000000001" customHeight="1" x14ac:dyDescent="0.2">
      <c r="A109" s="346"/>
      <c r="B109" s="347"/>
      <c r="C109" s="352"/>
      <c r="D109" s="330"/>
      <c r="E109" s="348"/>
      <c r="F109" s="349"/>
      <c r="G109" s="350"/>
    </row>
    <row r="110" spans="1:7" ht="20.100000000000001" customHeight="1" x14ac:dyDescent="0.2">
      <c r="A110" s="650" t="s">
        <v>581</v>
      </c>
      <c r="B110" s="651"/>
      <c r="C110" s="646" t="s">
        <v>0</v>
      </c>
      <c r="D110" s="646" t="s">
        <v>23</v>
      </c>
      <c r="E110" s="648" t="s">
        <v>24</v>
      </c>
      <c r="F110" s="644" t="s">
        <v>25</v>
      </c>
      <c r="G110" s="652" t="s">
        <v>26</v>
      </c>
    </row>
    <row r="111" spans="1:7" ht="20.100000000000001" customHeight="1" x14ac:dyDescent="0.2">
      <c r="A111" s="355" t="s">
        <v>582</v>
      </c>
      <c r="B111" s="356" t="s">
        <v>583</v>
      </c>
      <c r="C111" s="647"/>
      <c r="D111" s="647"/>
      <c r="E111" s="649"/>
      <c r="F111" s="645"/>
      <c r="G111" s="653"/>
    </row>
    <row r="112" spans="1:7" ht="20.100000000000001" customHeight="1" x14ac:dyDescent="0.2">
      <c r="A112" s="596"/>
      <c r="B112" s="357"/>
      <c r="C112" s="358" t="s">
        <v>721</v>
      </c>
      <c r="D112" s="359"/>
      <c r="E112" s="360"/>
      <c r="F112" s="361"/>
      <c r="G112" s="362"/>
    </row>
    <row r="113" spans="1:7" ht="20.100000000000001" customHeight="1" x14ac:dyDescent="0.2">
      <c r="A113" s="363" t="str">
        <f>IFERROR(VLOOKUP(C113,Tabla_Insumos,4,FALSE),"")</f>
        <v/>
      </c>
      <c r="B113" s="328" t="str">
        <f t="shared" ref="B113:B126" si="30">IFERROR(VLOOKUP(C113,Tabla_Insumos,5,FALSE),"")</f>
        <v/>
      </c>
      <c r="C113" s="326"/>
      <c r="D113" s="325" t="str">
        <f t="shared" ref="D113:D126" si="31">IFERROR(VLOOKUP(C113,Tabla_Insumos,2,FALSE),"")</f>
        <v/>
      </c>
      <c r="E113" s="329"/>
      <c r="F113" s="331">
        <f t="shared" ref="F113:F126" si="32">IFERROR(VLOOKUP(C113,Tabla_Insumos,3,FALSE),0)</f>
        <v>0</v>
      </c>
      <c r="G113" s="332">
        <f>ROUND(E113*F113,2)</f>
        <v>0</v>
      </c>
    </row>
    <row r="114" spans="1:7" ht="20.100000000000001" customHeight="1" x14ac:dyDescent="0.2">
      <c r="A114" s="363" t="str">
        <f t="shared" ref="A114:A126" si="33">IFERROR(VLOOKUP(C114,Tabla_Insumos,4,FALSE),"")</f>
        <v/>
      </c>
      <c r="B114" s="328" t="str">
        <f t="shared" si="30"/>
        <v/>
      </c>
      <c r="C114" s="326"/>
      <c r="D114" s="325" t="str">
        <f t="shared" si="31"/>
        <v/>
      </c>
      <c r="E114" s="329"/>
      <c r="F114" s="331">
        <f t="shared" si="32"/>
        <v>0</v>
      </c>
      <c r="G114" s="332">
        <f t="shared" ref="G114:G126" si="34">ROUND(E114*F114,2)</f>
        <v>0</v>
      </c>
    </row>
    <row r="115" spans="1:7" ht="20.100000000000001" customHeight="1" x14ac:dyDescent="0.2">
      <c r="A115" s="363" t="str">
        <f t="shared" si="33"/>
        <v/>
      </c>
      <c r="B115" s="328" t="str">
        <f t="shared" si="30"/>
        <v/>
      </c>
      <c r="C115" s="326"/>
      <c r="D115" s="325" t="str">
        <f t="shared" si="31"/>
        <v/>
      </c>
      <c r="E115" s="329"/>
      <c r="F115" s="331">
        <f t="shared" si="32"/>
        <v>0</v>
      </c>
      <c r="G115" s="332">
        <f t="shared" si="34"/>
        <v>0</v>
      </c>
    </row>
    <row r="116" spans="1:7" ht="20.100000000000001" customHeight="1" x14ac:dyDescent="0.2">
      <c r="A116" s="363" t="str">
        <f t="shared" si="33"/>
        <v/>
      </c>
      <c r="B116" s="328" t="str">
        <f t="shared" si="30"/>
        <v/>
      </c>
      <c r="C116" s="327"/>
      <c r="D116" s="325" t="str">
        <f t="shared" si="31"/>
        <v/>
      </c>
      <c r="E116" s="329"/>
      <c r="F116" s="331">
        <f t="shared" si="32"/>
        <v>0</v>
      </c>
      <c r="G116" s="332">
        <f t="shared" si="34"/>
        <v>0</v>
      </c>
    </row>
    <row r="117" spans="1:7" ht="20.100000000000001" customHeight="1" x14ac:dyDescent="0.2">
      <c r="A117" s="363" t="str">
        <f t="shared" si="33"/>
        <v/>
      </c>
      <c r="B117" s="328" t="str">
        <f t="shared" si="30"/>
        <v/>
      </c>
      <c r="C117" s="328"/>
      <c r="D117" s="325" t="str">
        <f t="shared" si="31"/>
        <v/>
      </c>
      <c r="E117" s="329"/>
      <c r="F117" s="331">
        <f t="shared" si="32"/>
        <v>0</v>
      </c>
      <c r="G117" s="332">
        <f t="shared" si="34"/>
        <v>0</v>
      </c>
    </row>
    <row r="118" spans="1:7" ht="20.100000000000001" customHeight="1" x14ac:dyDescent="0.2">
      <c r="A118" s="363" t="str">
        <f t="shared" si="33"/>
        <v/>
      </c>
      <c r="B118" s="328" t="str">
        <f t="shared" si="30"/>
        <v/>
      </c>
      <c r="C118" s="364"/>
      <c r="D118" s="325" t="str">
        <f t="shared" si="31"/>
        <v/>
      </c>
      <c r="E118" s="365"/>
      <c r="F118" s="331">
        <f t="shared" si="32"/>
        <v>0</v>
      </c>
      <c r="G118" s="332">
        <f t="shared" si="34"/>
        <v>0</v>
      </c>
    </row>
    <row r="119" spans="1:7" ht="20.100000000000001" customHeight="1" x14ac:dyDescent="0.2">
      <c r="A119" s="363" t="str">
        <f t="shared" si="33"/>
        <v/>
      </c>
      <c r="B119" s="328" t="str">
        <f t="shared" si="30"/>
        <v/>
      </c>
      <c r="C119" s="364"/>
      <c r="D119" s="325" t="str">
        <f t="shared" si="31"/>
        <v/>
      </c>
      <c r="E119" s="365"/>
      <c r="F119" s="331">
        <f t="shared" si="32"/>
        <v>0</v>
      </c>
      <c r="G119" s="332">
        <f t="shared" si="34"/>
        <v>0</v>
      </c>
    </row>
    <row r="120" spans="1:7" ht="20.100000000000001" customHeight="1" x14ac:dyDescent="0.2">
      <c r="A120" s="363" t="str">
        <f t="shared" si="33"/>
        <v/>
      </c>
      <c r="B120" s="328" t="str">
        <f t="shared" si="30"/>
        <v/>
      </c>
      <c r="C120" s="364"/>
      <c r="D120" s="325" t="str">
        <f t="shared" si="31"/>
        <v/>
      </c>
      <c r="E120" s="365"/>
      <c r="F120" s="331">
        <f t="shared" si="32"/>
        <v>0</v>
      </c>
      <c r="G120" s="332">
        <f t="shared" si="34"/>
        <v>0</v>
      </c>
    </row>
    <row r="121" spans="1:7" ht="20.100000000000001" customHeight="1" x14ac:dyDescent="0.2">
      <c r="A121" s="363" t="str">
        <f t="shared" si="33"/>
        <v/>
      </c>
      <c r="B121" s="328" t="str">
        <f t="shared" si="30"/>
        <v/>
      </c>
      <c r="C121" s="364"/>
      <c r="D121" s="325" t="str">
        <f t="shared" si="31"/>
        <v/>
      </c>
      <c r="E121" s="365"/>
      <c r="F121" s="331">
        <f t="shared" si="32"/>
        <v>0</v>
      </c>
      <c r="G121" s="332">
        <f t="shared" si="34"/>
        <v>0</v>
      </c>
    </row>
    <row r="122" spans="1:7" ht="20.100000000000001" customHeight="1" x14ac:dyDescent="0.2">
      <c r="A122" s="363" t="str">
        <f t="shared" si="33"/>
        <v/>
      </c>
      <c r="B122" s="328" t="str">
        <f t="shared" si="30"/>
        <v/>
      </c>
      <c r="C122" s="364"/>
      <c r="D122" s="325" t="str">
        <f t="shared" si="31"/>
        <v/>
      </c>
      <c r="E122" s="365"/>
      <c r="F122" s="331">
        <f t="shared" si="32"/>
        <v>0</v>
      </c>
      <c r="G122" s="332">
        <f t="shared" si="34"/>
        <v>0</v>
      </c>
    </row>
    <row r="123" spans="1:7" ht="20.100000000000001" customHeight="1" x14ac:dyDescent="0.2">
      <c r="A123" s="363" t="str">
        <f t="shared" si="33"/>
        <v/>
      </c>
      <c r="B123" s="328" t="str">
        <f t="shared" si="30"/>
        <v/>
      </c>
      <c r="C123" s="364"/>
      <c r="D123" s="325" t="str">
        <f t="shared" si="31"/>
        <v/>
      </c>
      <c r="E123" s="365"/>
      <c r="F123" s="331">
        <f t="shared" si="32"/>
        <v>0</v>
      </c>
      <c r="G123" s="332">
        <f t="shared" si="34"/>
        <v>0</v>
      </c>
    </row>
    <row r="124" spans="1:7" ht="20.100000000000001" customHeight="1" x14ac:dyDescent="0.2">
      <c r="A124" s="363" t="str">
        <f t="shared" si="33"/>
        <v/>
      </c>
      <c r="B124" s="328" t="str">
        <f t="shared" si="30"/>
        <v/>
      </c>
      <c r="C124" s="364"/>
      <c r="D124" s="325" t="str">
        <f t="shared" si="31"/>
        <v/>
      </c>
      <c r="E124" s="365"/>
      <c r="F124" s="331">
        <f t="shared" si="32"/>
        <v>0</v>
      </c>
      <c r="G124" s="332">
        <f t="shared" si="34"/>
        <v>0</v>
      </c>
    </row>
    <row r="125" spans="1:7" ht="20.100000000000001" customHeight="1" x14ac:dyDescent="0.2">
      <c r="A125" s="363" t="str">
        <f t="shared" si="33"/>
        <v/>
      </c>
      <c r="B125" s="328" t="str">
        <f t="shared" si="30"/>
        <v/>
      </c>
      <c r="C125" s="364"/>
      <c r="D125" s="325" t="str">
        <f t="shared" si="31"/>
        <v/>
      </c>
      <c r="E125" s="365"/>
      <c r="F125" s="331">
        <f t="shared" si="32"/>
        <v>0</v>
      </c>
      <c r="G125" s="332">
        <f t="shared" si="34"/>
        <v>0</v>
      </c>
    </row>
    <row r="126" spans="1:7" ht="20.100000000000001" customHeight="1" x14ac:dyDescent="0.2">
      <c r="A126" s="363" t="str">
        <f t="shared" si="33"/>
        <v/>
      </c>
      <c r="B126" s="328" t="str">
        <f t="shared" si="30"/>
        <v/>
      </c>
      <c r="C126" s="364"/>
      <c r="D126" s="325" t="str">
        <f t="shared" si="31"/>
        <v/>
      </c>
      <c r="E126" s="365"/>
      <c r="F126" s="331">
        <f t="shared" si="32"/>
        <v>0</v>
      </c>
      <c r="G126" s="332">
        <f t="shared" si="34"/>
        <v>0</v>
      </c>
    </row>
    <row r="127" spans="1:7" ht="20.100000000000001" customHeight="1" x14ac:dyDescent="0.2">
      <c r="A127" s="366"/>
      <c r="B127" s="352"/>
      <c r="C127" s="352"/>
      <c r="D127" s="330"/>
      <c r="E127" s="348"/>
      <c r="F127" s="597" t="s">
        <v>27</v>
      </c>
      <c r="G127" s="333">
        <f>SUBTOTAL(9,G113:G126)</f>
        <v>0</v>
      </c>
    </row>
    <row r="128" spans="1:7" ht="20.100000000000001" customHeight="1" x14ac:dyDescent="0.2">
      <c r="A128" s="366"/>
      <c r="B128" s="352"/>
      <c r="C128" s="339" t="s">
        <v>722</v>
      </c>
      <c r="D128" s="330"/>
      <c r="E128" s="348"/>
      <c r="F128" s="349"/>
      <c r="G128" s="367"/>
    </row>
    <row r="129" spans="1:7" ht="20.100000000000001" customHeight="1" x14ac:dyDescent="0.2">
      <c r="A129" s="363" t="str">
        <f t="shared" ref="A129:A136" si="35">IFERROR(VLOOKUP(C129,Tabla_Insumos,4,FALSE),"")</f>
        <v/>
      </c>
      <c r="B129" s="328" t="str">
        <f t="shared" ref="B129:B136" si="36">IFERROR(VLOOKUP(C129,Tabla_Insumos,5,FALSE),"")</f>
        <v/>
      </c>
      <c r="C129" s="334"/>
      <c r="D129" s="325" t="str">
        <f t="shared" ref="D129:D136" si="37">IFERROR(VLOOKUP(C129,Tabla_Insumos,2,FALSE),"")</f>
        <v/>
      </c>
      <c r="E129" s="329"/>
      <c r="F129" s="368">
        <f t="shared" ref="F129:F136" si="38">IFERROR(VLOOKUP(C129,Tabla_Insumos,3,FALSE),0)</f>
        <v>0</v>
      </c>
      <c r="G129" s="332">
        <f>ROUND(E129*F129,2)</f>
        <v>0</v>
      </c>
    </row>
    <row r="130" spans="1:7" ht="20.100000000000001" customHeight="1" x14ac:dyDescent="0.2">
      <c r="A130" s="363" t="str">
        <f t="shared" si="35"/>
        <v/>
      </c>
      <c r="B130" s="328" t="str">
        <f t="shared" si="36"/>
        <v/>
      </c>
      <c r="C130" s="335"/>
      <c r="D130" s="325" t="str">
        <f t="shared" si="37"/>
        <v/>
      </c>
      <c r="E130" s="329"/>
      <c r="F130" s="368">
        <f t="shared" si="38"/>
        <v>0</v>
      </c>
      <c r="G130" s="332">
        <f t="shared" ref="G130:G136" si="39">ROUND(E130*F130,2)</f>
        <v>0</v>
      </c>
    </row>
    <row r="131" spans="1:7" ht="20.100000000000001" customHeight="1" x14ac:dyDescent="0.2">
      <c r="A131" s="363" t="str">
        <f t="shared" si="35"/>
        <v/>
      </c>
      <c r="B131" s="328" t="str">
        <f t="shared" si="36"/>
        <v/>
      </c>
      <c r="C131" s="335"/>
      <c r="D131" s="325" t="str">
        <f t="shared" si="37"/>
        <v/>
      </c>
      <c r="E131" s="329"/>
      <c r="F131" s="368">
        <f t="shared" si="38"/>
        <v>0</v>
      </c>
      <c r="G131" s="332">
        <f t="shared" si="39"/>
        <v>0</v>
      </c>
    </row>
    <row r="132" spans="1:7" ht="20.100000000000001" customHeight="1" x14ac:dyDescent="0.2">
      <c r="A132" s="363" t="str">
        <f t="shared" si="35"/>
        <v/>
      </c>
      <c r="B132" s="328" t="str">
        <f t="shared" si="36"/>
        <v/>
      </c>
      <c r="C132" s="335"/>
      <c r="D132" s="325" t="str">
        <f t="shared" si="37"/>
        <v/>
      </c>
      <c r="E132" s="329"/>
      <c r="F132" s="368">
        <f t="shared" si="38"/>
        <v>0</v>
      </c>
      <c r="G132" s="332">
        <f t="shared" si="39"/>
        <v>0</v>
      </c>
    </row>
    <row r="133" spans="1:7" ht="20.100000000000001" customHeight="1" x14ac:dyDescent="0.2">
      <c r="A133" s="363" t="str">
        <f t="shared" si="35"/>
        <v/>
      </c>
      <c r="B133" s="328" t="str">
        <f t="shared" si="36"/>
        <v/>
      </c>
      <c r="C133" s="328"/>
      <c r="D133" s="325" t="str">
        <f t="shared" si="37"/>
        <v/>
      </c>
      <c r="E133" s="329"/>
      <c r="F133" s="368">
        <f t="shared" si="38"/>
        <v>0</v>
      </c>
      <c r="G133" s="332">
        <f t="shared" si="39"/>
        <v>0</v>
      </c>
    </row>
    <row r="134" spans="1:7" ht="20.100000000000001" customHeight="1" x14ac:dyDescent="0.2">
      <c r="A134" s="363" t="str">
        <f t="shared" si="35"/>
        <v/>
      </c>
      <c r="B134" s="328" t="str">
        <f t="shared" si="36"/>
        <v/>
      </c>
      <c r="C134" s="328"/>
      <c r="D134" s="325" t="str">
        <f t="shared" si="37"/>
        <v/>
      </c>
      <c r="E134" s="329"/>
      <c r="F134" s="368">
        <f t="shared" si="38"/>
        <v>0</v>
      </c>
      <c r="G134" s="332">
        <f t="shared" si="39"/>
        <v>0</v>
      </c>
    </row>
    <row r="135" spans="1:7" ht="20.100000000000001" customHeight="1" x14ac:dyDescent="0.2">
      <c r="A135" s="363" t="str">
        <f t="shared" si="35"/>
        <v/>
      </c>
      <c r="B135" s="328" t="str">
        <f t="shared" si="36"/>
        <v/>
      </c>
      <c r="C135" s="364"/>
      <c r="D135" s="325" t="str">
        <f t="shared" si="37"/>
        <v/>
      </c>
      <c r="E135" s="365"/>
      <c r="F135" s="368">
        <f t="shared" si="38"/>
        <v>0</v>
      </c>
      <c r="G135" s="332">
        <f t="shared" si="39"/>
        <v>0</v>
      </c>
    </row>
    <row r="136" spans="1:7" ht="20.100000000000001" customHeight="1" x14ac:dyDescent="0.2">
      <c r="A136" s="363" t="str">
        <f t="shared" si="35"/>
        <v/>
      </c>
      <c r="B136" s="328" t="str">
        <f t="shared" si="36"/>
        <v/>
      </c>
      <c r="C136" s="364"/>
      <c r="D136" s="325" t="str">
        <f t="shared" si="37"/>
        <v/>
      </c>
      <c r="E136" s="365"/>
      <c r="F136" s="368">
        <f t="shared" si="38"/>
        <v>0</v>
      </c>
      <c r="G136" s="332">
        <f t="shared" si="39"/>
        <v>0</v>
      </c>
    </row>
    <row r="137" spans="1:7" ht="20.100000000000001" customHeight="1" x14ac:dyDescent="0.2">
      <c r="A137" s="366"/>
      <c r="B137" s="352"/>
      <c r="C137" s="352"/>
      <c r="D137" s="330"/>
      <c r="E137" s="348"/>
      <c r="F137" s="597" t="s">
        <v>28</v>
      </c>
      <c r="G137" s="333">
        <f>SUBTOTAL(9,G129:G136)</f>
        <v>0</v>
      </c>
    </row>
    <row r="138" spans="1:7" ht="20.100000000000001" customHeight="1" x14ac:dyDescent="0.2">
      <c r="A138" s="366"/>
      <c r="B138" s="352"/>
      <c r="C138" s="339" t="s">
        <v>723</v>
      </c>
      <c r="D138" s="330"/>
      <c r="E138" s="348"/>
      <c r="F138" s="349"/>
      <c r="G138" s="367"/>
    </row>
    <row r="139" spans="1:7" ht="20.100000000000001" customHeight="1" x14ac:dyDescent="0.2">
      <c r="A139" s="363" t="str">
        <f>IFERROR(VLOOKUP(C139,Tabla_Insumos,4,FALSE),"")</f>
        <v/>
      </c>
      <c r="B139" s="328" t="str">
        <f t="shared" ref="B139:B147" si="40">IFERROR(VLOOKUP(C139,Tabla_Insumos,5,FALSE),"")</f>
        <v/>
      </c>
      <c r="C139" s="335"/>
      <c r="D139" s="325" t="str">
        <f t="shared" ref="D139:D147" si="41">IFERROR(VLOOKUP(C139,Tabla_Insumos,2,FALSE),"")</f>
        <v/>
      </c>
      <c r="E139" s="329"/>
      <c r="F139" s="331">
        <f>IFERROR(VLOOKUP(C139,Tabla_Insumos,3,FALSE),0)</f>
        <v>0</v>
      </c>
      <c r="G139" s="332">
        <f>ROUND(E139*F139,2)</f>
        <v>0</v>
      </c>
    </row>
    <row r="140" spans="1:7" ht="20.100000000000001" customHeight="1" x14ac:dyDescent="0.2">
      <c r="A140" s="363" t="str">
        <f t="shared" ref="A140:A147" si="42">IFERROR(VLOOKUP(C140,Tabla_Insumos,4,FALSE),"")</f>
        <v/>
      </c>
      <c r="B140" s="328" t="str">
        <f t="shared" si="40"/>
        <v/>
      </c>
      <c r="C140" s="335"/>
      <c r="D140" s="325" t="str">
        <f t="shared" si="41"/>
        <v/>
      </c>
      <c r="E140" s="329"/>
      <c r="F140" s="331">
        <f t="shared" ref="F140:F147" si="43">IFERROR(VLOOKUP(C140,Tabla_Insumos,3,FALSE),0)</f>
        <v>0</v>
      </c>
      <c r="G140" s="332">
        <f t="shared" ref="G140:G147" si="44">ROUND(E140*F140,2)</f>
        <v>0</v>
      </c>
    </row>
    <row r="141" spans="1:7" ht="20.100000000000001" customHeight="1" x14ac:dyDescent="0.2">
      <c r="A141" s="363" t="str">
        <f t="shared" si="42"/>
        <v/>
      </c>
      <c r="B141" s="328" t="str">
        <f t="shared" si="40"/>
        <v/>
      </c>
      <c r="C141" s="334"/>
      <c r="D141" s="325" t="str">
        <f t="shared" si="41"/>
        <v/>
      </c>
      <c r="E141" s="329"/>
      <c r="F141" s="331">
        <f t="shared" si="43"/>
        <v>0</v>
      </c>
      <c r="G141" s="332">
        <f t="shared" si="44"/>
        <v>0</v>
      </c>
    </row>
    <row r="142" spans="1:7" ht="20.100000000000001" customHeight="1" x14ac:dyDescent="0.2">
      <c r="A142" s="363" t="str">
        <f t="shared" si="42"/>
        <v/>
      </c>
      <c r="B142" s="328" t="str">
        <f t="shared" si="40"/>
        <v/>
      </c>
      <c r="C142" s="369"/>
      <c r="D142" s="325" t="str">
        <f t="shared" si="41"/>
        <v/>
      </c>
      <c r="E142" s="329"/>
      <c r="F142" s="331">
        <f t="shared" si="43"/>
        <v>0</v>
      </c>
      <c r="G142" s="332">
        <f t="shared" si="44"/>
        <v>0</v>
      </c>
    </row>
    <row r="143" spans="1:7" ht="20.100000000000001" customHeight="1" x14ac:dyDescent="0.2">
      <c r="A143" s="363" t="str">
        <f t="shared" si="42"/>
        <v/>
      </c>
      <c r="B143" s="328" t="str">
        <f t="shared" si="40"/>
        <v/>
      </c>
      <c r="C143" s="370"/>
      <c r="D143" s="325" t="str">
        <f t="shared" si="41"/>
        <v/>
      </c>
      <c r="E143" s="329"/>
      <c r="F143" s="331">
        <f t="shared" si="43"/>
        <v>0</v>
      </c>
      <c r="G143" s="332">
        <f t="shared" si="44"/>
        <v>0</v>
      </c>
    </row>
    <row r="144" spans="1:7" ht="20.100000000000001" customHeight="1" x14ac:dyDescent="0.2">
      <c r="A144" s="363" t="str">
        <f t="shared" si="42"/>
        <v/>
      </c>
      <c r="B144" s="328" t="str">
        <f t="shared" si="40"/>
        <v/>
      </c>
      <c r="C144" s="364"/>
      <c r="D144" s="325" t="str">
        <f t="shared" si="41"/>
        <v/>
      </c>
      <c r="E144" s="365"/>
      <c r="F144" s="331">
        <f t="shared" si="43"/>
        <v>0</v>
      </c>
      <c r="G144" s="332">
        <f t="shared" si="44"/>
        <v>0</v>
      </c>
    </row>
    <row r="145" spans="1:7" ht="20.100000000000001" customHeight="1" x14ac:dyDescent="0.2">
      <c r="A145" s="363" t="str">
        <f t="shared" si="42"/>
        <v/>
      </c>
      <c r="B145" s="328" t="str">
        <f t="shared" si="40"/>
        <v/>
      </c>
      <c r="C145" s="364"/>
      <c r="D145" s="325" t="str">
        <f t="shared" si="41"/>
        <v/>
      </c>
      <c r="E145" s="365"/>
      <c r="F145" s="331">
        <f t="shared" si="43"/>
        <v>0</v>
      </c>
      <c r="G145" s="332">
        <f t="shared" si="44"/>
        <v>0</v>
      </c>
    </row>
    <row r="146" spans="1:7" ht="20.100000000000001" customHeight="1" x14ac:dyDescent="0.2">
      <c r="A146" s="363" t="str">
        <f t="shared" si="42"/>
        <v/>
      </c>
      <c r="B146" s="328" t="str">
        <f t="shared" si="40"/>
        <v/>
      </c>
      <c r="C146" s="364"/>
      <c r="D146" s="325" t="str">
        <f t="shared" si="41"/>
        <v/>
      </c>
      <c r="E146" s="365"/>
      <c r="F146" s="331">
        <f t="shared" si="43"/>
        <v>0</v>
      </c>
      <c r="G146" s="332">
        <f t="shared" si="44"/>
        <v>0</v>
      </c>
    </row>
    <row r="147" spans="1:7" ht="20.100000000000001" customHeight="1" x14ac:dyDescent="0.2">
      <c r="A147" s="363" t="str">
        <f t="shared" si="42"/>
        <v/>
      </c>
      <c r="B147" s="328" t="str">
        <f t="shared" si="40"/>
        <v/>
      </c>
      <c r="C147" s="364"/>
      <c r="D147" s="325" t="str">
        <f t="shared" si="41"/>
        <v/>
      </c>
      <c r="E147" s="365"/>
      <c r="F147" s="331">
        <f t="shared" si="43"/>
        <v>0</v>
      </c>
      <c r="G147" s="332">
        <f t="shared" si="44"/>
        <v>0</v>
      </c>
    </row>
    <row r="148" spans="1:7" ht="20.100000000000001" customHeight="1" x14ac:dyDescent="0.2">
      <c r="A148" s="371"/>
      <c r="B148" s="330"/>
      <c r="C148" s="352"/>
      <c r="D148" s="330"/>
      <c r="E148" s="348"/>
      <c r="F148" s="597" t="s">
        <v>29</v>
      </c>
      <c r="G148" s="333">
        <f>SUBTOTAL(9,G139:G147)</f>
        <v>0</v>
      </c>
    </row>
    <row r="149" spans="1:7" ht="20.100000000000001" customHeight="1" thickBot="1" x14ac:dyDescent="0.25">
      <c r="A149" s="372"/>
      <c r="B149" s="373"/>
      <c r="C149" s="374"/>
      <c r="D149" s="373"/>
      <c r="E149" s="375"/>
      <c r="F149" s="376"/>
      <c r="G149" s="377"/>
    </row>
    <row r="150" spans="1:7" ht="20.100000000000001" customHeight="1" thickBot="1" x14ac:dyDescent="0.25">
      <c r="A150" s="387">
        <f>B108</f>
        <v>3</v>
      </c>
      <c r="B150" s="378" t="str">
        <f>C108</f>
        <v xml:space="preserve">Relleno Bajo Contrapiso </v>
      </c>
      <c r="C150" s="379"/>
      <c r="D150" s="379" t="s">
        <v>30</v>
      </c>
      <c r="E150" s="380"/>
      <c r="F150" s="381" t="s">
        <v>31</v>
      </c>
      <c r="G150" s="382">
        <f>SUBTOTAL(9,G113:G149)</f>
        <v>0</v>
      </c>
    </row>
    <row r="151" spans="1:7" ht="20.100000000000001" customHeight="1" thickTop="1" thickBot="1" x14ac:dyDescent="0.25"/>
    <row r="152" spans="1:7" ht="20.100000000000001" customHeight="1" thickTop="1" x14ac:dyDescent="0.2">
      <c r="A152" s="383" t="s">
        <v>1252</v>
      </c>
      <c r="B152" s="384"/>
      <c r="C152" s="384"/>
      <c r="D152" s="384"/>
      <c r="E152" s="384"/>
      <c r="F152" s="384"/>
      <c r="G152" s="385"/>
    </row>
    <row r="153" spans="1:7" ht="20.100000000000001" customHeight="1" x14ac:dyDescent="0.2">
      <c r="A153" s="336" t="s">
        <v>719</v>
      </c>
      <c r="B153" s="337" t="str">
        <f>Comitente</f>
        <v>INSTITUTO PROVINCIAL DE LA VIVIENDA</v>
      </c>
      <c r="C153" s="338"/>
      <c r="D153" s="339"/>
      <c r="E153" s="339"/>
      <c r="F153" s="340"/>
      <c r="G153" s="341"/>
    </row>
    <row r="154" spans="1:7" ht="20.100000000000001" customHeight="1" x14ac:dyDescent="0.2">
      <c r="A154" s="336" t="s">
        <v>720</v>
      </c>
      <c r="B154" s="337" t="str">
        <f>Contratista</f>
        <v>xxxxxx</v>
      </c>
      <c r="C154" s="342"/>
      <c r="D154" s="342"/>
      <c r="E154" s="342"/>
      <c r="F154" s="343"/>
      <c r="G154" s="344"/>
    </row>
    <row r="155" spans="1:7" ht="20.100000000000001" customHeight="1" x14ac:dyDescent="0.2">
      <c r="A155" s="336" t="s">
        <v>20</v>
      </c>
      <c r="B155" s="337" t="str">
        <f>Obra</f>
        <v>B° VIRGEN DE FÁTIMA - SECTOR 1 - 71 VIV.- DPTO. JÁCHAL</v>
      </c>
      <c r="C155" s="342"/>
      <c r="D155" s="342"/>
      <c r="E155" s="342"/>
      <c r="F155" s="343" t="s">
        <v>33</v>
      </c>
      <c r="G155" s="345">
        <f>+Datos!$C$10</f>
        <v>43769</v>
      </c>
    </row>
    <row r="156" spans="1:7" ht="20.100000000000001" customHeight="1" x14ac:dyDescent="0.2">
      <c r="A156" s="346" t="s">
        <v>718</v>
      </c>
      <c r="B156" s="347" t="str">
        <f>Ubicación</f>
        <v>DEPTO. JÁCHAL</v>
      </c>
      <c r="C156" s="347"/>
      <c r="D156" s="330"/>
      <c r="E156" s="348"/>
      <c r="F156" s="349"/>
      <c r="G156" s="350"/>
    </row>
    <row r="157" spans="1:7" ht="20.100000000000001" customHeight="1" x14ac:dyDescent="0.2">
      <c r="A157" s="346" t="s">
        <v>34</v>
      </c>
      <c r="B157" s="351" t="s">
        <v>1125</v>
      </c>
      <c r="C157" s="352" t="str">
        <f>IFERROR(VLOOKUP(B157,Tabla_CyP,2,FALSE),"")</f>
        <v>VIVIENDA</v>
      </c>
      <c r="D157" s="353"/>
      <c r="E157" s="348"/>
      <c r="F157" s="349"/>
      <c r="G157" s="350"/>
    </row>
    <row r="158" spans="1:7" ht="20.100000000000001" customHeight="1" x14ac:dyDescent="0.2">
      <c r="A158" s="346" t="s">
        <v>21</v>
      </c>
      <c r="B158" s="386">
        <f>IFERROR(VLOOKUP(COUNTIF($A$1:A158,"ITEM:"),Tabla_NumeroItem,2,FALSE),"")</f>
        <v>4</v>
      </c>
      <c r="C158" s="352" t="str">
        <f>IFERROR(VLOOKUP(B158,Tabla_CyP,2,FALSE),"")</f>
        <v>Hormigón de limpieza</v>
      </c>
      <c r="D158" s="330"/>
      <c r="E158" s="348"/>
      <c r="F158" s="343" t="s">
        <v>22</v>
      </c>
      <c r="G158" s="354" t="str">
        <f>IFERROR(VLOOKUP(B158,Tabla_CyP,4,FALSE),"")</f>
        <v>m2</v>
      </c>
    </row>
    <row r="159" spans="1:7" ht="20.100000000000001" customHeight="1" x14ac:dyDescent="0.2">
      <c r="A159" s="346"/>
      <c r="B159" s="347"/>
      <c r="C159" s="352"/>
      <c r="D159" s="330"/>
      <c r="E159" s="348"/>
      <c r="F159" s="349"/>
      <c r="G159" s="350"/>
    </row>
    <row r="160" spans="1:7" ht="20.100000000000001" customHeight="1" x14ac:dyDescent="0.2">
      <c r="A160" s="650" t="s">
        <v>581</v>
      </c>
      <c r="B160" s="651"/>
      <c r="C160" s="646" t="s">
        <v>0</v>
      </c>
      <c r="D160" s="646" t="s">
        <v>23</v>
      </c>
      <c r="E160" s="648" t="s">
        <v>24</v>
      </c>
      <c r="F160" s="644" t="s">
        <v>25</v>
      </c>
      <c r="G160" s="652" t="s">
        <v>26</v>
      </c>
    </row>
    <row r="161" spans="1:7" ht="20.100000000000001" customHeight="1" x14ac:dyDescent="0.2">
      <c r="A161" s="355" t="s">
        <v>582</v>
      </c>
      <c r="B161" s="356" t="s">
        <v>583</v>
      </c>
      <c r="C161" s="647"/>
      <c r="D161" s="647"/>
      <c r="E161" s="649"/>
      <c r="F161" s="645"/>
      <c r="G161" s="653"/>
    </row>
    <row r="162" spans="1:7" ht="20.100000000000001" customHeight="1" x14ac:dyDescent="0.2">
      <c r="A162" s="596"/>
      <c r="B162" s="357"/>
      <c r="C162" s="358" t="s">
        <v>721</v>
      </c>
      <c r="D162" s="359"/>
      <c r="E162" s="360"/>
      <c r="F162" s="361"/>
      <c r="G162" s="362"/>
    </row>
    <row r="163" spans="1:7" ht="20.100000000000001" customHeight="1" x14ac:dyDescent="0.2">
      <c r="A163" s="363" t="str">
        <f>IFERROR(VLOOKUP(C163,Tabla_Insumos,4,FALSE),"")</f>
        <v/>
      </c>
      <c r="B163" s="328" t="str">
        <f t="shared" ref="B163:B176" si="45">IFERROR(VLOOKUP(C163,Tabla_Insumos,5,FALSE),"")</f>
        <v/>
      </c>
      <c r="C163" s="326"/>
      <c r="D163" s="325" t="str">
        <f t="shared" ref="D163:D176" si="46">IFERROR(VLOOKUP(C163,Tabla_Insumos,2,FALSE),"")</f>
        <v/>
      </c>
      <c r="E163" s="329"/>
      <c r="F163" s="331">
        <f t="shared" ref="F163:F176" si="47">IFERROR(VLOOKUP(C163,Tabla_Insumos,3,FALSE),0)</f>
        <v>0</v>
      </c>
      <c r="G163" s="332">
        <f>ROUND(E163*F163,2)</f>
        <v>0</v>
      </c>
    </row>
    <row r="164" spans="1:7" ht="20.100000000000001" customHeight="1" x14ac:dyDescent="0.2">
      <c r="A164" s="363" t="str">
        <f t="shared" ref="A164:A176" si="48">IFERROR(VLOOKUP(C164,Tabla_Insumos,4,FALSE),"")</f>
        <v/>
      </c>
      <c r="B164" s="328" t="str">
        <f t="shared" si="45"/>
        <v/>
      </c>
      <c r="C164" s="326"/>
      <c r="D164" s="325" t="str">
        <f t="shared" si="46"/>
        <v/>
      </c>
      <c r="E164" s="329"/>
      <c r="F164" s="331">
        <f t="shared" si="47"/>
        <v>0</v>
      </c>
      <c r="G164" s="332">
        <f t="shared" ref="G164:G176" si="49">ROUND(E164*F164,2)</f>
        <v>0</v>
      </c>
    </row>
    <row r="165" spans="1:7" ht="20.100000000000001" customHeight="1" x14ac:dyDescent="0.2">
      <c r="A165" s="363" t="str">
        <f t="shared" si="48"/>
        <v/>
      </c>
      <c r="B165" s="328" t="str">
        <f t="shared" si="45"/>
        <v/>
      </c>
      <c r="C165" s="326"/>
      <c r="D165" s="325" t="str">
        <f t="shared" si="46"/>
        <v/>
      </c>
      <c r="E165" s="329"/>
      <c r="F165" s="331">
        <f t="shared" si="47"/>
        <v>0</v>
      </c>
      <c r="G165" s="332">
        <f t="shared" si="49"/>
        <v>0</v>
      </c>
    </row>
    <row r="166" spans="1:7" ht="20.100000000000001" customHeight="1" x14ac:dyDescent="0.2">
      <c r="A166" s="363" t="str">
        <f t="shared" si="48"/>
        <v/>
      </c>
      <c r="B166" s="328" t="str">
        <f t="shared" si="45"/>
        <v/>
      </c>
      <c r="C166" s="327"/>
      <c r="D166" s="325" t="str">
        <f t="shared" si="46"/>
        <v/>
      </c>
      <c r="E166" s="329"/>
      <c r="F166" s="331">
        <f t="shared" si="47"/>
        <v>0</v>
      </c>
      <c r="G166" s="332">
        <f t="shared" si="49"/>
        <v>0</v>
      </c>
    </row>
    <row r="167" spans="1:7" ht="20.100000000000001" customHeight="1" x14ac:dyDescent="0.2">
      <c r="A167" s="363" t="str">
        <f t="shared" si="48"/>
        <v/>
      </c>
      <c r="B167" s="328" t="str">
        <f t="shared" si="45"/>
        <v/>
      </c>
      <c r="C167" s="328"/>
      <c r="D167" s="325" t="str">
        <f t="shared" si="46"/>
        <v/>
      </c>
      <c r="E167" s="329"/>
      <c r="F167" s="331">
        <f t="shared" si="47"/>
        <v>0</v>
      </c>
      <c r="G167" s="332">
        <f t="shared" si="49"/>
        <v>0</v>
      </c>
    </row>
    <row r="168" spans="1:7" ht="20.100000000000001" customHeight="1" x14ac:dyDescent="0.2">
      <c r="A168" s="363" t="str">
        <f t="shared" si="48"/>
        <v/>
      </c>
      <c r="B168" s="328" t="str">
        <f t="shared" si="45"/>
        <v/>
      </c>
      <c r="C168" s="364"/>
      <c r="D168" s="325" t="str">
        <f t="shared" si="46"/>
        <v/>
      </c>
      <c r="E168" s="365"/>
      <c r="F168" s="331">
        <f t="shared" si="47"/>
        <v>0</v>
      </c>
      <c r="G168" s="332">
        <f t="shared" si="49"/>
        <v>0</v>
      </c>
    </row>
    <row r="169" spans="1:7" ht="20.100000000000001" customHeight="1" x14ac:dyDescent="0.2">
      <c r="A169" s="363" t="str">
        <f t="shared" si="48"/>
        <v/>
      </c>
      <c r="B169" s="328" t="str">
        <f t="shared" si="45"/>
        <v/>
      </c>
      <c r="C169" s="364"/>
      <c r="D169" s="325" t="str">
        <f t="shared" si="46"/>
        <v/>
      </c>
      <c r="E169" s="365"/>
      <c r="F169" s="331">
        <f t="shared" si="47"/>
        <v>0</v>
      </c>
      <c r="G169" s="332">
        <f t="shared" si="49"/>
        <v>0</v>
      </c>
    </row>
    <row r="170" spans="1:7" ht="20.100000000000001" customHeight="1" x14ac:dyDescent="0.2">
      <c r="A170" s="363" t="str">
        <f t="shared" si="48"/>
        <v/>
      </c>
      <c r="B170" s="328" t="str">
        <f t="shared" si="45"/>
        <v/>
      </c>
      <c r="C170" s="364"/>
      <c r="D170" s="325" t="str">
        <f t="shared" si="46"/>
        <v/>
      </c>
      <c r="E170" s="365"/>
      <c r="F170" s="331">
        <f t="shared" si="47"/>
        <v>0</v>
      </c>
      <c r="G170" s="332">
        <f t="shared" si="49"/>
        <v>0</v>
      </c>
    </row>
    <row r="171" spans="1:7" ht="20.100000000000001" customHeight="1" x14ac:dyDescent="0.2">
      <c r="A171" s="363" t="str">
        <f t="shared" si="48"/>
        <v/>
      </c>
      <c r="B171" s="328" t="str">
        <f t="shared" si="45"/>
        <v/>
      </c>
      <c r="C171" s="364"/>
      <c r="D171" s="325" t="str">
        <f t="shared" si="46"/>
        <v/>
      </c>
      <c r="E171" s="365"/>
      <c r="F171" s="331">
        <f t="shared" si="47"/>
        <v>0</v>
      </c>
      <c r="G171" s="332">
        <f t="shared" si="49"/>
        <v>0</v>
      </c>
    </row>
    <row r="172" spans="1:7" ht="20.100000000000001" customHeight="1" x14ac:dyDescent="0.2">
      <c r="A172" s="363" t="str">
        <f t="shared" si="48"/>
        <v/>
      </c>
      <c r="B172" s="328" t="str">
        <f t="shared" si="45"/>
        <v/>
      </c>
      <c r="C172" s="364"/>
      <c r="D172" s="325" t="str">
        <f t="shared" si="46"/>
        <v/>
      </c>
      <c r="E172" s="365"/>
      <c r="F172" s="331">
        <f t="shared" si="47"/>
        <v>0</v>
      </c>
      <c r="G172" s="332">
        <f t="shared" si="49"/>
        <v>0</v>
      </c>
    </row>
    <row r="173" spans="1:7" ht="20.100000000000001" customHeight="1" x14ac:dyDescent="0.2">
      <c r="A173" s="363" t="str">
        <f t="shared" si="48"/>
        <v/>
      </c>
      <c r="B173" s="328" t="str">
        <f t="shared" si="45"/>
        <v/>
      </c>
      <c r="C173" s="364"/>
      <c r="D173" s="325" t="str">
        <f t="shared" si="46"/>
        <v/>
      </c>
      <c r="E173" s="365"/>
      <c r="F173" s="331">
        <f t="shared" si="47"/>
        <v>0</v>
      </c>
      <c r="G173" s="332">
        <f t="shared" si="49"/>
        <v>0</v>
      </c>
    </row>
    <row r="174" spans="1:7" ht="20.100000000000001" customHeight="1" x14ac:dyDescent="0.2">
      <c r="A174" s="363" t="str">
        <f t="shared" si="48"/>
        <v/>
      </c>
      <c r="B174" s="328" t="str">
        <f t="shared" si="45"/>
        <v/>
      </c>
      <c r="C174" s="364"/>
      <c r="D174" s="325" t="str">
        <f t="shared" si="46"/>
        <v/>
      </c>
      <c r="E174" s="365"/>
      <c r="F174" s="331">
        <f t="shared" si="47"/>
        <v>0</v>
      </c>
      <c r="G174" s="332">
        <f t="shared" si="49"/>
        <v>0</v>
      </c>
    </row>
    <row r="175" spans="1:7" ht="20.100000000000001" customHeight="1" x14ac:dyDescent="0.2">
      <c r="A175" s="363" t="str">
        <f t="shared" si="48"/>
        <v/>
      </c>
      <c r="B175" s="328" t="str">
        <f t="shared" si="45"/>
        <v/>
      </c>
      <c r="C175" s="364"/>
      <c r="D175" s="325" t="str">
        <f t="shared" si="46"/>
        <v/>
      </c>
      <c r="E175" s="365"/>
      <c r="F175" s="331">
        <f t="shared" si="47"/>
        <v>0</v>
      </c>
      <c r="G175" s="332">
        <f t="shared" si="49"/>
        <v>0</v>
      </c>
    </row>
    <row r="176" spans="1:7" ht="20.100000000000001" customHeight="1" x14ac:dyDescent="0.2">
      <c r="A176" s="363" t="str">
        <f t="shared" si="48"/>
        <v/>
      </c>
      <c r="B176" s="328" t="str">
        <f t="shared" si="45"/>
        <v/>
      </c>
      <c r="C176" s="364"/>
      <c r="D176" s="325" t="str">
        <f t="shared" si="46"/>
        <v/>
      </c>
      <c r="E176" s="365"/>
      <c r="F176" s="331">
        <f t="shared" si="47"/>
        <v>0</v>
      </c>
      <c r="G176" s="332">
        <f t="shared" si="49"/>
        <v>0</v>
      </c>
    </row>
    <row r="177" spans="1:7" ht="20.100000000000001" customHeight="1" x14ac:dyDescent="0.2">
      <c r="A177" s="366"/>
      <c r="B177" s="352"/>
      <c r="C177" s="352"/>
      <c r="D177" s="330"/>
      <c r="E177" s="348"/>
      <c r="F177" s="597" t="s">
        <v>27</v>
      </c>
      <c r="G177" s="333">
        <f>SUBTOTAL(9,G163:G176)</f>
        <v>0</v>
      </c>
    </row>
    <row r="178" spans="1:7" ht="20.100000000000001" customHeight="1" x14ac:dyDescent="0.2">
      <c r="A178" s="366"/>
      <c r="B178" s="352"/>
      <c r="C178" s="339" t="s">
        <v>722</v>
      </c>
      <c r="D178" s="330"/>
      <c r="E178" s="348"/>
      <c r="F178" s="349"/>
      <c r="G178" s="367"/>
    </row>
    <row r="179" spans="1:7" ht="20.100000000000001" customHeight="1" x14ac:dyDescent="0.2">
      <c r="A179" s="363" t="str">
        <f t="shared" ref="A179:A186" si="50">IFERROR(VLOOKUP(C179,Tabla_Insumos,4,FALSE),"")</f>
        <v/>
      </c>
      <c r="B179" s="328" t="str">
        <f t="shared" ref="B179:B186" si="51">IFERROR(VLOOKUP(C179,Tabla_Insumos,5,FALSE),"")</f>
        <v/>
      </c>
      <c r="C179" s="334"/>
      <c r="D179" s="325" t="str">
        <f t="shared" ref="D179:D186" si="52">IFERROR(VLOOKUP(C179,Tabla_Insumos,2,FALSE),"")</f>
        <v/>
      </c>
      <c r="E179" s="329"/>
      <c r="F179" s="368">
        <f t="shared" ref="F179:F186" si="53">IFERROR(VLOOKUP(C179,Tabla_Insumos,3,FALSE),0)</f>
        <v>0</v>
      </c>
      <c r="G179" s="332">
        <f>ROUND(E179*F179,2)</f>
        <v>0</v>
      </c>
    </row>
    <row r="180" spans="1:7" ht="20.100000000000001" customHeight="1" x14ac:dyDescent="0.2">
      <c r="A180" s="363" t="str">
        <f t="shared" si="50"/>
        <v/>
      </c>
      <c r="B180" s="328" t="str">
        <f t="shared" si="51"/>
        <v/>
      </c>
      <c r="C180" s="335"/>
      <c r="D180" s="325" t="str">
        <f t="shared" si="52"/>
        <v/>
      </c>
      <c r="E180" s="329"/>
      <c r="F180" s="368">
        <f t="shared" si="53"/>
        <v>0</v>
      </c>
      <c r="G180" s="332">
        <f t="shared" ref="G180:G186" si="54">ROUND(E180*F180,2)</f>
        <v>0</v>
      </c>
    </row>
    <row r="181" spans="1:7" ht="20.100000000000001" customHeight="1" x14ac:dyDescent="0.2">
      <c r="A181" s="363" t="str">
        <f t="shared" si="50"/>
        <v/>
      </c>
      <c r="B181" s="328" t="str">
        <f t="shared" si="51"/>
        <v/>
      </c>
      <c r="C181" s="335"/>
      <c r="D181" s="325" t="str">
        <f t="shared" si="52"/>
        <v/>
      </c>
      <c r="E181" s="329"/>
      <c r="F181" s="368">
        <f t="shared" si="53"/>
        <v>0</v>
      </c>
      <c r="G181" s="332">
        <f t="shared" si="54"/>
        <v>0</v>
      </c>
    </row>
    <row r="182" spans="1:7" ht="20.100000000000001" customHeight="1" x14ac:dyDescent="0.2">
      <c r="A182" s="363" t="str">
        <f t="shared" si="50"/>
        <v/>
      </c>
      <c r="B182" s="328" t="str">
        <f t="shared" si="51"/>
        <v/>
      </c>
      <c r="C182" s="335"/>
      <c r="D182" s="325" t="str">
        <f t="shared" si="52"/>
        <v/>
      </c>
      <c r="E182" s="329"/>
      <c r="F182" s="368">
        <f t="shared" si="53"/>
        <v>0</v>
      </c>
      <c r="G182" s="332">
        <f t="shared" si="54"/>
        <v>0</v>
      </c>
    </row>
    <row r="183" spans="1:7" ht="20.100000000000001" customHeight="1" x14ac:dyDescent="0.2">
      <c r="A183" s="363" t="str">
        <f t="shared" si="50"/>
        <v/>
      </c>
      <c r="B183" s="328" t="str">
        <f t="shared" si="51"/>
        <v/>
      </c>
      <c r="C183" s="328"/>
      <c r="D183" s="325" t="str">
        <f t="shared" si="52"/>
        <v/>
      </c>
      <c r="E183" s="329"/>
      <c r="F183" s="368">
        <f t="shared" si="53"/>
        <v>0</v>
      </c>
      <c r="G183" s="332">
        <f t="shared" si="54"/>
        <v>0</v>
      </c>
    </row>
    <row r="184" spans="1:7" ht="20.100000000000001" customHeight="1" x14ac:dyDescent="0.2">
      <c r="A184" s="363" t="str">
        <f t="shared" si="50"/>
        <v/>
      </c>
      <c r="B184" s="328" t="str">
        <f t="shared" si="51"/>
        <v/>
      </c>
      <c r="C184" s="328"/>
      <c r="D184" s="325" t="str">
        <f t="shared" si="52"/>
        <v/>
      </c>
      <c r="E184" s="329"/>
      <c r="F184" s="368">
        <f t="shared" si="53"/>
        <v>0</v>
      </c>
      <c r="G184" s="332">
        <f t="shared" si="54"/>
        <v>0</v>
      </c>
    </row>
    <row r="185" spans="1:7" ht="20.100000000000001" customHeight="1" x14ac:dyDescent="0.2">
      <c r="A185" s="363" t="str">
        <f t="shared" si="50"/>
        <v/>
      </c>
      <c r="B185" s="328" t="str">
        <f t="shared" si="51"/>
        <v/>
      </c>
      <c r="C185" s="364"/>
      <c r="D185" s="325" t="str">
        <f t="shared" si="52"/>
        <v/>
      </c>
      <c r="E185" s="365"/>
      <c r="F185" s="368">
        <f t="shared" si="53"/>
        <v>0</v>
      </c>
      <c r="G185" s="332">
        <f t="shared" si="54"/>
        <v>0</v>
      </c>
    </row>
    <row r="186" spans="1:7" ht="20.100000000000001" customHeight="1" x14ac:dyDescent="0.2">
      <c r="A186" s="363" t="str">
        <f t="shared" si="50"/>
        <v/>
      </c>
      <c r="B186" s="328" t="str">
        <f t="shared" si="51"/>
        <v/>
      </c>
      <c r="C186" s="364"/>
      <c r="D186" s="325" t="str">
        <f t="shared" si="52"/>
        <v/>
      </c>
      <c r="E186" s="365"/>
      <c r="F186" s="368">
        <f t="shared" si="53"/>
        <v>0</v>
      </c>
      <c r="G186" s="332">
        <f t="shared" si="54"/>
        <v>0</v>
      </c>
    </row>
    <row r="187" spans="1:7" ht="20.100000000000001" customHeight="1" x14ac:dyDescent="0.2">
      <c r="A187" s="366"/>
      <c r="B187" s="352"/>
      <c r="C187" s="352"/>
      <c r="D187" s="330"/>
      <c r="E187" s="348"/>
      <c r="F187" s="597" t="s">
        <v>28</v>
      </c>
      <c r="G187" s="333">
        <f>SUBTOTAL(9,G179:G186)</f>
        <v>0</v>
      </c>
    </row>
    <row r="188" spans="1:7" ht="20.100000000000001" customHeight="1" x14ac:dyDescent="0.2">
      <c r="A188" s="366"/>
      <c r="B188" s="352"/>
      <c r="C188" s="339" t="s">
        <v>723</v>
      </c>
      <c r="D188" s="330"/>
      <c r="E188" s="348"/>
      <c r="F188" s="349"/>
      <c r="G188" s="367"/>
    </row>
    <row r="189" spans="1:7" ht="20.100000000000001" customHeight="1" x14ac:dyDescent="0.2">
      <c r="A189" s="363" t="str">
        <f>IFERROR(VLOOKUP(C189,Tabla_Insumos,4,FALSE),"")</f>
        <v/>
      </c>
      <c r="B189" s="328" t="str">
        <f t="shared" ref="B189:B197" si="55">IFERROR(VLOOKUP(C189,Tabla_Insumos,5,FALSE),"")</f>
        <v/>
      </c>
      <c r="C189" s="335"/>
      <c r="D189" s="325" t="str">
        <f t="shared" ref="D189:D197" si="56">IFERROR(VLOOKUP(C189,Tabla_Insumos,2,FALSE),"")</f>
        <v/>
      </c>
      <c r="E189" s="329"/>
      <c r="F189" s="331">
        <f>IFERROR(VLOOKUP(C189,Tabla_Insumos,3,FALSE),0)</f>
        <v>0</v>
      </c>
      <c r="G189" s="332">
        <f>ROUND(E189*F189,2)</f>
        <v>0</v>
      </c>
    </row>
    <row r="190" spans="1:7" ht="20.100000000000001" customHeight="1" x14ac:dyDescent="0.2">
      <c r="A190" s="363" t="str">
        <f t="shared" ref="A190:A197" si="57">IFERROR(VLOOKUP(C190,Tabla_Insumos,4,FALSE),"")</f>
        <v/>
      </c>
      <c r="B190" s="328" t="str">
        <f t="shared" si="55"/>
        <v/>
      </c>
      <c r="C190" s="335"/>
      <c r="D190" s="325" t="str">
        <f t="shared" si="56"/>
        <v/>
      </c>
      <c r="E190" s="329"/>
      <c r="F190" s="331">
        <f t="shared" ref="F190:F197" si="58">IFERROR(VLOOKUP(C190,Tabla_Insumos,3,FALSE),0)</f>
        <v>0</v>
      </c>
      <c r="G190" s="332">
        <f t="shared" ref="G190:G197" si="59">ROUND(E190*F190,2)</f>
        <v>0</v>
      </c>
    </row>
    <row r="191" spans="1:7" ht="20.100000000000001" customHeight="1" x14ac:dyDescent="0.2">
      <c r="A191" s="363" t="str">
        <f t="shared" si="57"/>
        <v/>
      </c>
      <c r="B191" s="328" t="str">
        <f t="shared" si="55"/>
        <v/>
      </c>
      <c r="C191" s="334"/>
      <c r="D191" s="325" t="str">
        <f t="shared" si="56"/>
        <v/>
      </c>
      <c r="E191" s="329"/>
      <c r="F191" s="331">
        <f t="shared" si="58"/>
        <v>0</v>
      </c>
      <c r="G191" s="332">
        <f t="shared" si="59"/>
        <v>0</v>
      </c>
    </row>
    <row r="192" spans="1:7" ht="20.100000000000001" customHeight="1" x14ac:dyDescent="0.2">
      <c r="A192" s="363" t="str">
        <f t="shared" si="57"/>
        <v/>
      </c>
      <c r="B192" s="328" t="str">
        <f t="shared" si="55"/>
        <v/>
      </c>
      <c r="C192" s="369"/>
      <c r="D192" s="325" t="str">
        <f t="shared" si="56"/>
        <v/>
      </c>
      <c r="E192" s="329"/>
      <c r="F192" s="331">
        <f t="shared" si="58"/>
        <v>0</v>
      </c>
      <c r="G192" s="332">
        <f t="shared" si="59"/>
        <v>0</v>
      </c>
    </row>
    <row r="193" spans="1:7" ht="20.100000000000001" customHeight="1" x14ac:dyDescent="0.2">
      <c r="A193" s="363" t="str">
        <f t="shared" si="57"/>
        <v/>
      </c>
      <c r="B193" s="328" t="str">
        <f t="shared" si="55"/>
        <v/>
      </c>
      <c r="C193" s="370"/>
      <c r="D193" s="325" t="str">
        <f t="shared" si="56"/>
        <v/>
      </c>
      <c r="E193" s="329"/>
      <c r="F193" s="331">
        <f t="shared" si="58"/>
        <v>0</v>
      </c>
      <c r="G193" s="332">
        <f t="shared" si="59"/>
        <v>0</v>
      </c>
    </row>
    <row r="194" spans="1:7" ht="20.100000000000001" customHeight="1" x14ac:dyDescent="0.2">
      <c r="A194" s="363" t="str">
        <f t="shared" si="57"/>
        <v/>
      </c>
      <c r="B194" s="328" t="str">
        <f t="shared" si="55"/>
        <v/>
      </c>
      <c r="C194" s="364"/>
      <c r="D194" s="325" t="str">
        <f t="shared" si="56"/>
        <v/>
      </c>
      <c r="E194" s="365"/>
      <c r="F194" s="331">
        <f t="shared" si="58"/>
        <v>0</v>
      </c>
      <c r="G194" s="332">
        <f t="shared" si="59"/>
        <v>0</v>
      </c>
    </row>
    <row r="195" spans="1:7" ht="20.100000000000001" customHeight="1" x14ac:dyDescent="0.2">
      <c r="A195" s="363" t="str">
        <f t="shared" si="57"/>
        <v/>
      </c>
      <c r="B195" s="328" t="str">
        <f t="shared" si="55"/>
        <v/>
      </c>
      <c r="C195" s="364"/>
      <c r="D195" s="325" t="str">
        <f t="shared" si="56"/>
        <v/>
      </c>
      <c r="E195" s="365"/>
      <c r="F195" s="331">
        <f t="shared" si="58"/>
        <v>0</v>
      </c>
      <c r="G195" s="332">
        <f t="shared" si="59"/>
        <v>0</v>
      </c>
    </row>
    <row r="196" spans="1:7" ht="20.100000000000001" customHeight="1" x14ac:dyDescent="0.2">
      <c r="A196" s="363" t="str">
        <f t="shared" si="57"/>
        <v/>
      </c>
      <c r="B196" s="328" t="str">
        <f t="shared" si="55"/>
        <v/>
      </c>
      <c r="C196" s="364"/>
      <c r="D196" s="325" t="str">
        <f t="shared" si="56"/>
        <v/>
      </c>
      <c r="E196" s="365"/>
      <c r="F196" s="331">
        <f t="shared" si="58"/>
        <v>0</v>
      </c>
      <c r="G196" s="332">
        <f t="shared" si="59"/>
        <v>0</v>
      </c>
    </row>
    <row r="197" spans="1:7" ht="20.100000000000001" customHeight="1" x14ac:dyDescent="0.2">
      <c r="A197" s="363" t="str">
        <f t="shared" si="57"/>
        <v/>
      </c>
      <c r="B197" s="328" t="str">
        <f t="shared" si="55"/>
        <v/>
      </c>
      <c r="C197" s="364"/>
      <c r="D197" s="325" t="str">
        <f t="shared" si="56"/>
        <v/>
      </c>
      <c r="E197" s="365"/>
      <c r="F197" s="331">
        <f t="shared" si="58"/>
        <v>0</v>
      </c>
      <c r="G197" s="332">
        <f t="shared" si="59"/>
        <v>0</v>
      </c>
    </row>
    <row r="198" spans="1:7" ht="20.100000000000001" customHeight="1" x14ac:dyDescent="0.2">
      <c r="A198" s="371"/>
      <c r="B198" s="330"/>
      <c r="C198" s="352"/>
      <c r="D198" s="330"/>
      <c r="E198" s="348"/>
      <c r="F198" s="597" t="s">
        <v>29</v>
      </c>
      <c r="G198" s="333">
        <f>SUBTOTAL(9,G189:G197)</f>
        <v>0</v>
      </c>
    </row>
    <row r="199" spans="1:7" ht="20.100000000000001" customHeight="1" thickBot="1" x14ac:dyDescent="0.25">
      <c r="A199" s="372"/>
      <c r="B199" s="373"/>
      <c r="C199" s="374"/>
      <c r="D199" s="373"/>
      <c r="E199" s="375"/>
      <c r="F199" s="376"/>
      <c r="G199" s="377"/>
    </row>
    <row r="200" spans="1:7" ht="20.100000000000001" customHeight="1" thickBot="1" x14ac:dyDescent="0.25">
      <c r="A200" s="387">
        <f>B158</f>
        <v>4</v>
      </c>
      <c r="B200" s="378" t="str">
        <f>C158</f>
        <v>Hormigón de limpieza</v>
      </c>
      <c r="C200" s="379"/>
      <c r="D200" s="379" t="s">
        <v>30</v>
      </c>
      <c r="E200" s="380"/>
      <c r="F200" s="381" t="s">
        <v>31</v>
      </c>
      <c r="G200" s="382">
        <f>SUBTOTAL(9,G163:G199)</f>
        <v>0</v>
      </c>
    </row>
    <row r="201" spans="1:7" ht="20.100000000000001" customHeight="1" thickTop="1" thickBot="1" x14ac:dyDescent="0.25"/>
    <row r="202" spans="1:7" ht="20.100000000000001" customHeight="1" thickTop="1" x14ac:dyDescent="0.2">
      <c r="A202" s="383" t="s">
        <v>1252</v>
      </c>
      <c r="B202" s="384"/>
      <c r="C202" s="384"/>
      <c r="D202" s="384"/>
      <c r="E202" s="384"/>
      <c r="F202" s="384"/>
      <c r="G202" s="385"/>
    </row>
    <row r="203" spans="1:7" ht="20.100000000000001" customHeight="1" x14ac:dyDescent="0.2">
      <c r="A203" s="336" t="s">
        <v>719</v>
      </c>
      <c r="B203" s="337" t="str">
        <f>Comitente</f>
        <v>INSTITUTO PROVINCIAL DE LA VIVIENDA</v>
      </c>
      <c r="C203" s="338"/>
      <c r="D203" s="339"/>
      <c r="E203" s="339"/>
      <c r="F203" s="340"/>
      <c r="G203" s="341"/>
    </row>
    <row r="204" spans="1:7" ht="20.100000000000001" customHeight="1" x14ac:dyDescent="0.2">
      <c r="A204" s="336" t="s">
        <v>720</v>
      </c>
      <c r="B204" s="337" t="str">
        <f>Contratista</f>
        <v>xxxxxx</v>
      </c>
      <c r="C204" s="342"/>
      <c r="D204" s="342"/>
      <c r="E204" s="342"/>
      <c r="F204" s="343"/>
      <c r="G204" s="344"/>
    </row>
    <row r="205" spans="1:7" ht="20.100000000000001" customHeight="1" x14ac:dyDescent="0.2">
      <c r="A205" s="336" t="s">
        <v>20</v>
      </c>
      <c r="B205" s="337" t="str">
        <f>Obra</f>
        <v>B° VIRGEN DE FÁTIMA - SECTOR 1 - 71 VIV.- DPTO. JÁCHAL</v>
      </c>
      <c r="C205" s="342"/>
      <c r="D205" s="342"/>
      <c r="E205" s="342"/>
      <c r="F205" s="343" t="s">
        <v>33</v>
      </c>
      <c r="G205" s="345">
        <f>+Datos!$C$10</f>
        <v>43769</v>
      </c>
    </row>
    <row r="206" spans="1:7" ht="20.100000000000001" customHeight="1" x14ac:dyDescent="0.2">
      <c r="A206" s="346" t="s">
        <v>718</v>
      </c>
      <c r="B206" s="347" t="str">
        <f>Ubicación</f>
        <v>DEPTO. JÁCHAL</v>
      </c>
      <c r="C206" s="347"/>
      <c r="D206" s="330"/>
      <c r="E206" s="348"/>
      <c r="F206" s="349"/>
      <c r="G206" s="350"/>
    </row>
    <row r="207" spans="1:7" ht="20.100000000000001" customHeight="1" x14ac:dyDescent="0.2">
      <c r="A207" s="346" t="s">
        <v>34</v>
      </c>
      <c r="B207" s="351" t="s">
        <v>1125</v>
      </c>
      <c r="C207" s="352" t="str">
        <f>IFERROR(VLOOKUP(B207,Tabla_CyP,2,FALSE),"")</f>
        <v>VIVIENDA</v>
      </c>
      <c r="D207" s="353"/>
      <c r="E207" s="348"/>
      <c r="F207" s="349"/>
      <c r="G207" s="350"/>
    </row>
    <row r="208" spans="1:7" ht="20.100000000000001" customHeight="1" x14ac:dyDescent="0.2">
      <c r="A208" s="346" t="s">
        <v>21</v>
      </c>
      <c r="B208" s="386">
        <f>IFERROR(VLOOKUP(COUNTIF($A$1:A208,"ITEM:"),Tabla_NumeroItem,2,FALSE),"")</f>
        <v>5</v>
      </c>
      <c r="C208" s="352" t="str">
        <f>IFERROR(VLOOKUP(B208,Tabla_CyP,2,FALSE),"")</f>
        <v>Cimiento Ciclópeo H 13</v>
      </c>
      <c r="D208" s="330"/>
      <c r="E208" s="348"/>
      <c r="F208" s="343" t="s">
        <v>22</v>
      </c>
      <c r="G208" s="354" t="str">
        <f>IFERROR(VLOOKUP(B208,Tabla_CyP,4,FALSE),"")</f>
        <v>m3</v>
      </c>
    </row>
    <row r="209" spans="1:7" ht="20.100000000000001" customHeight="1" x14ac:dyDescent="0.2">
      <c r="A209" s="346"/>
      <c r="B209" s="347"/>
      <c r="C209" s="352"/>
      <c r="D209" s="330"/>
      <c r="E209" s="348"/>
      <c r="F209" s="349"/>
      <c r="G209" s="350"/>
    </row>
    <row r="210" spans="1:7" ht="20.100000000000001" customHeight="1" x14ac:dyDescent="0.2">
      <c r="A210" s="650" t="s">
        <v>581</v>
      </c>
      <c r="B210" s="651"/>
      <c r="C210" s="646" t="s">
        <v>0</v>
      </c>
      <c r="D210" s="646" t="s">
        <v>23</v>
      </c>
      <c r="E210" s="648" t="s">
        <v>24</v>
      </c>
      <c r="F210" s="644" t="s">
        <v>25</v>
      </c>
      <c r="G210" s="652" t="s">
        <v>26</v>
      </c>
    </row>
    <row r="211" spans="1:7" ht="20.100000000000001" customHeight="1" x14ac:dyDescent="0.2">
      <c r="A211" s="355" t="s">
        <v>582</v>
      </c>
      <c r="B211" s="356" t="s">
        <v>583</v>
      </c>
      <c r="C211" s="647"/>
      <c r="D211" s="647"/>
      <c r="E211" s="649"/>
      <c r="F211" s="645"/>
      <c r="G211" s="653"/>
    </row>
    <row r="212" spans="1:7" ht="20.100000000000001" customHeight="1" x14ac:dyDescent="0.2">
      <c r="A212" s="596"/>
      <c r="B212" s="357"/>
      <c r="C212" s="358" t="s">
        <v>721</v>
      </c>
      <c r="D212" s="359"/>
      <c r="E212" s="360"/>
      <c r="F212" s="361"/>
      <c r="G212" s="362"/>
    </row>
    <row r="213" spans="1:7" ht="20.100000000000001" customHeight="1" x14ac:dyDescent="0.2">
      <c r="A213" s="363" t="str">
        <f>IFERROR(VLOOKUP(C213,Tabla_Insumos,4,FALSE),"")</f>
        <v/>
      </c>
      <c r="B213" s="328" t="str">
        <f t="shared" ref="B213:B226" si="60">IFERROR(VLOOKUP(C213,Tabla_Insumos,5,FALSE),"")</f>
        <v/>
      </c>
      <c r="C213" s="326"/>
      <c r="D213" s="325" t="str">
        <f t="shared" ref="D213:D226" si="61">IFERROR(VLOOKUP(C213,Tabla_Insumos,2,FALSE),"")</f>
        <v/>
      </c>
      <c r="E213" s="329"/>
      <c r="F213" s="331">
        <f t="shared" ref="F213:F226" si="62">IFERROR(VLOOKUP(C213,Tabla_Insumos,3,FALSE),0)</f>
        <v>0</v>
      </c>
      <c r="G213" s="332">
        <f>ROUND(E213*F213,2)</f>
        <v>0</v>
      </c>
    </row>
    <row r="214" spans="1:7" ht="20.100000000000001" customHeight="1" x14ac:dyDescent="0.2">
      <c r="A214" s="363" t="str">
        <f t="shared" ref="A214:A226" si="63">IFERROR(VLOOKUP(C214,Tabla_Insumos,4,FALSE),"")</f>
        <v/>
      </c>
      <c r="B214" s="328" t="str">
        <f t="shared" si="60"/>
        <v/>
      </c>
      <c r="C214" s="326"/>
      <c r="D214" s="325" t="str">
        <f t="shared" si="61"/>
        <v/>
      </c>
      <c r="E214" s="329"/>
      <c r="F214" s="331">
        <f t="shared" si="62"/>
        <v>0</v>
      </c>
      <c r="G214" s="332">
        <f t="shared" ref="G214:G226" si="64">ROUND(E214*F214,2)</f>
        <v>0</v>
      </c>
    </row>
    <row r="215" spans="1:7" ht="20.100000000000001" customHeight="1" x14ac:dyDescent="0.2">
      <c r="A215" s="363" t="str">
        <f t="shared" si="63"/>
        <v/>
      </c>
      <c r="B215" s="328" t="str">
        <f t="shared" si="60"/>
        <v/>
      </c>
      <c r="C215" s="326"/>
      <c r="D215" s="325" t="str">
        <f t="shared" si="61"/>
        <v/>
      </c>
      <c r="E215" s="329"/>
      <c r="F215" s="331">
        <f t="shared" si="62"/>
        <v>0</v>
      </c>
      <c r="G215" s="332">
        <f t="shared" si="64"/>
        <v>0</v>
      </c>
    </row>
    <row r="216" spans="1:7" ht="20.100000000000001" customHeight="1" x14ac:dyDescent="0.2">
      <c r="A216" s="363" t="str">
        <f t="shared" si="63"/>
        <v/>
      </c>
      <c r="B216" s="328" t="str">
        <f t="shared" si="60"/>
        <v/>
      </c>
      <c r="C216" s="327"/>
      <c r="D216" s="325" t="str">
        <f t="shared" si="61"/>
        <v/>
      </c>
      <c r="E216" s="329"/>
      <c r="F216" s="331">
        <f t="shared" si="62"/>
        <v>0</v>
      </c>
      <c r="G216" s="332">
        <f t="shared" si="64"/>
        <v>0</v>
      </c>
    </row>
    <row r="217" spans="1:7" ht="20.100000000000001" customHeight="1" x14ac:dyDescent="0.2">
      <c r="A217" s="363" t="str">
        <f t="shared" si="63"/>
        <v/>
      </c>
      <c r="B217" s="328" t="str">
        <f t="shared" si="60"/>
        <v/>
      </c>
      <c r="C217" s="328"/>
      <c r="D217" s="325" t="str">
        <f t="shared" si="61"/>
        <v/>
      </c>
      <c r="E217" s="329"/>
      <c r="F217" s="331">
        <f t="shared" si="62"/>
        <v>0</v>
      </c>
      <c r="G217" s="332">
        <f t="shared" si="64"/>
        <v>0</v>
      </c>
    </row>
    <row r="218" spans="1:7" ht="20.100000000000001" customHeight="1" x14ac:dyDescent="0.2">
      <c r="A218" s="363" t="str">
        <f t="shared" si="63"/>
        <v/>
      </c>
      <c r="B218" s="328" t="str">
        <f t="shared" si="60"/>
        <v/>
      </c>
      <c r="C218" s="364"/>
      <c r="D218" s="325" t="str">
        <f t="shared" si="61"/>
        <v/>
      </c>
      <c r="E218" s="365"/>
      <c r="F218" s="331">
        <f t="shared" si="62"/>
        <v>0</v>
      </c>
      <c r="G218" s="332">
        <f t="shared" si="64"/>
        <v>0</v>
      </c>
    </row>
    <row r="219" spans="1:7" ht="20.100000000000001" customHeight="1" x14ac:dyDescent="0.2">
      <c r="A219" s="363" t="str">
        <f t="shared" si="63"/>
        <v/>
      </c>
      <c r="B219" s="328" t="str">
        <f t="shared" si="60"/>
        <v/>
      </c>
      <c r="C219" s="364"/>
      <c r="D219" s="325" t="str">
        <f t="shared" si="61"/>
        <v/>
      </c>
      <c r="E219" s="365"/>
      <c r="F219" s="331">
        <f t="shared" si="62"/>
        <v>0</v>
      </c>
      <c r="G219" s="332">
        <f t="shared" si="64"/>
        <v>0</v>
      </c>
    </row>
    <row r="220" spans="1:7" ht="20.100000000000001" customHeight="1" x14ac:dyDescent="0.2">
      <c r="A220" s="363" t="str">
        <f t="shared" si="63"/>
        <v/>
      </c>
      <c r="B220" s="328" t="str">
        <f t="shared" si="60"/>
        <v/>
      </c>
      <c r="C220" s="364"/>
      <c r="D220" s="325" t="str">
        <f t="shared" si="61"/>
        <v/>
      </c>
      <c r="E220" s="365"/>
      <c r="F220" s="331">
        <f t="shared" si="62"/>
        <v>0</v>
      </c>
      <c r="G220" s="332">
        <f t="shared" si="64"/>
        <v>0</v>
      </c>
    </row>
    <row r="221" spans="1:7" ht="20.100000000000001" customHeight="1" x14ac:dyDescent="0.2">
      <c r="A221" s="363" t="str">
        <f t="shared" si="63"/>
        <v/>
      </c>
      <c r="B221" s="328" t="str">
        <f t="shared" si="60"/>
        <v/>
      </c>
      <c r="C221" s="364"/>
      <c r="D221" s="325" t="str">
        <f t="shared" si="61"/>
        <v/>
      </c>
      <c r="E221" s="365"/>
      <c r="F221" s="331">
        <f t="shared" si="62"/>
        <v>0</v>
      </c>
      <c r="G221" s="332">
        <f t="shared" si="64"/>
        <v>0</v>
      </c>
    </row>
    <row r="222" spans="1:7" ht="20.100000000000001" customHeight="1" x14ac:dyDescent="0.2">
      <c r="A222" s="363" t="str">
        <f t="shared" si="63"/>
        <v/>
      </c>
      <c r="B222" s="328" t="str">
        <f t="shared" si="60"/>
        <v/>
      </c>
      <c r="C222" s="364"/>
      <c r="D222" s="325" t="str">
        <f t="shared" si="61"/>
        <v/>
      </c>
      <c r="E222" s="365"/>
      <c r="F222" s="331">
        <f t="shared" si="62"/>
        <v>0</v>
      </c>
      <c r="G222" s="332">
        <f t="shared" si="64"/>
        <v>0</v>
      </c>
    </row>
    <row r="223" spans="1:7" ht="20.100000000000001" customHeight="1" x14ac:dyDescent="0.2">
      <c r="A223" s="363" t="str">
        <f t="shared" si="63"/>
        <v/>
      </c>
      <c r="B223" s="328" t="str">
        <f t="shared" si="60"/>
        <v/>
      </c>
      <c r="C223" s="364"/>
      <c r="D223" s="325" t="str">
        <f t="shared" si="61"/>
        <v/>
      </c>
      <c r="E223" s="365"/>
      <c r="F223" s="331">
        <f t="shared" si="62"/>
        <v>0</v>
      </c>
      <c r="G223" s="332">
        <f t="shared" si="64"/>
        <v>0</v>
      </c>
    </row>
    <row r="224" spans="1:7" ht="20.100000000000001" customHeight="1" x14ac:dyDescent="0.2">
      <c r="A224" s="363" t="str">
        <f t="shared" si="63"/>
        <v/>
      </c>
      <c r="B224" s="328" t="str">
        <f t="shared" si="60"/>
        <v/>
      </c>
      <c r="C224" s="364"/>
      <c r="D224" s="325" t="str">
        <f t="shared" si="61"/>
        <v/>
      </c>
      <c r="E224" s="365"/>
      <c r="F224" s="331">
        <f t="shared" si="62"/>
        <v>0</v>
      </c>
      <c r="G224" s="332">
        <f t="shared" si="64"/>
        <v>0</v>
      </c>
    </row>
    <row r="225" spans="1:7" ht="20.100000000000001" customHeight="1" x14ac:dyDescent="0.2">
      <c r="A225" s="363" t="str">
        <f t="shared" si="63"/>
        <v/>
      </c>
      <c r="B225" s="328" t="str">
        <f t="shared" si="60"/>
        <v/>
      </c>
      <c r="C225" s="364"/>
      <c r="D225" s="325" t="str">
        <f t="shared" si="61"/>
        <v/>
      </c>
      <c r="E225" s="365"/>
      <c r="F225" s="331">
        <f t="shared" si="62"/>
        <v>0</v>
      </c>
      <c r="G225" s="332">
        <f t="shared" si="64"/>
        <v>0</v>
      </c>
    </row>
    <row r="226" spans="1:7" ht="20.100000000000001" customHeight="1" x14ac:dyDescent="0.2">
      <c r="A226" s="363" t="str">
        <f t="shared" si="63"/>
        <v/>
      </c>
      <c r="B226" s="328" t="str">
        <f t="shared" si="60"/>
        <v/>
      </c>
      <c r="C226" s="364"/>
      <c r="D226" s="325" t="str">
        <f t="shared" si="61"/>
        <v/>
      </c>
      <c r="E226" s="365"/>
      <c r="F226" s="331">
        <f t="shared" si="62"/>
        <v>0</v>
      </c>
      <c r="G226" s="332">
        <f t="shared" si="64"/>
        <v>0</v>
      </c>
    </row>
    <row r="227" spans="1:7" ht="20.100000000000001" customHeight="1" x14ac:dyDescent="0.2">
      <c r="A227" s="366"/>
      <c r="B227" s="352"/>
      <c r="C227" s="352"/>
      <c r="D227" s="330"/>
      <c r="E227" s="348"/>
      <c r="F227" s="597" t="s">
        <v>27</v>
      </c>
      <c r="G227" s="333">
        <f>SUBTOTAL(9,G213:G226)</f>
        <v>0</v>
      </c>
    </row>
    <row r="228" spans="1:7" ht="20.100000000000001" customHeight="1" x14ac:dyDescent="0.2">
      <c r="A228" s="366"/>
      <c r="B228" s="352"/>
      <c r="C228" s="339" t="s">
        <v>722</v>
      </c>
      <c r="D228" s="330"/>
      <c r="E228" s="348"/>
      <c r="F228" s="349"/>
      <c r="G228" s="367"/>
    </row>
    <row r="229" spans="1:7" ht="20.100000000000001" customHeight="1" x14ac:dyDescent="0.2">
      <c r="A229" s="363" t="str">
        <f t="shared" ref="A229:A236" si="65">IFERROR(VLOOKUP(C229,Tabla_Insumos,4,FALSE),"")</f>
        <v/>
      </c>
      <c r="B229" s="328" t="str">
        <f t="shared" ref="B229:B236" si="66">IFERROR(VLOOKUP(C229,Tabla_Insumos,5,FALSE),"")</f>
        <v/>
      </c>
      <c r="C229" s="334"/>
      <c r="D229" s="325" t="str">
        <f t="shared" ref="D229:D236" si="67">IFERROR(VLOOKUP(C229,Tabla_Insumos,2,FALSE),"")</f>
        <v/>
      </c>
      <c r="E229" s="329"/>
      <c r="F229" s="368">
        <f t="shared" ref="F229:F236" si="68">IFERROR(VLOOKUP(C229,Tabla_Insumos,3,FALSE),0)</f>
        <v>0</v>
      </c>
      <c r="G229" s="332">
        <f>ROUND(E229*F229,2)</f>
        <v>0</v>
      </c>
    </row>
    <row r="230" spans="1:7" ht="20.100000000000001" customHeight="1" x14ac:dyDescent="0.2">
      <c r="A230" s="363" t="str">
        <f t="shared" si="65"/>
        <v/>
      </c>
      <c r="B230" s="328" t="str">
        <f t="shared" si="66"/>
        <v/>
      </c>
      <c r="C230" s="335"/>
      <c r="D230" s="325" t="str">
        <f t="shared" si="67"/>
        <v/>
      </c>
      <c r="E230" s="329"/>
      <c r="F230" s="368">
        <f t="shared" si="68"/>
        <v>0</v>
      </c>
      <c r="G230" s="332">
        <f t="shared" ref="G230:G236" si="69">ROUND(E230*F230,2)</f>
        <v>0</v>
      </c>
    </row>
    <row r="231" spans="1:7" ht="20.100000000000001" customHeight="1" x14ac:dyDescent="0.2">
      <c r="A231" s="363" t="str">
        <f t="shared" si="65"/>
        <v/>
      </c>
      <c r="B231" s="328" t="str">
        <f t="shared" si="66"/>
        <v/>
      </c>
      <c r="C231" s="335"/>
      <c r="D231" s="325" t="str">
        <f t="shared" si="67"/>
        <v/>
      </c>
      <c r="E231" s="329"/>
      <c r="F231" s="368">
        <f t="shared" si="68"/>
        <v>0</v>
      </c>
      <c r="G231" s="332">
        <f t="shared" si="69"/>
        <v>0</v>
      </c>
    </row>
    <row r="232" spans="1:7" ht="20.100000000000001" customHeight="1" x14ac:dyDescent="0.2">
      <c r="A232" s="363" t="str">
        <f t="shared" si="65"/>
        <v/>
      </c>
      <c r="B232" s="328" t="str">
        <f t="shared" si="66"/>
        <v/>
      </c>
      <c r="C232" s="335"/>
      <c r="D232" s="325" t="str">
        <f t="shared" si="67"/>
        <v/>
      </c>
      <c r="E232" s="329"/>
      <c r="F232" s="368">
        <f t="shared" si="68"/>
        <v>0</v>
      </c>
      <c r="G232" s="332">
        <f t="shared" si="69"/>
        <v>0</v>
      </c>
    </row>
    <row r="233" spans="1:7" ht="20.100000000000001" customHeight="1" x14ac:dyDescent="0.2">
      <c r="A233" s="363" t="str">
        <f t="shared" si="65"/>
        <v/>
      </c>
      <c r="B233" s="328" t="str">
        <f t="shared" si="66"/>
        <v/>
      </c>
      <c r="C233" s="328"/>
      <c r="D233" s="325" t="str">
        <f t="shared" si="67"/>
        <v/>
      </c>
      <c r="E233" s="329"/>
      <c r="F233" s="368">
        <f t="shared" si="68"/>
        <v>0</v>
      </c>
      <c r="G233" s="332">
        <f t="shared" si="69"/>
        <v>0</v>
      </c>
    </row>
    <row r="234" spans="1:7" ht="20.100000000000001" customHeight="1" x14ac:dyDescent="0.2">
      <c r="A234" s="363" t="str">
        <f t="shared" si="65"/>
        <v/>
      </c>
      <c r="B234" s="328" t="str">
        <f t="shared" si="66"/>
        <v/>
      </c>
      <c r="C234" s="328"/>
      <c r="D234" s="325" t="str">
        <f t="shared" si="67"/>
        <v/>
      </c>
      <c r="E234" s="329"/>
      <c r="F234" s="368">
        <f t="shared" si="68"/>
        <v>0</v>
      </c>
      <c r="G234" s="332">
        <f t="shared" si="69"/>
        <v>0</v>
      </c>
    </row>
    <row r="235" spans="1:7" ht="20.100000000000001" customHeight="1" x14ac:dyDescent="0.2">
      <c r="A235" s="363" t="str">
        <f t="shared" si="65"/>
        <v/>
      </c>
      <c r="B235" s="328" t="str">
        <f t="shared" si="66"/>
        <v/>
      </c>
      <c r="C235" s="364"/>
      <c r="D235" s="325" t="str">
        <f t="shared" si="67"/>
        <v/>
      </c>
      <c r="E235" s="365"/>
      <c r="F235" s="368">
        <f t="shared" si="68"/>
        <v>0</v>
      </c>
      <c r="G235" s="332">
        <f t="shared" si="69"/>
        <v>0</v>
      </c>
    </row>
    <row r="236" spans="1:7" ht="20.100000000000001" customHeight="1" x14ac:dyDescent="0.2">
      <c r="A236" s="363" t="str">
        <f t="shared" si="65"/>
        <v/>
      </c>
      <c r="B236" s="328" t="str">
        <f t="shared" si="66"/>
        <v/>
      </c>
      <c r="C236" s="364"/>
      <c r="D236" s="325" t="str">
        <f t="shared" si="67"/>
        <v/>
      </c>
      <c r="E236" s="365"/>
      <c r="F236" s="368">
        <f t="shared" si="68"/>
        <v>0</v>
      </c>
      <c r="G236" s="332">
        <f t="shared" si="69"/>
        <v>0</v>
      </c>
    </row>
    <row r="237" spans="1:7" ht="20.100000000000001" customHeight="1" x14ac:dyDescent="0.2">
      <c r="A237" s="366"/>
      <c r="B237" s="352"/>
      <c r="C237" s="352"/>
      <c r="D237" s="330"/>
      <c r="E237" s="348"/>
      <c r="F237" s="597" t="s">
        <v>28</v>
      </c>
      <c r="G237" s="333">
        <f>SUBTOTAL(9,G229:G236)</f>
        <v>0</v>
      </c>
    </row>
    <row r="238" spans="1:7" ht="20.100000000000001" customHeight="1" x14ac:dyDescent="0.2">
      <c r="A238" s="366"/>
      <c r="B238" s="352"/>
      <c r="C238" s="339" t="s">
        <v>723</v>
      </c>
      <c r="D238" s="330"/>
      <c r="E238" s="348"/>
      <c r="F238" s="349"/>
      <c r="G238" s="367"/>
    </row>
    <row r="239" spans="1:7" ht="20.100000000000001" customHeight="1" x14ac:dyDescent="0.2">
      <c r="A239" s="363" t="str">
        <f>IFERROR(VLOOKUP(C239,Tabla_Insumos,4,FALSE),"")</f>
        <v/>
      </c>
      <c r="B239" s="328" t="str">
        <f t="shared" ref="B239:B247" si="70">IFERROR(VLOOKUP(C239,Tabla_Insumos,5,FALSE),"")</f>
        <v/>
      </c>
      <c r="C239" s="335"/>
      <c r="D239" s="325" t="str">
        <f t="shared" ref="D239:D247" si="71">IFERROR(VLOOKUP(C239,Tabla_Insumos,2,FALSE),"")</f>
        <v/>
      </c>
      <c r="E239" s="329"/>
      <c r="F239" s="331">
        <f>IFERROR(VLOOKUP(C239,Tabla_Insumos,3,FALSE),0)</f>
        <v>0</v>
      </c>
      <c r="G239" s="332">
        <f>ROUND(E239*F239,2)</f>
        <v>0</v>
      </c>
    </row>
    <row r="240" spans="1:7" ht="20.100000000000001" customHeight="1" x14ac:dyDescent="0.2">
      <c r="A240" s="363" t="str">
        <f t="shared" ref="A240:A247" si="72">IFERROR(VLOOKUP(C240,Tabla_Insumos,4,FALSE),"")</f>
        <v/>
      </c>
      <c r="B240" s="328" t="str">
        <f t="shared" si="70"/>
        <v/>
      </c>
      <c r="C240" s="335"/>
      <c r="D240" s="325" t="str">
        <f t="shared" si="71"/>
        <v/>
      </c>
      <c r="E240" s="329"/>
      <c r="F240" s="331">
        <f t="shared" ref="F240:F247" si="73">IFERROR(VLOOKUP(C240,Tabla_Insumos,3,FALSE),0)</f>
        <v>0</v>
      </c>
      <c r="G240" s="332">
        <f t="shared" ref="G240:G247" si="74">ROUND(E240*F240,2)</f>
        <v>0</v>
      </c>
    </row>
    <row r="241" spans="1:7" ht="20.100000000000001" customHeight="1" x14ac:dyDescent="0.2">
      <c r="A241" s="363" t="str">
        <f t="shared" si="72"/>
        <v/>
      </c>
      <c r="B241" s="328" t="str">
        <f t="shared" si="70"/>
        <v/>
      </c>
      <c r="C241" s="334"/>
      <c r="D241" s="325" t="str">
        <f t="shared" si="71"/>
        <v/>
      </c>
      <c r="E241" s="329"/>
      <c r="F241" s="331">
        <f t="shared" si="73"/>
        <v>0</v>
      </c>
      <c r="G241" s="332">
        <f t="shared" si="74"/>
        <v>0</v>
      </c>
    </row>
    <row r="242" spans="1:7" ht="20.100000000000001" customHeight="1" x14ac:dyDescent="0.2">
      <c r="A242" s="363" t="str">
        <f t="shared" si="72"/>
        <v/>
      </c>
      <c r="B242" s="328" t="str">
        <f t="shared" si="70"/>
        <v/>
      </c>
      <c r="C242" s="369"/>
      <c r="D242" s="325" t="str">
        <f t="shared" si="71"/>
        <v/>
      </c>
      <c r="E242" s="329"/>
      <c r="F242" s="331">
        <f t="shared" si="73"/>
        <v>0</v>
      </c>
      <c r="G242" s="332">
        <f t="shared" si="74"/>
        <v>0</v>
      </c>
    </row>
    <row r="243" spans="1:7" ht="20.100000000000001" customHeight="1" x14ac:dyDescent="0.2">
      <c r="A243" s="363" t="str">
        <f t="shared" si="72"/>
        <v/>
      </c>
      <c r="B243" s="328" t="str">
        <f t="shared" si="70"/>
        <v/>
      </c>
      <c r="C243" s="370"/>
      <c r="D243" s="325" t="str">
        <f t="shared" si="71"/>
        <v/>
      </c>
      <c r="E243" s="329"/>
      <c r="F243" s="331">
        <f t="shared" si="73"/>
        <v>0</v>
      </c>
      <c r="G243" s="332">
        <f t="shared" si="74"/>
        <v>0</v>
      </c>
    </row>
    <row r="244" spans="1:7" ht="20.100000000000001" customHeight="1" x14ac:dyDescent="0.2">
      <c r="A244" s="363" t="str">
        <f t="shared" si="72"/>
        <v/>
      </c>
      <c r="B244" s="328" t="str">
        <f t="shared" si="70"/>
        <v/>
      </c>
      <c r="C244" s="364"/>
      <c r="D244" s="325" t="str">
        <f t="shared" si="71"/>
        <v/>
      </c>
      <c r="E244" s="365"/>
      <c r="F244" s="331">
        <f t="shared" si="73"/>
        <v>0</v>
      </c>
      <c r="G244" s="332">
        <f t="shared" si="74"/>
        <v>0</v>
      </c>
    </row>
    <row r="245" spans="1:7" ht="20.100000000000001" customHeight="1" x14ac:dyDescent="0.2">
      <c r="A245" s="363" t="str">
        <f t="shared" si="72"/>
        <v/>
      </c>
      <c r="B245" s="328" t="str">
        <f t="shared" si="70"/>
        <v/>
      </c>
      <c r="C245" s="364"/>
      <c r="D245" s="325" t="str">
        <f t="shared" si="71"/>
        <v/>
      </c>
      <c r="E245" s="365"/>
      <c r="F245" s="331">
        <f t="shared" si="73"/>
        <v>0</v>
      </c>
      <c r="G245" s="332">
        <f t="shared" si="74"/>
        <v>0</v>
      </c>
    </row>
    <row r="246" spans="1:7" ht="20.100000000000001" customHeight="1" x14ac:dyDescent="0.2">
      <c r="A246" s="363" t="str">
        <f t="shared" si="72"/>
        <v/>
      </c>
      <c r="B246" s="328" t="str">
        <f t="shared" si="70"/>
        <v/>
      </c>
      <c r="C246" s="364"/>
      <c r="D246" s="325" t="str">
        <f t="shared" si="71"/>
        <v/>
      </c>
      <c r="E246" s="365"/>
      <c r="F246" s="331">
        <f t="shared" si="73"/>
        <v>0</v>
      </c>
      <c r="G246" s="332">
        <f t="shared" si="74"/>
        <v>0</v>
      </c>
    </row>
    <row r="247" spans="1:7" ht="20.100000000000001" customHeight="1" x14ac:dyDescent="0.2">
      <c r="A247" s="363" t="str">
        <f t="shared" si="72"/>
        <v/>
      </c>
      <c r="B247" s="328" t="str">
        <f t="shared" si="70"/>
        <v/>
      </c>
      <c r="C247" s="364"/>
      <c r="D247" s="325" t="str">
        <f t="shared" si="71"/>
        <v/>
      </c>
      <c r="E247" s="365"/>
      <c r="F247" s="331">
        <f t="shared" si="73"/>
        <v>0</v>
      </c>
      <c r="G247" s="332">
        <f t="shared" si="74"/>
        <v>0</v>
      </c>
    </row>
    <row r="248" spans="1:7" ht="20.100000000000001" customHeight="1" x14ac:dyDescent="0.2">
      <c r="A248" s="371"/>
      <c r="B248" s="330"/>
      <c r="C248" s="352"/>
      <c r="D248" s="330"/>
      <c r="E248" s="348"/>
      <c r="F248" s="597" t="s">
        <v>29</v>
      </c>
      <c r="G248" s="333">
        <f>SUBTOTAL(9,G239:G247)</f>
        <v>0</v>
      </c>
    </row>
    <row r="249" spans="1:7" ht="20.100000000000001" customHeight="1" thickBot="1" x14ac:dyDescent="0.25">
      <c r="A249" s="372"/>
      <c r="B249" s="373"/>
      <c r="C249" s="374"/>
      <c r="D249" s="373"/>
      <c r="E249" s="375"/>
      <c r="F249" s="376"/>
      <c r="G249" s="377"/>
    </row>
    <row r="250" spans="1:7" ht="20.100000000000001" customHeight="1" thickBot="1" x14ac:dyDescent="0.25">
      <c r="A250" s="387">
        <f>B208</f>
        <v>5</v>
      </c>
      <c r="B250" s="378" t="str">
        <f>C208</f>
        <v>Cimiento Ciclópeo H 13</v>
      </c>
      <c r="C250" s="379"/>
      <c r="D250" s="379" t="s">
        <v>30</v>
      </c>
      <c r="E250" s="380"/>
      <c r="F250" s="381" t="s">
        <v>31</v>
      </c>
      <c r="G250" s="382">
        <f>SUBTOTAL(9,G213:G249)</f>
        <v>0</v>
      </c>
    </row>
    <row r="251" spans="1:7" ht="20.100000000000001" customHeight="1" thickTop="1" thickBot="1" x14ac:dyDescent="0.25"/>
    <row r="252" spans="1:7" ht="20.100000000000001" customHeight="1" thickTop="1" x14ac:dyDescent="0.2">
      <c r="A252" s="383" t="s">
        <v>1252</v>
      </c>
      <c r="B252" s="384"/>
      <c r="C252" s="384"/>
      <c r="D252" s="384"/>
      <c r="E252" s="384"/>
      <c r="F252" s="384"/>
      <c r="G252" s="385"/>
    </row>
    <row r="253" spans="1:7" ht="20.100000000000001" customHeight="1" x14ac:dyDescent="0.2">
      <c r="A253" s="336" t="s">
        <v>719</v>
      </c>
      <c r="B253" s="337" t="str">
        <f>Comitente</f>
        <v>INSTITUTO PROVINCIAL DE LA VIVIENDA</v>
      </c>
      <c r="C253" s="338"/>
      <c r="D253" s="339"/>
      <c r="E253" s="339"/>
      <c r="F253" s="340"/>
      <c r="G253" s="341"/>
    </row>
    <row r="254" spans="1:7" ht="20.100000000000001" customHeight="1" x14ac:dyDescent="0.2">
      <c r="A254" s="336" t="s">
        <v>720</v>
      </c>
      <c r="B254" s="337" t="str">
        <f>Contratista</f>
        <v>xxxxxx</v>
      </c>
      <c r="C254" s="342"/>
      <c r="D254" s="342"/>
      <c r="E254" s="342"/>
      <c r="F254" s="343"/>
      <c r="G254" s="344"/>
    </row>
    <row r="255" spans="1:7" ht="20.100000000000001" customHeight="1" x14ac:dyDescent="0.2">
      <c r="A255" s="336" t="s">
        <v>20</v>
      </c>
      <c r="B255" s="337" t="str">
        <f>Obra</f>
        <v>B° VIRGEN DE FÁTIMA - SECTOR 1 - 71 VIV.- DPTO. JÁCHAL</v>
      </c>
      <c r="C255" s="342"/>
      <c r="D255" s="342"/>
      <c r="E255" s="342"/>
      <c r="F255" s="343" t="s">
        <v>33</v>
      </c>
      <c r="G255" s="345">
        <f>+Datos!$C$10</f>
        <v>43769</v>
      </c>
    </row>
    <row r="256" spans="1:7" ht="20.100000000000001" customHeight="1" x14ac:dyDescent="0.2">
      <c r="A256" s="346" t="s">
        <v>718</v>
      </c>
      <c r="B256" s="347" t="str">
        <f>Ubicación</f>
        <v>DEPTO. JÁCHAL</v>
      </c>
      <c r="C256" s="347"/>
      <c r="D256" s="330"/>
      <c r="E256" s="348"/>
      <c r="F256" s="349"/>
      <c r="G256" s="350"/>
    </row>
    <row r="257" spans="1:7" ht="20.100000000000001" customHeight="1" x14ac:dyDescent="0.2">
      <c r="A257" s="346" t="s">
        <v>34</v>
      </c>
      <c r="B257" s="351" t="s">
        <v>1125</v>
      </c>
      <c r="C257" s="352" t="str">
        <f>IFERROR(VLOOKUP(B257,Tabla_CyP,2,FALSE),"")</f>
        <v>VIVIENDA</v>
      </c>
      <c r="D257" s="353"/>
      <c r="E257" s="348"/>
      <c r="F257" s="349"/>
      <c r="G257" s="350"/>
    </row>
    <row r="258" spans="1:7" ht="20.100000000000001" customHeight="1" x14ac:dyDescent="0.2">
      <c r="A258" s="346" t="s">
        <v>21</v>
      </c>
      <c r="B258" s="386">
        <f>IFERROR(VLOOKUP(COUNTIF($A$1:A258,"ITEM:"),Tabla_NumeroItem,2,FALSE),"")</f>
        <v>6</v>
      </c>
      <c r="C258" s="352" t="str">
        <f>IFERROR(VLOOKUP(B258,Tabla_CyP,2,FALSE),"")</f>
        <v>Dado Fundación  h=15cm</v>
      </c>
      <c r="D258" s="330"/>
      <c r="E258" s="348"/>
      <c r="F258" s="343" t="s">
        <v>22</v>
      </c>
      <c r="G258" s="354" t="str">
        <f>IFERROR(VLOOKUP(B258,Tabla_CyP,4,FALSE),"")</f>
        <v>m3</v>
      </c>
    </row>
    <row r="259" spans="1:7" ht="20.100000000000001" customHeight="1" x14ac:dyDescent="0.2">
      <c r="A259" s="346"/>
      <c r="B259" s="347"/>
      <c r="C259" s="352"/>
      <c r="D259" s="330"/>
      <c r="E259" s="348"/>
      <c r="F259" s="349"/>
      <c r="G259" s="350"/>
    </row>
    <row r="260" spans="1:7" ht="20.100000000000001" customHeight="1" x14ac:dyDescent="0.2">
      <c r="A260" s="650" t="s">
        <v>581</v>
      </c>
      <c r="B260" s="651"/>
      <c r="C260" s="646" t="s">
        <v>0</v>
      </c>
      <c r="D260" s="646" t="s">
        <v>23</v>
      </c>
      <c r="E260" s="648" t="s">
        <v>24</v>
      </c>
      <c r="F260" s="644" t="s">
        <v>25</v>
      </c>
      <c r="G260" s="652" t="s">
        <v>26</v>
      </c>
    </row>
    <row r="261" spans="1:7" ht="20.100000000000001" customHeight="1" x14ac:dyDescent="0.2">
      <c r="A261" s="355" t="s">
        <v>582</v>
      </c>
      <c r="B261" s="356" t="s">
        <v>583</v>
      </c>
      <c r="C261" s="647"/>
      <c r="D261" s="647"/>
      <c r="E261" s="649"/>
      <c r="F261" s="645"/>
      <c r="G261" s="653"/>
    </row>
    <row r="262" spans="1:7" ht="20.100000000000001" customHeight="1" x14ac:dyDescent="0.2">
      <c r="A262" s="596"/>
      <c r="B262" s="357"/>
      <c r="C262" s="358" t="s">
        <v>721</v>
      </c>
      <c r="D262" s="359"/>
      <c r="E262" s="360"/>
      <c r="F262" s="361"/>
      <c r="G262" s="362"/>
    </row>
    <row r="263" spans="1:7" ht="20.100000000000001" customHeight="1" x14ac:dyDescent="0.2">
      <c r="A263" s="363" t="str">
        <f>IFERROR(VLOOKUP(C263,Tabla_Insumos,4,FALSE),"")</f>
        <v/>
      </c>
      <c r="B263" s="328" t="str">
        <f t="shared" ref="B263:B276" si="75">IFERROR(VLOOKUP(C263,Tabla_Insumos,5,FALSE),"")</f>
        <v/>
      </c>
      <c r="C263" s="326"/>
      <c r="D263" s="325" t="str">
        <f t="shared" ref="D263:D276" si="76">IFERROR(VLOOKUP(C263,Tabla_Insumos,2,FALSE),"")</f>
        <v/>
      </c>
      <c r="E263" s="329"/>
      <c r="F263" s="331">
        <f t="shared" ref="F263:F276" si="77">IFERROR(VLOOKUP(C263,Tabla_Insumos,3,FALSE),0)</f>
        <v>0</v>
      </c>
      <c r="G263" s="332">
        <f>ROUND(E263*F263,2)</f>
        <v>0</v>
      </c>
    </row>
    <row r="264" spans="1:7" ht="20.100000000000001" customHeight="1" x14ac:dyDescent="0.2">
      <c r="A264" s="363" t="str">
        <f t="shared" ref="A264:A276" si="78">IFERROR(VLOOKUP(C264,Tabla_Insumos,4,FALSE),"")</f>
        <v/>
      </c>
      <c r="B264" s="328" t="str">
        <f t="shared" si="75"/>
        <v/>
      </c>
      <c r="C264" s="326"/>
      <c r="D264" s="325" t="str">
        <f t="shared" si="76"/>
        <v/>
      </c>
      <c r="E264" s="329"/>
      <c r="F264" s="331">
        <f t="shared" si="77"/>
        <v>0</v>
      </c>
      <c r="G264" s="332">
        <f t="shared" ref="G264:G276" si="79">ROUND(E264*F264,2)</f>
        <v>0</v>
      </c>
    </row>
    <row r="265" spans="1:7" ht="20.100000000000001" customHeight="1" x14ac:dyDescent="0.2">
      <c r="A265" s="363" t="str">
        <f t="shared" si="78"/>
        <v/>
      </c>
      <c r="B265" s="328" t="str">
        <f t="shared" si="75"/>
        <v/>
      </c>
      <c r="C265" s="326"/>
      <c r="D265" s="325" t="str">
        <f t="shared" si="76"/>
        <v/>
      </c>
      <c r="E265" s="329"/>
      <c r="F265" s="331">
        <f t="shared" si="77"/>
        <v>0</v>
      </c>
      <c r="G265" s="332">
        <f t="shared" si="79"/>
        <v>0</v>
      </c>
    </row>
    <row r="266" spans="1:7" ht="20.100000000000001" customHeight="1" x14ac:dyDescent="0.2">
      <c r="A266" s="363" t="str">
        <f t="shared" si="78"/>
        <v/>
      </c>
      <c r="B266" s="328" t="str">
        <f t="shared" si="75"/>
        <v/>
      </c>
      <c r="C266" s="327"/>
      <c r="D266" s="325" t="str">
        <f t="shared" si="76"/>
        <v/>
      </c>
      <c r="E266" s="329"/>
      <c r="F266" s="331">
        <f t="shared" si="77"/>
        <v>0</v>
      </c>
      <c r="G266" s="332">
        <f t="shared" si="79"/>
        <v>0</v>
      </c>
    </row>
    <row r="267" spans="1:7" ht="20.100000000000001" customHeight="1" x14ac:dyDescent="0.2">
      <c r="A267" s="363" t="str">
        <f t="shared" si="78"/>
        <v/>
      </c>
      <c r="B267" s="328" t="str">
        <f t="shared" si="75"/>
        <v/>
      </c>
      <c r="C267" s="328"/>
      <c r="D267" s="325" t="str">
        <f t="shared" si="76"/>
        <v/>
      </c>
      <c r="E267" s="329"/>
      <c r="F267" s="331">
        <f t="shared" si="77"/>
        <v>0</v>
      </c>
      <c r="G267" s="332">
        <f t="shared" si="79"/>
        <v>0</v>
      </c>
    </row>
    <row r="268" spans="1:7" ht="20.100000000000001" customHeight="1" x14ac:dyDescent="0.2">
      <c r="A268" s="363" t="str">
        <f t="shared" si="78"/>
        <v/>
      </c>
      <c r="B268" s="328" t="str">
        <f t="shared" si="75"/>
        <v/>
      </c>
      <c r="C268" s="364"/>
      <c r="D268" s="325" t="str">
        <f t="shared" si="76"/>
        <v/>
      </c>
      <c r="E268" s="365"/>
      <c r="F268" s="331">
        <f t="shared" si="77"/>
        <v>0</v>
      </c>
      <c r="G268" s="332">
        <f t="shared" si="79"/>
        <v>0</v>
      </c>
    </row>
    <row r="269" spans="1:7" ht="20.100000000000001" customHeight="1" x14ac:dyDescent="0.2">
      <c r="A269" s="363" t="str">
        <f t="shared" si="78"/>
        <v/>
      </c>
      <c r="B269" s="328" t="str">
        <f t="shared" si="75"/>
        <v/>
      </c>
      <c r="C269" s="364"/>
      <c r="D269" s="325" t="str">
        <f t="shared" si="76"/>
        <v/>
      </c>
      <c r="E269" s="365"/>
      <c r="F269" s="331">
        <f t="shared" si="77"/>
        <v>0</v>
      </c>
      <c r="G269" s="332">
        <f t="shared" si="79"/>
        <v>0</v>
      </c>
    </row>
    <row r="270" spans="1:7" ht="20.100000000000001" customHeight="1" x14ac:dyDescent="0.2">
      <c r="A270" s="363" t="str">
        <f t="shared" si="78"/>
        <v/>
      </c>
      <c r="B270" s="328" t="str">
        <f t="shared" si="75"/>
        <v/>
      </c>
      <c r="C270" s="364"/>
      <c r="D270" s="325" t="str">
        <f t="shared" si="76"/>
        <v/>
      </c>
      <c r="E270" s="365"/>
      <c r="F270" s="331">
        <f t="shared" si="77"/>
        <v>0</v>
      </c>
      <c r="G270" s="332">
        <f t="shared" si="79"/>
        <v>0</v>
      </c>
    </row>
    <row r="271" spans="1:7" ht="20.100000000000001" customHeight="1" x14ac:dyDescent="0.2">
      <c r="A271" s="363" t="str">
        <f t="shared" si="78"/>
        <v/>
      </c>
      <c r="B271" s="328" t="str">
        <f t="shared" si="75"/>
        <v/>
      </c>
      <c r="C271" s="364"/>
      <c r="D271" s="325" t="str">
        <f t="shared" si="76"/>
        <v/>
      </c>
      <c r="E271" s="365"/>
      <c r="F271" s="331">
        <f t="shared" si="77"/>
        <v>0</v>
      </c>
      <c r="G271" s="332">
        <f t="shared" si="79"/>
        <v>0</v>
      </c>
    </row>
    <row r="272" spans="1:7" ht="20.100000000000001" customHeight="1" x14ac:dyDescent="0.2">
      <c r="A272" s="363" t="str">
        <f t="shared" si="78"/>
        <v/>
      </c>
      <c r="B272" s="328" t="str">
        <f t="shared" si="75"/>
        <v/>
      </c>
      <c r="C272" s="364"/>
      <c r="D272" s="325" t="str">
        <f t="shared" si="76"/>
        <v/>
      </c>
      <c r="E272" s="365"/>
      <c r="F272" s="331">
        <f t="shared" si="77"/>
        <v>0</v>
      </c>
      <c r="G272" s="332">
        <f t="shared" si="79"/>
        <v>0</v>
      </c>
    </row>
    <row r="273" spans="1:7" ht="20.100000000000001" customHeight="1" x14ac:dyDescent="0.2">
      <c r="A273" s="363" t="str">
        <f t="shared" si="78"/>
        <v/>
      </c>
      <c r="B273" s="328" t="str">
        <f t="shared" si="75"/>
        <v/>
      </c>
      <c r="C273" s="364"/>
      <c r="D273" s="325" t="str">
        <f t="shared" si="76"/>
        <v/>
      </c>
      <c r="E273" s="365"/>
      <c r="F273" s="331">
        <f t="shared" si="77"/>
        <v>0</v>
      </c>
      <c r="G273" s="332">
        <f t="shared" si="79"/>
        <v>0</v>
      </c>
    </row>
    <row r="274" spans="1:7" ht="20.100000000000001" customHeight="1" x14ac:dyDescent="0.2">
      <c r="A274" s="363" t="str">
        <f t="shared" si="78"/>
        <v/>
      </c>
      <c r="B274" s="328" t="str">
        <f t="shared" si="75"/>
        <v/>
      </c>
      <c r="C274" s="364"/>
      <c r="D274" s="325" t="str">
        <f t="shared" si="76"/>
        <v/>
      </c>
      <c r="E274" s="365"/>
      <c r="F274" s="331">
        <f t="shared" si="77"/>
        <v>0</v>
      </c>
      <c r="G274" s="332">
        <f t="shared" si="79"/>
        <v>0</v>
      </c>
    </row>
    <row r="275" spans="1:7" ht="20.100000000000001" customHeight="1" x14ac:dyDescent="0.2">
      <c r="A275" s="363" t="str">
        <f t="shared" si="78"/>
        <v/>
      </c>
      <c r="B275" s="328" t="str">
        <f t="shared" si="75"/>
        <v/>
      </c>
      <c r="C275" s="364"/>
      <c r="D275" s="325" t="str">
        <f t="shared" si="76"/>
        <v/>
      </c>
      <c r="E275" s="365"/>
      <c r="F275" s="331">
        <f t="shared" si="77"/>
        <v>0</v>
      </c>
      <c r="G275" s="332">
        <f t="shared" si="79"/>
        <v>0</v>
      </c>
    </row>
    <row r="276" spans="1:7" ht="20.100000000000001" customHeight="1" x14ac:dyDescent="0.2">
      <c r="A276" s="363" t="str">
        <f t="shared" si="78"/>
        <v/>
      </c>
      <c r="B276" s="328" t="str">
        <f t="shared" si="75"/>
        <v/>
      </c>
      <c r="C276" s="364"/>
      <c r="D276" s="325" t="str">
        <f t="shared" si="76"/>
        <v/>
      </c>
      <c r="E276" s="365"/>
      <c r="F276" s="331">
        <f t="shared" si="77"/>
        <v>0</v>
      </c>
      <c r="G276" s="332">
        <f t="shared" si="79"/>
        <v>0</v>
      </c>
    </row>
    <row r="277" spans="1:7" ht="20.100000000000001" customHeight="1" x14ac:dyDescent="0.2">
      <c r="A277" s="366"/>
      <c r="B277" s="352"/>
      <c r="C277" s="352"/>
      <c r="D277" s="330"/>
      <c r="E277" s="348"/>
      <c r="F277" s="597" t="s">
        <v>27</v>
      </c>
      <c r="G277" s="333">
        <f>SUBTOTAL(9,G263:G276)</f>
        <v>0</v>
      </c>
    </row>
    <row r="278" spans="1:7" ht="20.100000000000001" customHeight="1" x14ac:dyDescent="0.2">
      <c r="A278" s="366"/>
      <c r="B278" s="352"/>
      <c r="C278" s="339" t="s">
        <v>722</v>
      </c>
      <c r="D278" s="330"/>
      <c r="E278" s="348"/>
      <c r="F278" s="349"/>
      <c r="G278" s="367"/>
    </row>
    <row r="279" spans="1:7" ht="20.100000000000001" customHeight="1" x14ac:dyDescent="0.2">
      <c r="A279" s="363" t="str">
        <f t="shared" ref="A279:A286" si="80">IFERROR(VLOOKUP(C279,Tabla_Insumos,4,FALSE),"")</f>
        <v/>
      </c>
      <c r="B279" s="328" t="str">
        <f t="shared" ref="B279:B286" si="81">IFERROR(VLOOKUP(C279,Tabla_Insumos,5,FALSE),"")</f>
        <v/>
      </c>
      <c r="C279" s="334"/>
      <c r="D279" s="325" t="str">
        <f t="shared" ref="D279:D286" si="82">IFERROR(VLOOKUP(C279,Tabla_Insumos,2,FALSE),"")</f>
        <v/>
      </c>
      <c r="E279" s="329"/>
      <c r="F279" s="368">
        <f t="shared" ref="F279:F286" si="83">IFERROR(VLOOKUP(C279,Tabla_Insumos,3,FALSE),0)</f>
        <v>0</v>
      </c>
      <c r="G279" s="332">
        <f>ROUND(E279*F279,2)</f>
        <v>0</v>
      </c>
    </row>
    <row r="280" spans="1:7" ht="20.100000000000001" customHeight="1" x14ac:dyDescent="0.2">
      <c r="A280" s="363" t="str">
        <f t="shared" si="80"/>
        <v/>
      </c>
      <c r="B280" s="328" t="str">
        <f t="shared" si="81"/>
        <v/>
      </c>
      <c r="C280" s="335"/>
      <c r="D280" s="325" t="str">
        <f t="shared" si="82"/>
        <v/>
      </c>
      <c r="E280" s="329"/>
      <c r="F280" s="368">
        <f t="shared" si="83"/>
        <v>0</v>
      </c>
      <c r="G280" s="332">
        <f t="shared" ref="G280:G286" si="84">ROUND(E280*F280,2)</f>
        <v>0</v>
      </c>
    </row>
    <row r="281" spans="1:7" ht="20.100000000000001" customHeight="1" x14ac:dyDescent="0.2">
      <c r="A281" s="363" t="str">
        <f t="shared" si="80"/>
        <v/>
      </c>
      <c r="B281" s="328" t="str">
        <f t="shared" si="81"/>
        <v/>
      </c>
      <c r="C281" s="335"/>
      <c r="D281" s="325" t="str">
        <f t="shared" si="82"/>
        <v/>
      </c>
      <c r="E281" s="329"/>
      <c r="F281" s="368">
        <f t="shared" si="83"/>
        <v>0</v>
      </c>
      <c r="G281" s="332">
        <f t="shared" si="84"/>
        <v>0</v>
      </c>
    </row>
    <row r="282" spans="1:7" ht="20.100000000000001" customHeight="1" x14ac:dyDescent="0.2">
      <c r="A282" s="363" t="str">
        <f t="shared" si="80"/>
        <v/>
      </c>
      <c r="B282" s="328" t="str">
        <f t="shared" si="81"/>
        <v/>
      </c>
      <c r="C282" s="335"/>
      <c r="D282" s="325" t="str">
        <f t="shared" si="82"/>
        <v/>
      </c>
      <c r="E282" s="329"/>
      <c r="F282" s="368">
        <f t="shared" si="83"/>
        <v>0</v>
      </c>
      <c r="G282" s="332">
        <f t="shared" si="84"/>
        <v>0</v>
      </c>
    </row>
    <row r="283" spans="1:7" ht="20.100000000000001" customHeight="1" x14ac:dyDescent="0.2">
      <c r="A283" s="363" t="str">
        <f t="shared" si="80"/>
        <v/>
      </c>
      <c r="B283" s="328" t="str">
        <f t="shared" si="81"/>
        <v/>
      </c>
      <c r="C283" s="328"/>
      <c r="D283" s="325" t="str">
        <f t="shared" si="82"/>
        <v/>
      </c>
      <c r="E283" s="329"/>
      <c r="F283" s="368">
        <f t="shared" si="83"/>
        <v>0</v>
      </c>
      <c r="G283" s="332">
        <f t="shared" si="84"/>
        <v>0</v>
      </c>
    </row>
    <row r="284" spans="1:7" ht="20.100000000000001" customHeight="1" x14ac:dyDescent="0.2">
      <c r="A284" s="363" t="str">
        <f t="shared" si="80"/>
        <v/>
      </c>
      <c r="B284" s="328" t="str">
        <f t="shared" si="81"/>
        <v/>
      </c>
      <c r="C284" s="328"/>
      <c r="D284" s="325" t="str">
        <f t="shared" si="82"/>
        <v/>
      </c>
      <c r="E284" s="329"/>
      <c r="F284" s="368">
        <f t="shared" si="83"/>
        <v>0</v>
      </c>
      <c r="G284" s="332">
        <f t="shared" si="84"/>
        <v>0</v>
      </c>
    </row>
    <row r="285" spans="1:7" ht="20.100000000000001" customHeight="1" x14ac:dyDescent="0.2">
      <c r="A285" s="363" t="str">
        <f t="shared" si="80"/>
        <v/>
      </c>
      <c r="B285" s="328" t="str">
        <f t="shared" si="81"/>
        <v/>
      </c>
      <c r="C285" s="364"/>
      <c r="D285" s="325" t="str">
        <f t="shared" si="82"/>
        <v/>
      </c>
      <c r="E285" s="365"/>
      <c r="F285" s="368">
        <f t="shared" si="83"/>
        <v>0</v>
      </c>
      <c r="G285" s="332">
        <f t="shared" si="84"/>
        <v>0</v>
      </c>
    </row>
    <row r="286" spans="1:7" ht="20.100000000000001" customHeight="1" x14ac:dyDescent="0.2">
      <c r="A286" s="363" t="str">
        <f t="shared" si="80"/>
        <v/>
      </c>
      <c r="B286" s="328" t="str">
        <f t="shared" si="81"/>
        <v/>
      </c>
      <c r="C286" s="364"/>
      <c r="D286" s="325" t="str">
        <f t="shared" si="82"/>
        <v/>
      </c>
      <c r="E286" s="365"/>
      <c r="F286" s="368">
        <f t="shared" si="83"/>
        <v>0</v>
      </c>
      <c r="G286" s="332">
        <f t="shared" si="84"/>
        <v>0</v>
      </c>
    </row>
    <row r="287" spans="1:7" ht="20.100000000000001" customHeight="1" x14ac:dyDescent="0.2">
      <c r="A287" s="366"/>
      <c r="B287" s="352"/>
      <c r="C287" s="352"/>
      <c r="D287" s="330"/>
      <c r="E287" s="348"/>
      <c r="F287" s="597" t="s">
        <v>28</v>
      </c>
      <c r="G287" s="333">
        <f>SUBTOTAL(9,G279:G286)</f>
        <v>0</v>
      </c>
    </row>
    <row r="288" spans="1:7" ht="20.100000000000001" customHeight="1" x14ac:dyDescent="0.2">
      <c r="A288" s="366"/>
      <c r="B288" s="352"/>
      <c r="C288" s="339" t="s">
        <v>723</v>
      </c>
      <c r="D288" s="330"/>
      <c r="E288" s="348"/>
      <c r="F288" s="349"/>
      <c r="G288" s="367"/>
    </row>
    <row r="289" spans="1:7" ht="20.100000000000001" customHeight="1" x14ac:dyDescent="0.2">
      <c r="A289" s="363" t="str">
        <f>IFERROR(VLOOKUP(C289,Tabla_Insumos,4,FALSE),"")</f>
        <v/>
      </c>
      <c r="B289" s="328" t="str">
        <f t="shared" ref="B289:B297" si="85">IFERROR(VLOOKUP(C289,Tabla_Insumos,5,FALSE),"")</f>
        <v/>
      </c>
      <c r="C289" s="335"/>
      <c r="D289" s="325" t="str">
        <f t="shared" ref="D289:D297" si="86">IFERROR(VLOOKUP(C289,Tabla_Insumos,2,FALSE),"")</f>
        <v/>
      </c>
      <c r="E289" s="329"/>
      <c r="F289" s="331">
        <f>IFERROR(VLOOKUP(C289,Tabla_Insumos,3,FALSE),0)</f>
        <v>0</v>
      </c>
      <c r="G289" s="332">
        <f>ROUND(E289*F289,2)</f>
        <v>0</v>
      </c>
    </row>
    <row r="290" spans="1:7" ht="20.100000000000001" customHeight="1" x14ac:dyDescent="0.2">
      <c r="A290" s="363" t="str">
        <f t="shared" ref="A290:A297" si="87">IFERROR(VLOOKUP(C290,Tabla_Insumos,4,FALSE),"")</f>
        <v/>
      </c>
      <c r="B290" s="328" t="str">
        <f t="shared" si="85"/>
        <v/>
      </c>
      <c r="C290" s="335"/>
      <c r="D290" s="325" t="str">
        <f t="shared" si="86"/>
        <v/>
      </c>
      <c r="E290" s="329"/>
      <c r="F290" s="331">
        <f t="shared" ref="F290:F297" si="88">IFERROR(VLOOKUP(C290,Tabla_Insumos,3,FALSE),0)</f>
        <v>0</v>
      </c>
      <c r="G290" s="332">
        <f t="shared" ref="G290:G297" si="89">ROUND(E290*F290,2)</f>
        <v>0</v>
      </c>
    </row>
    <row r="291" spans="1:7" ht="20.100000000000001" customHeight="1" x14ac:dyDescent="0.2">
      <c r="A291" s="363" t="str">
        <f t="shared" si="87"/>
        <v/>
      </c>
      <c r="B291" s="328" t="str">
        <f t="shared" si="85"/>
        <v/>
      </c>
      <c r="C291" s="334"/>
      <c r="D291" s="325" t="str">
        <f t="shared" si="86"/>
        <v/>
      </c>
      <c r="E291" s="329"/>
      <c r="F291" s="331">
        <f t="shared" si="88"/>
        <v>0</v>
      </c>
      <c r="G291" s="332">
        <f t="shared" si="89"/>
        <v>0</v>
      </c>
    </row>
    <row r="292" spans="1:7" ht="20.100000000000001" customHeight="1" x14ac:dyDescent="0.2">
      <c r="A292" s="363" t="str">
        <f t="shared" si="87"/>
        <v/>
      </c>
      <c r="B292" s="328" t="str">
        <f t="shared" si="85"/>
        <v/>
      </c>
      <c r="C292" s="369"/>
      <c r="D292" s="325" t="str">
        <f t="shared" si="86"/>
        <v/>
      </c>
      <c r="E292" s="329"/>
      <c r="F292" s="331">
        <f t="shared" si="88"/>
        <v>0</v>
      </c>
      <c r="G292" s="332">
        <f t="shared" si="89"/>
        <v>0</v>
      </c>
    </row>
    <row r="293" spans="1:7" ht="20.100000000000001" customHeight="1" x14ac:dyDescent="0.2">
      <c r="A293" s="363" t="str">
        <f t="shared" si="87"/>
        <v/>
      </c>
      <c r="B293" s="328" t="str">
        <f t="shared" si="85"/>
        <v/>
      </c>
      <c r="C293" s="370"/>
      <c r="D293" s="325" t="str">
        <f t="shared" si="86"/>
        <v/>
      </c>
      <c r="E293" s="329"/>
      <c r="F293" s="331">
        <f t="shared" si="88"/>
        <v>0</v>
      </c>
      <c r="G293" s="332">
        <f t="shared" si="89"/>
        <v>0</v>
      </c>
    </row>
    <row r="294" spans="1:7" ht="20.100000000000001" customHeight="1" x14ac:dyDescent="0.2">
      <c r="A294" s="363" t="str">
        <f t="shared" si="87"/>
        <v/>
      </c>
      <c r="B294" s="328" t="str">
        <f t="shared" si="85"/>
        <v/>
      </c>
      <c r="C294" s="364"/>
      <c r="D294" s="325" t="str">
        <f t="shared" si="86"/>
        <v/>
      </c>
      <c r="E294" s="365"/>
      <c r="F294" s="331">
        <f t="shared" si="88"/>
        <v>0</v>
      </c>
      <c r="G294" s="332">
        <f t="shared" si="89"/>
        <v>0</v>
      </c>
    </row>
    <row r="295" spans="1:7" ht="20.100000000000001" customHeight="1" x14ac:dyDescent="0.2">
      <c r="A295" s="363" t="str">
        <f t="shared" si="87"/>
        <v/>
      </c>
      <c r="B295" s="328" t="str">
        <f t="shared" si="85"/>
        <v/>
      </c>
      <c r="C295" s="364"/>
      <c r="D295" s="325" t="str">
        <f t="shared" si="86"/>
        <v/>
      </c>
      <c r="E295" s="365"/>
      <c r="F295" s="331">
        <f t="shared" si="88"/>
        <v>0</v>
      </c>
      <c r="G295" s="332">
        <f t="shared" si="89"/>
        <v>0</v>
      </c>
    </row>
    <row r="296" spans="1:7" ht="20.100000000000001" customHeight="1" x14ac:dyDescent="0.2">
      <c r="A296" s="363" t="str">
        <f t="shared" si="87"/>
        <v/>
      </c>
      <c r="B296" s="328" t="str">
        <f t="shared" si="85"/>
        <v/>
      </c>
      <c r="C296" s="364"/>
      <c r="D296" s="325" t="str">
        <f t="shared" si="86"/>
        <v/>
      </c>
      <c r="E296" s="365"/>
      <c r="F296" s="331">
        <f t="shared" si="88"/>
        <v>0</v>
      </c>
      <c r="G296" s="332">
        <f t="shared" si="89"/>
        <v>0</v>
      </c>
    </row>
    <row r="297" spans="1:7" ht="20.100000000000001" customHeight="1" x14ac:dyDescent="0.2">
      <c r="A297" s="363" t="str">
        <f t="shared" si="87"/>
        <v/>
      </c>
      <c r="B297" s="328" t="str">
        <f t="shared" si="85"/>
        <v/>
      </c>
      <c r="C297" s="364"/>
      <c r="D297" s="325" t="str">
        <f t="shared" si="86"/>
        <v/>
      </c>
      <c r="E297" s="365"/>
      <c r="F297" s="331">
        <f t="shared" si="88"/>
        <v>0</v>
      </c>
      <c r="G297" s="332">
        <f t="shared" si="89"/>
        <v>0</v>
      </c>
    </row>
    <row r="298" spans="1:7" ht="20.100000000000001" customHeight="1" x14ac:dyDescent="0.2">
      <c r="A298" s="371"/>
      <c r="B298" s="330"/>
      <c r="C298" s="352"/>
      <c r="D298" s="330"/>
      <c r="E298" s="348"/>
      <c r="F298" s="597" t="s">
        <v>29</v>
      </c>
      <c r="G298" s="333">
        <f>SUBTOTAL(9,G289:G297)</f>
        <v>0</v>
      </c>
    </row>
    <row r="299" spans="1:7" ht="20.100000000000001" customHeight="1" thickBot="1" x14ac:dyDescent="0.25">
      <c r="A299" s="372"/>
      <c r="B299" s="373"/>
      <c r="C299" s="374"/>
      <c r="D299" s="373"/>
      <c r="E299" s="375"/>
      <c r="F299" s="376"/>
      <c r="G299" s="377"/>
    </row>
    <row r="300" spans="1:7" ht="20.100000000000001" customHeight="1" thickBot="1" x14ac:dyDescent="0.25">
      <c r="A300" s="387">
        <f>B258</f>
        <v>6</v>
      </c>
      <c r="B300" s="378" t="str">
        <f>C258</f>
        <v>Dado Fundación  h=15cm</v>
      </c>
      <c r="C300" s="379"/>
      <c r="D300" s="379" t="s">
        <v>30</v>
      </c>
      <c r="E300" s="380"/>
      <c r="F300" s="381" t="s">
        <v>31</v>
      </c>
      <c r="G300" s="382">
        <f>SUBTOTAL(9,G263:G299)</f>
        <v>0</v>
      </c>
    </row>
    <row r="301" spans="1:7" ht="20.100000000000001" customHeight="1" thickTop="1" thickBot="1" x14ac:dyDescent="0.25"/>
    <row r="302" spans="1:7" ht="20.100000000000001" customHeight="1" thickTop="1" x14ac:dyDescent="0.2">
      <c r="A302" s="383" t="s">
        <v>1252</v>
      </c>
      <c r="B302" s="384"/>
      <c r="C302" s="384"/>
      <c r="D302" s="384"/>
      <c r="E302" s="384"/>
      <c r="F302" s="384"/>
      <c r="G302" s="385"/>
    </row>
    <row r="303" spans="1:7" ht="20.100000000000001" customHeight="1" x14ac:dyDescent="0.2">
      <c r="A303" s="336" t="s">
        <v>719</v>
      </c>
      <c r="B303" s="337" t="str">
        <f>Comitente</f>
        <v>INSTITUTO PROVINCIAL DE LA VIVIENDA</v>
      </c>
      <c r="C303" s="338"/>
      <c r="D303" s="339"/>
      <c r="E303" s="339"/>
      <c r="F303" s="340"/>
      <c r="G303" s="341"/>
    </row>
    <row r="304" spans="1:7" ht="20.100000000000001" customHeight="1" x14ac:dyDescent="0.2">
      <c r="A304" s="336" t="s">
        <v>720</v>
      </c>
      <c r="B304" s="337" t="str">
        <f>Contratista</f>
        <v>xxxxxx</v>
      </c>
      <c r="C304" s="342"/>
      <c r="D304" s="342"/>
      <c r="E304" s="342"/>
      <c r="F304" s="343"/>
      <c r="G304" s="344"/>
    </row>
    <row r="305" spans="1:7" ht="20.100000000000001" customHeight="1" x14ac:dyDescent="0.2">
      <c r="A305" s="336" t="s">
        <v>20</v>
      </c>
      <c r="B305" s="337" t="str">
        <f>Obra</f>
        <v>B° VIRGEN DE FÁTIMA - SECTOR 1 - 71 VIV.- DPTO. JÁCHAL</v>
      </c>
      <c r="C305" s="342"/>
      <c r="D305" s="342"/>
      <c r="E305" s="342"/>
      <c r="F305" s="343" t="s">
        <v>33</v>
      </c>
      <c r="G305" s="345">
        <f>+Datos!$C$10</f>
        <v>43769</v>
      </c>
    </row>
    <row r="306" spans="1:7" ht="20.100000000000001" customHeight="1" x14ac:dyDescent="0.2">
      <c r="A306" s="346" t="s">
        <v>718</v>
      </c>
      <c r="B306" s="347" t="str">
        <f>Ubicación</f>
        <v>DEPTO. JÁCHAL</v>
      </c>
      <c r="C306" s="347"/>
      <c r="D306" s="330"/>
      <c r="E306" s="348"/>
      <c r="F306" s="349"/>
      <c r="G306" s="350"/>
    </row>
    <row r="307" spans="1:7" ht="20.100000000000001" customHeight="1" x14ac:dyDescent="0.2">
      <c r="A307" s="346" t="s">
        <v>34</v>
      </c>
      <c r="B307" s="351" t="s">
        <v>1125</v>
      </c>
      <c r="C307" s="352" t="str">
        <f>IFERROR(VLOOKUP(B307,Tabla_CyP,2,FALSE),"")</f>
        <v>VIVIENDA</v>
      </c>
      <c r="D307" s="353"/>
      <c r="E307" s="348"/>
      <c r="F307" s="349"/>
      <c r="G307" s="350"/>
    </row>
    <row r="308" spans="1:7" ht="20.100000000000001" customHeight="1" x14ac:dyDescent="0.2">
      <c r="A308" s="346" t="s">
        <v>21</v>
      </c>
      <c r="B308" s="386">
        <f>IFERROR(VLOOKUP(COUNTIF($A$1:A308,"ITEM:"),Tabla_NumeroItem,2,FALSE),"")</f>
        <v>7</v>
      </c>
      <c r="C308" s="352" t="str">
        <f>IFERROR(VLOOKUP(B308,Tabla_CyP,2,FALSE),"")</f>
        <v>Vigas de Encadenado Inferior - Fundación  H 17</v>
      </c>
      <c r="D308" s="330"/>
      <c r="E308" s="348"/>
      <c r="F308" s="343" t="s">
        <v>22</v>
      </c>
      <c r="G308" s="354" t="str">
        <f>IFERROR(VLOOKUP(B308,Tabla_CyP,4,FALSE),"")</f>
        <v>m3</v>
      </c>
    </row>
    <row r="309" spans="1:7" ht="20.100000000000001" customHeight="1" x14ac:dyDescent="0.2">
      <c r="A309" s="346"/>
      <c r="B309" s="347"/>
      <c r="C309" s="352"/>
      <c r="D309" s="330"/>
      <c r="E309" s="348"/>
      <c r="F309" s="349"/>
      <c r="G309" s="350"/>
    </row>
    <row r="310" spans="1:7" ht="20.100000000000001" customHeight="1" x14ac:dyDescent="0.2">
      <c r="A310" s="650" t="s">
        <v>581</v>
      </c>
      <c r="B310" s="651"/>
      <c r="C310" s="646" t="s">
        <v>0</v>
      </c>
      <c r="D310" s="646" t="s">
        <v>23</v>
      </c>
      <c r="E310" s="648" t="s">
        <v>24</v>
      </c>
      <c r="F310" s="644" t="s">
        <v>25</v>
      </c>
      <c r="G310" s="652" t="s">
        <v>26</v>
      </c>
    </row>
    <row r="311" spans="1:7" ht="20.100000000000001" customHeight="1" x14ac:dyDescent="0.2">
      <c r="A311" s="355" t="s">
        <v>582</v>
      </c>
      <c r="B311" s="356" t="s">
        <v>583</v>
      </c>
      <c r="C311" s="647"/>
      <c r="D311" s="647"/>
      <c r="E311" s="649"/>
      <c r="F311" s="645"/>
      <c r="G311" s="653"/>
    </row>
    <row r="312" spans="1:7" ht="20.100000000000001" customHeight="1" x14ac:dyDescent="0.2">
      <c r="A312" s="596"/>
      <c r="B312" s="357"/>
      <c r="C312" s="358" t="s">
        <v>721</v>
      </c>
      <c r="D312" s="359"/>
      <c r="E312" s="360"/>
      <c r="F312" s="361"/>
      <c r="G312" s="362"/>
    </row>
    <row r="313" spans="1:7" ht="20.100000000000001" customHeight="1" x14ac:dyDescent="0.2">
      <c r="A313" s="363" t="str">
        <f>IFERROR(VLOOKUP(C313,Tabla_Insumos,4,FALSE),"")</f>
        <v/>
      </c>
      <c r="B313" s="328" t="str">
        <f t="shared" ref="B313:B326" si="90">IFERROR(VLOOKUP(C313,Tabla_Insumos,5,FALSE),"")</f>
        <v/>
      </c>
      <c r="C313" s="326"/>
      <c r="D313" s="325" t="str">
        <f t="shared" ref="D313:D326" si="91">IFERROR(VLOOKUP(C313,Tabla_Insumos,2,FALSE),"")</f>
        <v/>
      </c>
      <c r="E313" s="329"/>
      <c r="F313" s="331">
        <f t="shared" ref="F313:F326" si="92">IFERROR(VLOOKUP(C313,Tabla_Insumos,3,FALSE),0)</f>
        <v>0</v>
      </c>
      <c r="G313" s="332">
        <f>ROUND(E313*F313,2)</f>
        <v>0</v>
      </c>
    </row>
    <row r="314" spans="1:7" ht="20.100000000000001" customHeight="1" x14ac:dyDescent="0.2">
      <c r="A314" s="363" t="str">
        <f t="shared" ref="A314:A326" si="93">IFERROR(VLOOKUP(C314,Tabla_Insumos,4,FALSE),"")</f>
        <v/>
      </c>
      <c r="B314" s="328" t="str">
        <f t="shared" si="90"/>
        <v/>
      </c>
      <c r="C314" s="326"/>
      <c r="D314" s="325" t="str">
        <f t="shared" si="91"/>
        <v/>
      </c>
      <c r="E314" s="329"/>
      <c r="F314" s="331">
        <f t="shared" si="92"/>
        <v>0</v>
      </c>
      <c r="G314" s="332">
        <f t="shared" ref="G314:G326" si="94">ROUND(E314*F314,2)</f>
        <v>0</v>
      </c>
    </row>
    <row r="315" spans="1:7" ht="20.100000000000001" customHeight="1" x14ac:dyDescent="0.2">
      <c r="A315" s="363" t="str">
        <f t="shared" si="93"/>
        <v/>
      </c>
      <c r="B315" s="328" t="str">
        <f t="shared" si="90"/>
        <v/>
      </c>
      <c r="C315" s="326"/>
      <c r="D315" s="325" t="str">
        <f t="shared" si="91"/>
        <v/>
      </c>
      <c r="E315" s="329"/>
      <c r="F315" s="331">
        <f t="shared" si="92"/>
        <v>0</v>
      </c>
      <c r="G315" s="332">
        <f t="shared" si="94"/>
        <v>0</v>
      </c>
    </row>
    <row r="316" spans="1:7" ht="20.100000000000001" customHeight="1" x14ac:dyDescent="0.2">
      <c r="A316" s="363" t="str">
        <f t="shared" si="93"/>
        <v/>
      </c>
      <c r="B316" s="328" t="str">
        <f t="shared" si="90"/>
        <v/>
      </c>
      <c r="C316" s="327"/>
      <c r="D316" s="325" t="str">
        <f t="shared" si="91"/>
        <v/>
      </c>
      <c r="E316" s="329"/>
      <c r="F316" s="331">
        <f t="shared" si="92"/>
        <v>0</v>
      </c>
      <c r="G316" s="332">
        <f t="shared" si="94"/>
        <v>0</v>
      </c>
    </row>
    <row r="317" spans="1:7" ht="20.100000000000001" customHeight="1" x14ac:dyDescent="0.2">
      <c r="A317" s="363" t="str">
        <f t="shared" si="93"/>
        <v/>
      </c>
      <c r="B317" s="328" t="str">
        <f t="shared" si="90"/>
        <v/>
      </c>
      <c r="C317" s="328"/>
      <c r="D317" s="325" t="str">
        <f t="shared" si="91"/>
        <v/>
      </c>
      <c r="E317" s="329"/>
      <c r="F317" s="331">
        <f t="shared" si="92"/>
        <v>0</v>
      </c>
      <c r="G317" s="332">
        <f t="shared" si="94"/>
        <v>0</v>
      </c>
    </row>
    <row r="318" spans="1:7" ht="20.100000000000001" customHeight="1" x14ac:dyDescent="0.2">
      <c r="A318" s="363" t="str">
        <f t="shared" si="93"/>
        <v/>
      </c>
      <c r="B318" s="328" t="str">
        <f t="shared" si="90"/>
        <v/>
      </c>
      <c r="C318" s="364"/>
      <c r="D318" s="325" t="str">
        <f t="shared" si="91"/>
        <v/>
      </c>
      <c r="E318" s="365"/>
      <c r="F318" s="331">
        <f t="shared" si="92"/>
        <v>0</v>
      </c>
      <c r="G318" s="332">
        <f t="shared" si="94"/>
        <v>0</v>
      </c>
    </row>
    <row r="319" spans="1:7" ht="20.100000000000001" customHeight="1" x14ac:dyDescent="0.2">
      <c r="A319" s="363" t="str">
        <f t="shared" si="93"/>
        <v/>
      </c>
      <c r="B319" s="328" t="str">
        <f t="shared" si="90"/>
        <v/>
      </c>
      <c r="C319" s="364"/>
      <c r="D319" s="325" t="str">
        <f t="shared" si="91"/>
        <v/>
      </c>
      <c r="E319" s="365"/>
      <c r="F319" s="331">
        <f t="shared" si="92"/>
        <v>0</v>
      </c>
      <c r="G319" s="332">
        <f t="shared" si="94"/>
        <v>0</v>
      </c>
    </row>
    <row r="320" spans="1:7" ht="20.100000000000001" customHeight="1" x14ac:dyDescent="0.2">
      <c r="A320" s="363" t="str">
        <f t="shared" si="93"/>
        <v/>
      </c>
      <c r="B320" s="328" t="str">
        <f t="shared" si="90"/>
        <v/>
      </c>
      <c r="C320" s="364"/>
      <c r="D320" s="325" t="str">
        <f t="shared" si="91"/>
        <v/>
      </c>
      <c r="E320" s="365"/>
      <c r="F320" s="331">
        <f t="shared" si="92"/>
        <v>0</v>
      </c>
      <c r="G320" s="332">
        <f t="shared" si="94"/>
        <v>0</v>
      </c>
    </row>
    <row r="321" spans="1:7" ht="20.100000000000001" customHeight="1" x14ac:dyDescent="0.2">
      <c r="A321" s="363" t="str">
        <f t="shared" si="93"/>
        <v/>
      </c>
      <c r="B321" s="328" t="str">
        <f t="shared" si="90"/>
        <v/>
      </c>
      <c r="C321" s="364"/>
      <c r="D321" s="325" t="str">
        <f t="shared" si="91"/>
        <v/>
      </c>
      <c r="E321" s="365"/>
      <c r="F321" s="331">
        <f t="shared" si="92"/>
        <v>0</v>
      </c>
      <c r="G321" s="332">
        <f t="shared" si="94"/>
        <v>0</v>
      </c>
    </row>
    <row r="322" spans="1:7" ht="20.100000000000001" customHeight="1" x14ac:dyDescent="0.2">
      <c r="A322" s="363" t="str">
        <f t="shared" si="93"/>
        <v/>
      </c>
      <c r="B322" s="328" t="str">
        <f t="shared" si="90"/>
        <v/>
      </c>
      <c r="C322" s="364"/>
      <c r="D322" s="325" t="str">
        <f t="shared" si="91"/>
        <v/>
      </c>
      <c r="E322" s="365"/>
      <c r="F322" s="331">
        <f t="shared" si="92"/>
        <v>0</v>
      </c>
      <c r="G322" s="332">
        <f t="shared" si="94"/>
        <v>0</v>
      </c>
    </row>
    <row r="323" spans="1:7" ht="20.100000000000001" customHeight="1" x14ac:dyDescent="0.2">
      <c r="A323" s="363" t="str">
        <f t="shared" si="93"/>
        <v/>
      </c>
      <c r="B323" s="328" t="str">
        <f t="shared" si="90"/>
        <v/>
      </c>
      <c r="C323" s="364"/>
      <c r="D323" s="325" t="str">
        <f t="shared" si="91"/>
        <v/>
      </c>
      <c r="E323" s="365"/>
      <c r="F323" s="331">
        <f t="shared" si="92"/>
        <v>0</v>
      </c>
      <c r="G323" s="332">
        <f t="shared" si="94"/>
        <v>0</v>
      </c>
    </row>
    <row r="324" spans="1:7" ht="20.100000000000001" customHeight="1" x14ac:dyDescent="0.2">
      <c r="A324" s="363" t="str">
        <f t="shared" si="93"/>
        <v/>
      </c>
      <c r="B324" s="328" t="str">
        <f t="shared" si="90"/>
        <v/>
      </c>
      <c r="C324" s="364"/>
      <c r="D324" s="325" t="str">
        <f t="shared" si="91"/>
        <v/>
      </c>
      <c r="E324" s="365"/>
      <c r="F324" s="331">
        <f t="shared" si="92"/>
        <v>0</v>
      </c>
      <c r="G324" s="332">
        <f t="shared" si="94"/>
        <v>0</v>
      </c>
    </row>
    <row r="325" spans="1:7" ht="20.100000000000001" customHeight="1" x14ac:dyDescent="0.2">
      <c r="A325" s="363" t="str">
        <f t="shared" si="93"/>
        <v/>
      </c>
      <c r="B325" s="328" t="str">
        <f t="shared" si="90"/>
        <v/>
      </c>
      <c r="C325" s="364"/>
      <c r="D325" s="325" t="str">
        <f t="shared" si="91"/>
        <v/>
      </c>
      <c r="E325" s="365"/>
      <c r="F325" s="331">
        <f t="shared" si="92"/>
        <v>0</v>
      </c>
      <c r="G325" s="332">
        <f t="shared" si="94"/>
        <v>0</v>
      </c>
    </row>
    <row r="326" spans="1:7" ht="20.100000000000001" customHeight="1" x14ac:dyDescent="0.2">
      <c r="A326" s="363" t="str">
        <f t="shared" si="93"/>
        <v/>
      </c>
      <c r="B326" s="328" t="str">
        <f t="shared" si="90"/>
        <v/>
      </c>
      <c r="C326" s="364"/>
      <c r="D326" s="325" t="str">
        <f t="shared" si="91"/>
        <v/>
      </c>
      <c r="E326" s="365"/>
      <c r="F326" s="331">
        <f t="shared" si="92"/>
        <v>0</v>
      </c>
      <c r="G326" s="332">
        <f t="shared" si="94"/>
        <v>0</v>
      </c>
    </row>
    <row r="327" spans="1:7" ht="20.100000000000001" customHeight="1" x14ac:dyDescent="0.2">
      <c r="A327" s="366"/>
      <c r="B327" s="352"/>
      <c r="C327" s="352"/>
      <c r="D327" s="330"/>
      <c r="E327" s="348"/>
      <c r="F327" s="597" t="s">
        <v>27</v>
      </c>
      <c r="G327" s="333">
        <f>SUBTOTAL(9,G313:G326)</f>
        <v>0</v>
      </c>
    </row>
    <row r="328" spans="1:7" ht="20.100000000000001" customHeight="1" x14ac:dyDescent="0.2">
      <c r="A328" s="366"/>
      <c r="B328" s="352"/>
      <c r="C328" s="339" t="s">
        <v>722</v>
      </c>
      <c r="D328" s="330"/>
      <c r="E328" s="348"/>
      <c r="F328" s="349"/>
      <c r="G328" s="367"/>
    </row>
    <row r="329" spans="1:7" ht="20.100000000000001" customHeight="1" x14ac:dyDescent="0.2">
      <c r="A329" s="363" t="str">
        <f t="shared" ref="A329:A336" si="95">IFERROR(VLOOKUP(C329,Tabla_Insumos,4,FALSE),"")</f>
        <v/>
      </c>
      <c r="B329" s="328" t="str">
        <f t="shared" ref="B329:B336" si="96">IFERROR(VLOOKUP(C329,Tabla_Insumos,5,FALSE),"")</f>
        <v/>
      </c>
      <c r="C329" s="334"/>
      <c r="D329" s="325" t="str">
        <f t="shared" ref="D329:D336" si="97">IFERROR(VLOOKUP(C329,Tabla_Insumos,2,FALSE),"")</f>
        <v/>
      </c>
      <c r="E329" s="329"/>
      <c r="F329" s="368">
        <f t="shared" ref="F329:F336" si="98">IFERROR(VLOOKUP(C329,Tabla_Insumos,3,FALSE),0)</f>
        <v>0</v>
      </c>
      <c r="G329" s="332">
        <f>ROUND(E329*F329,2)</f>
        <v>0</v>
      </c>
    </row>
    <row r="330" spans="1:7" ht="20.100000000000001" customHeight="1" x14ac:dyDescent="0.2">
      <c r="A330" s="363" t="str">
        <f t="shared" si="95"/>
        <v/>
      </c>
      <c r="B330" s="328" t="str">
        <f t="shared" si="96"/>
        <v/>
      </c>
      <c r="C330" s="335"/>
      <c r="D330" s="325" t="str">
        <f t="shared" si="97"/>
        <v/>
      </c>
      <c r="E330" s="329"/>
      <c r="F330" s="368">
        <f t="shared" si="98"/>
        <v>0</v>
      </c>
      <c r="G330" s="332">
        <f t="shared" ref="G330:G336" si="99">ROUND(E330*F330,2)</f>
        <v>0</v>
      </c>
    </row>
    <row r="331" spans="1:7" ht="20.100000000000001" customHeight="1" x14ac:dyDescent="0.2">
      <c r="A331" s="363" t="str">
        <f t="shared" si="95"/>
        <v/>
      </c>
      <c r="B331" s="328" t="str">
        <f t="shared" si="96"/>
        <v/>
      </c>
      <c r="C331" s="335"/>
      <c r="D331" s="325" t="str">
        <f t="shared" si="97"/>
        <v/>
      </c>
      <c r="E331" s="329"/>
      <c r="F331" s="368">
        <f t="shared" si="98"/>
        <v>0</v>
      </c>
      <c r="G331" s="332">
        <f t="shared" si="99"/>
        <v>0</v>
      </c>
    </row>
    <row r="332" spans="1:7" ht="20.100000000000001" customHeight="1" x14ac:dyDescent="0.2">
      <c r="A332" s="363" t="str">
        <f t="shared" si="95"/>
        <v/>
      </c>
      <c r="B332" s="328" t="str">
        <f t="shared" si="96"/>
        <v/>
      </c>
      <c r="C332" s="335"/>
      <c r="D332" s="325" t="str">
        <f t="shared" si="97"/>
        <v/>
      </c>
      <c r="E332" s="329"/>
      <c r="F332" s="368">
        <f t="shared" si="98"/>
        <v>0</v>
      </c>
      <c r="G332" s="332">
        <f t="shared" si="99"/>
        <v>0</v>
      </c>
    </row>
    <row r="333" spans="1:7" ht="20.100000000000001" customHeight="1" x14ac:dyDescent="0.2">
      <c r="A333" s="363" t="str">
        <f t="shared" si="95"/>
        <v/>
      </c>
      <c r="B333" s="328" t="str">
        <f t="shared" si="96"/>
        <v/>
      </c>
      <c r="C333" s="328"/>
      <c r="D333" s="325" t="str">
        <f t="shared" si="97"/>
        <v/>
      </c>
      <c r="E333" s="329"/>
      <c r="F333" s="368">
        <f t="shared" si="98"/>
        <v>0</v>
      </c>
      <c r="G333" s="332">
        <f t="shared" si="99"/>
        <v>0</v>
      </c>
    </row>
    <row r="334" spans="1:7" ht="20.100000000000001" customHeight="1" x14ac:dyDescent="0.2">
      <c r="A334" s="363" t="str">
        <f t="shared" si="95"/>
        <v/>
      </c>
      <c r="B334" s="328" t="str">
        <f t="shared" si="96"/>
        <v/>
      </c>
      <c r="C334" s="328"/>
      <c r="D334" s="325" t="str">
        <f t="shared" si="97"/>
        <v/>
      </c>
      <c r="E334" s="329"/>
      <c r="F334" s="368">
        <f t="shared" si="98"/>
        <v>0</v>
      </c>
      <c r="G334" s="332">
        <f t="shared" si="99"/>
        <v>0</v>
      </c>
    </row>
    <row r="335" spans="1:7" ht="20.100000000000001" customHeight="1" x14ac:dyDescent="0.2">
      <c r="A335" s="363" t="str">
        <f t="shared" si="95"/>
        <v/>
      </c>
      <c r="B335" s="328" t="str">
        <f t="shared" si="96"/>
        <v/>
      </c>
      <c r="C335" s="364"/>
      <c r="D335" s="325" t="str">
        <f t="shared" si="97"/>
        <v/>
      </c>
      <c r="E335" s="365"/>
      <c r="F335" s="368">
        <f t="shared" si="98"/>
        <v>0</v>
      </c>
      <c r="G335" s="332">
        <f t="shared" si="99"/>
        <v>0</v>
      </c>
    </row>
    <row r="336" spans="1:7" ht="20.100000000000001" customHeight="1" x14ac:dyDescent="0.2">
      <c r="A336" s="363" t="str">
        <f t="shared" si="95"/>
        <v/>
      </c>
      <c r="B336" s="328" t="str">
        <f t="shared" si="96"/>
        <v/>
      </c>
      <c r="C336" s="364"/>
      <c r="D336" s="325" t="str">
        <f t="shared" si="97"/>
        <v/>
      </c>
      <c r="E336" s="365"/>
      <c r="F336" s="368">
        <f t="shared" si="98"/>
        <v>0</v>
      </c>
      <c r="G336" s="332">
        <f t="shared" si="99"/>
        <v>0</v>
      </c>
    </row>
    <row r="337" spans="1:7" ht="20.100000000000001" customHeight="1" x14ac:dyDescent="0.2">
      <c r="A337" s="366"/>
      <c r="B337" s="352"/>
      <c r="C337" s="352"/>
      <c r="D337" s="330"/>
      <c r="E337" s="348"/>
      <c r="F337" s="597" t="s">
        <v>28</v>
      </c>
      <c r="G337" s="333">
        <f>SUBTOTAL(9,G329:G336)</f>
        <v>0</v>
      </c>
    </row>
    <row r="338" spans="1:7" ht="20.100000000000001" customHeight="1" x14ac:dyDescent="0.2">
      <c r="A338" s="366"/>
      <c r="B338" s="352"/>
      <c r="C338" s="339" t="s">
        <v>723</v>
      </c>
      <c r="D338" s="330"/>
      <c r="E338" s="348"/>
      <c r="F338" s="349"/>
      <c r="G338" s="367"/>
    </row>
    <row r="339" spans="1:7" ht="20.100000000000001" customHeight="1" x14ac:dyDescent="0.2">
      <c r="A339" s="363" t="str">
        <f>IFERROR(VLOOKUP(C339,Tabla_Insumos,4,FALSE),"")</f>
        <v/>
      </c>
      <c r="B339" s="328" t="str">
        <f t="shared" ref="B339:B347" si="100">IFERROR(VLOOKUP(C339,Tabla_Insumos,5,FALSE),"")</f>
        <v/>
      </c>
      <c r="C339" s="335"/>
      <c r="D339" s="325" t="str">
        <f t="shared" ref="D339:D347" si="101">IFERROR(VLOOKUP(C339,Tabla_Insumos,2,FALSE),"")</f>
        <v/>
      </c>
      <c r="E339" s="329"/>
      <c r="F339" s="331">
        <f>IFERROR(VLOOKUP(C339,Tabla_Insumos,3,FALSE),0)</f>
        <v>0</v>
      </c>
      <c r="G339" s="332">
        <f>ROUND(E339*F339,2)</f>
        <v>0</v>
      </c>
    </row>
    <row r="340" spans="1:7" ht="20.100000000000001" customHeight="1" x14ac:dyDescent="0.2">
      <c r="A340" s="363" t="str">
        <f t="shared" ref="A340:A347" si="102">IFERROR(VLOOKUP(C340,Tabla_Insumos,4,FALSE),"")</f>
        <v/>
      </c>
      <c r="B340" s="328" t="str">
        <f t="shared" si="100"/>
        <v/>
      </c>
      <c r="C340" s="335"/>
      <c r="D340" s="325" t="str">
        <f t="shared" si="101"/>
        <v/>
      </c>
      <c r="E340" s="329"/>
      <c r="F340" s="331">
        <f t="shared" ref="F340:F347" si="103">IFERROR(VLOOKUP(C340,Tabla_Insumos,3,FALSE),0)</f>
        <v>0</v>
      </c>
      <c r="G340" s="332">
        <f t="shared" ref="G340:G347" si="104">ROUND(E340*F340,2)</f>
        <v>0</v>
      </c>
    </row>
    <row r="341" spans="1:7" ht="20.100000000000001" customHeight="1" x14ac:dyDescent="0.2">
      <c r="A341" s="363" t="str">
        <f t="shared" si="102"/>
        <v/>
      </c>
      <c r="B341" s="328" t="str">
        <f t="shared" si="100"/>
        <v/>
      </c>
      <c r="C341" s="334"/>
      <c r="D341" s="325" t="str">
        <f t="shared" si="101"/>
        <v/>
      </c>
      <c r="E341" s="329"/>
      <c r="F341" s="331">
        <f t="shared" si="103"/>
        <v>0</v>
      </c>
      <c r="G341" s="332">
        <f t="shared" si="104"/>
        <v>0</v>
      </c>
    </row>
    <row r="342" spans="1:7" ht="20.100000000000001" customHeight="1" x14ac:dyDescent="0.2">
      <c r="A342" s="363" t="str">
        <f t="shared" si="102"/>
        <v/>
      </c>
      <c r="B342" s="328" t="str">
        <f t="shared" si="100"/>
        <v/>
      </c>
      <c r="C342" s="369"/>
      <c r="D342" s="325" t="str">
        <f t="shared" si="101"/>
        <v/>
      </c>
      <c r="E342" s="329"/>
      <c r="F342" s="331">
        <f t="shared" si="103"/>
        <v>0</v>
      </c>
      <c r="G342" s="332">
        <f t="shared" si="104"/>
        <v>0</v>
      </c>
    </row>
    <row r="343" spans="1:7" ht="20.100000000000001" customHeight="1" x14ac:dyDescent="0.2">
      <c r="A343" s="363" t="str">
        <f t="shared" si="102"/>
        <v/>
      </c>
      <c r="B343" s="328" t="str">
        <f t="shared" si="100"/>
        <v/>
      </c>
      <c r="C343" s="370"/>
      <c r="D343" s="325" t="str">
        <f t="shared" si="101"/>
        <v/>
      </c>
      <c r="E343" s="329"/>
      <c r="F343" s="331">
        <f t="shared" si="103"/>
        <v>0</v>
      </c>
      <c r="G343" s="332">
        <f t="shared" si="104"/>
        <v>0</v>
      </c>
    </row>
    <row r="344" spans="1:7" ht="20.100000000000001" customHeight="1" x14ac:dyDescent="0.2">
      <c r="A344" s="363" t="str">
        <f t="shared" si="102"/>
        <v/>
      </c>
      <c r="B344" s="328" t="str">
        <f t="shared" si="100"/>
        <v/>
      </c>
      <c r="C344" s="364"/>
      <c r="D344" s="325" t="str">
        <f t="shared" si="101"/>
        <v/>
      </c>
      <c r="E344" s="365"/>
      <c r="F344" s="331">
        <f t="shared" si="103"/>
        <v>0</v>
      </c>
      <c r="G344" s="332">
        <f t="shared" si="104"/>
        <v>0</v>
      </c>
    </row>
    <row r="345" spans="1:7" ht="20.100000000000001" customHeight="1" x14ac:dyDescent="0.2">
      <c r="A345" s="363" t="str">
        <f t="shared" si="102"/>
        <v/>
      </c>
      <c r="B345" s="328" t="str">
        <f t="shared" si="100"/>
        <v/>
      </c>
      <c r="C345" s="364"/>
      <c r="D345" s="325" t="str">
        <f t="shared" si="101"/>
        <v/>
      </c>
      <c r="E345" s="365"/>
      <c r="F345" s="331">
        <f t="shared" si="103"/>
        <v>0</v>
      </c>
      <c r="G345" s="332">
        <f t="shared" si="104"/>
        <v>0</v>
      </c>
    </row>
    <row r="346" spans="1:7" ht="20.100000000000001" customHeight="1" x14ac:dyDescent="0.2">
      <c r="A346" s="363" t="str">
        <f t="shared" si="102"/>
        <v/>
      </c>
      <c r="B346" s="328" t="str">
        <f t="shared" si="100"/>
        <v/>
      </c>
      <c r="C346" s="364"/>
      <c r="D346" s="325" t="str">
        <f t="shared" si="101"/>
        <v/>
      </c>
      <c r="E346" s="365"/>
      <c r="F346" s="331">
        <f t="shared" si="103"/>
        <v>0</v>
      </c>
      <c r="G346" s="332">
        <f t="shared" si="104"/>
        <v>0</v>
      </c>
    </row>
    <row r="347" spans="1:7" ht="20.100000000000001" customHeight="1" x14ac:dyDescent="0.2">
      <c r="A347" s="363" t="str">
        <f t="shared" si="102"/>
        <v/>
      </c>
      <c r="B347" s="328" t="str">
        <f t="shared" si="100"/>
        <v/>
      </c>
      <c r="C347" s="364"/>
      <c r="D347" s="325" t="str">
        <f t="shared" si="101"/>
        <v/>
      </c>
      <c r="E347" s="365"/>
      <c r="F347" s="331">
        <f t="shared" si="103"/>
        <v>0</v>
      </c>
      <c r="G347" s="332">
        <f t="shared" si="104"/>
        <v>0</v>
      </c>
    </row>
    <row r="348" spans="1:7" ht="20.100000000000001" customHeight="1" x14ac:dyDescent="0.2">
      <c r="A348" s="371"/>
      <c r="B348" s="330"/>
      <c r="C348" s="352"/>
      <c r="D348" s="330"/>
      <c r="E348" s="348"/>
      <c r="F348" s="597" t="s">
        <v>29</v>
      </c>
      <c r="G348" s="333">
        <f>SUBTOTAL(9,G339:G347)</f>
        <v>0</v>
      </c>
    </row>
    <row r="349" spans="1:7" ht="20.100000000000001" customHeight="1" thickBot="1" x14ac:dyDescent="0.25">
      <c r="A349" s="372"/>
      <c r="B349" s="373"/>
      <c r="C349" s="374"/>
      <c r="D349" s="373"/>
      <c r="E349" s="375"/>
      <c r="F349" s="376"/>
      <c r="G349" s="377"/>
    </row>
    <row r="350" spans="1:7" ht="20.100000000000001" customHeight="1" thickBot="1" x14ac:dyDescent="0.25">
      <c r="A350" s="387">
        <f>B308</f>
        <v>7</v>
      </c>
      <c r="B350" s="378" t="str">
        <f>C308</f>
        <v>Vigas de Encadenado Inferior - Fundación  H 17</v>
      </c>
      <c r="C350" s="379"/>
      <c r="D350" s="379" t="s">
        <v>30</v>
      </c>
      <c r="E350" s="380"/>
      <c r="F350" s="381" t="s">
        <v>31</v>
      </c>
      <c r="G350" s="382">
        <f>SUBTOTAL(9,G313:G349)</f>
        <v>0</v>
      </c>
    </row>
    <row r="351" spans="1:7" ht="20.100000000000001" customHeight="1" thickTop="1" thickBot="1" x14ac:dyDescent="0.25"/>
    <row r="352" spans="1:7" ht="20.100000000000001" customHeight="1" thickTop="1" x14ac:dyDescent="0.2">
      <c r="A352" s="383" t="s">
        <v>1252</v>
      </c>
      <c r="B352" s="384"/>
      <c r="C352" s="384"/>
      <c r="D352" s="384"/>
      <c r="E352" s="384"/>
      <c r="F352" s="384"/>
      <c r="G352" s="385"/>
    </row>
    <row r="353" spans="1:7" ht="20.100000000000001" customHeight="1" x14ac:dyDescent="0.2">
      <c r="A353" s="336" t="s">
        <v>719</v>
      </c>
      <c r="B353" s="337" t="str">
        <f>Comitente</f>
        <v>INSTITUTO PROVINCIAL DE LA VIVIENDA</v>
      </c>
      <c r="C353" s="338"/>
      <c r="D353" s="339"/>
      <c r="E353" s="339"/>
      <c r="F353" s="340"/>
      <c r="G353" s="341"/>
    </row>
    <row r="354" spans="1:7" ht="20.100000000000001" customHeight="1" x14ac:dyDescent="0.2">
      <c r="A354" s="336" t="s">
        <v>720</v>
      </c>
      <c r="B354" s="337" t="str">
        <f>Contratista</f>
        <v>xxxxxx</v>
      </c>
      <c r="C354" s="342"/>
      <c r="D354" s="342"/>
      <c r="E354" s="342"/>
      <c r="F354" s="343"/>
      <c r="G354" s="344"/>
    </row>
    <row r="355" spans="1:7" ht="20.100000000000001" customHeight="1" x14ac:dyDescent="0.2">
      <c r="A355" s="336" t="s">
        <v>20</v>
      </c>
      <c r="B355" s="337" t="str">
        <f>Obra</f>
        <v>B° VIRGEN DE FÁTIMA - SECTOR 1 - 71 VIV.- DPTO. JÁCHAL</v>
      </c>
      <c r="C355" s="342"/>
      <c r="D355" s="342"/>
      <c r="E355" s="342"/>
      <c r="F355" s="343" t="s">
        <v>33</v>
      </c>
      <c r="G355" s="345">
        <f>+Datos!$C$10</f>
        <v>43769</v>
      </c>
    </row>
    <row r="356" spans="1:7" ht="20.100000000000001" customHeight="1" x14ac:dyDescent="0.2">
      <c r="A356" s="346" t="s">
        <v>718</v>
      </c>
      <c r="B356" s="347" t="str">
        <f>Ubicación</f>
        <v>DEPTO. JÁCHAL</v>
      </c>
      <c r="C356" s="347"/>
      <c r="D356" s="330"/>
      <c r="E356" s="348"/>
      <c r="F356" s="349"/>
      <c r="G356" s="350"/>
    </row>
    <row r="357" spans="1:7" ht="20.100000000000001" customHeight="1" x14ac:dyDescent="0.2">
      <c r="A357" s="346" t="s">
        <v>34</v>
      </c>
      <c r="B357" s="351" t="s">
        <v>1125</v>
      </c>
      <c r="C357" s="352" t="str">
        <f>IFERROR(VLOOKUP(B357,Tabla_CyP,2,FALSE),"")</f>
        <v>VIVIENDA</v>
      </c>
      <c r="D357" s="353"/>
      <c r="E357" s="348"/>
      <c r="F357" s="349"/>
      <c r="G357" s="350"/>
    </row>
    <row r="358" spans="1:7" ht="20.100000000000001" customHeight="1" x14ac:dyDescent="0.2">
      <c r="A358" s="346" t="s">
        <v>21</v>
      </c>
      <c r="B358" s="386">
        <f>IFERROR(VLOOKUP(COUNTIF($A$1:A358,"ITEM:"),Tabla_NumeroItem,2,FALSE),"")</f>
        <v>8</v>
      </c>
      <c r="C358" s="352" t="str">
        <f>IFERROR(VLOOKUP(B358,Tabla_CyP,2,FALSE),"")</f>
        <v>Columna de Encadenado (incluye tronco de columna)</v>
      </c>
      <c r="D358" s="330"/>
      <c r="E358" s="348"/>
      <c r="F358" s="343" t="s">
        <v>22</v>
      </c>
      <c r="G358" s="354" t="str">
        <f>IFERROR(VLOOKUP(B358,Tabla_CyP,4,FALSE),"")</f>
        <v>m3</v>
      </c>
    </row>
    <row r="359" spans="1:7" ht="20.100000000000001" customHeight="1" x14ac:dyDescent="0.2">
      <c r="A359" s="346"/>
      <c r="B359" s="347"/>
      <c r="C359" s="352"/>
      <c r="D359" s="330"/>
      <c r="E359" s="348"/>
      <c r="F359" s="349"/>
      <c r="G359" s="350"/>
    </row>
    <row r="360" spans="1:7" ht="20.100000000000001" customHeight="1" x14ac:dyDescent="0.2">
      <c r="A360" s="650" t="s">
        <v>581</v>
      </c>
      <c r="B360" s="651"/>
      <c r="C360" s="646" t="s">
        <v>0</v>
      </c>
      <c r="D360" s="646" t="s">
        <v>23</v>
      </c>
      <c r="E360" s="648" t="s">
        <v>24</v>
      </c>
      <c r="F360" s="644" t="s">
        <v>25</v>
      </c>
      <c r="G360" s="652" t="s">
        <v>26</v>
      </c>
    </row>
    <row r="361" spans="1:7" ht="20.100000000000001" customHeight="1" x14ac:dyDescent="0.2">
      <c r="A361" s="355" t="s">
        <v>582</v>
      </c>
      <c r="B361" s="356" t="s">
        <v>583</v>
      </c>
      <c r="C361" s="647"/>
      <c r="D361" s="647"/>
      <c r="E361" s="649"/>
      <c r="F361" s="645"/>
      <c r="G361" s="653"/>
    </row>
    <row r="362" spans="1:7" ht="20.100000000000001" customHeight="1" x14ac:dyDescent="0.2">
      <c r="A362" s="596"/>
      <c r="B362" s="357"/>
      <c r="C362" s="358" t="s">
        <v>721</v>
      </c>
      <c r="D362" s="359"/>
      <c r="E362" s="360"/>
      <c r="F362" s="361"/>
      <c r="G362" s="362"/>
    </row>
    <row r="363" spans="1:7" ht="20.100000000000001" customHeight="1" x14ac:dyDescent="0.2">
      <c r="A363" s="363" t="str">
        <f>IFERROR(VLOOKUP(C363,Tabla_Insumos,4,FALSE),"")</f>
        <v/>
      </c>
      <c r="B363" s="328" t="str">
        <f t="shared" ref="B363:B376" si="105">IFERROR(VLOOKUP(C363,Tabla_Insumos,5,FALSE),"")</f>
        <v/>
      </c>
      <c r="C363" s="326"/>
      <c r="D363" s="325" t="str">
        <f t="shared" ref="D363:D376" si="106">IFERROR(VLOOKUP(C363,Tabla_Insumos,2,FALSE),"")</f>
        <v/>
      </c>
      <c r="E363" s="329"/>
      <c r="F363" s="331">
        <f t="shared" ref="F363:F376" si="107">IFERROR(VLOOKUP(C363,Tabla_Insumos,3,FALSE),0)</f>
        <v>0</v>
      </c>
      <c r="G363" s="332">
        <f>ROUND(E363*F363,2)</f>
        <v>0</v>
      </c>
    </row>
    <row r="364" spans="1:7" ht="20.100000000000001" customHeight="1" x14ac:dyDescent="0.2">
      <c r="A364" s="363" t="str">
        <f t="shared" ref="A364:A376" si="108">IFERROR(VLOOKUP(C364,Tabla_Insumos,4,FALSE),"")</f>
        <v/>
      </c>
      <c r="B364" s="328" t="str">
        <f t="shared" si="105"/>
        <v/>
      </c>
      <c r="C364" s="326"/>
      <c r="D364" s="325" t="str">
        <f t="shared" si="106"/>
        <v/>
      </c>
      <c r="E364" s="329"/>
      <c r="F364" s="331">
        <f t="shared" si="107"/>
        <v>0</v>
      </c>
      <c r="G364" s="332">
        <f t="shared" ref="G364:G376" si="109">ROUND(E364*F364,2)</f>
        <v>0</v>
      </c>
    </row>
    <row r="365" spans="1:7" ht="20.100000000000001" customHeight="1" x14ac:dyDescent="0.2">
      <c r="A365" s="363" t="str">
        <f t="shared" si="108"/>
        <v/>
      </c>
      <c r="B365" s="328" t="str">
        <f t="shared" si="105"/>
        <v/>
      </c>
      <c r="C365" s="326"/>
      <c r="D365" s="325" t="str">
        <f t="shared" si="106"/>
        <v/>
      </c>
      <c r="E365" s="329"/>
      <c r="F365" s="331">
        <f t="shared" si="107"/>
        <v>0</v>
      </c>
      <c r="G365" s="332">
        <f t="shared" si="109"/>
        <v>0</v>
      </c>
    </row>
    <row r="366" spans="1:7" ht="20.100000000000001" customHeight="1" x14ac:dyDescent="0.2">
      <c r="A366" s="363" t="str">
        <f t="shared" si="108"/>
        <v/>
      </c>
      <c r="B366" s="328" t="str">
        <f t="shared" si="105"/>
        <v/>
      </c>
      <c r="C366" s="327"/>
      <c r="D366" s="325" t="str">
        <f t="shared" si="106"/>
        <v/>
      </c>
      <c r="E366" s="329"/>
      <c r="F366" s="331">
        <f t="shared" si="107"/>
        <v>0</v>
      </c>
      <c r="G366" s="332">
        <f t="shared" si="109"/>
        <v>0</v>
      </c>
    </row>
    <row r="367" spans="1:7" ht="20.100000000000001" customHeight="1" x14ac:dyDescent="0.2">
      <c r="A367" s="363" t="str">
        <f t="shared" si="108"/>
        <v/>
      </c>
      <c r="B367" s="328" t="str">
        <f t="shared" si="105"/>
        <v/>
      </c>
      <c r="C367" s="328"/>
      <c r="D367" s="325" t="str">
        <f t="shared" si="106"/>
        <v/>
      </c>
      <c r="E367" s="329"/>
      <c r="F367" s="331">
        <f t="shared" si="107"/>
        <v>0</v>
      </c>
      <c r="G367" s="332">
        <f t="shared" si="109"/>
        <v>0</v>
      </c>
    </row>
    <row r="368" spans="1:7" ht="20.100000000000001" customHeight="1" x14ac:dyDescent="0.2">
      <c r="A368" s="363" t="str">
        <f t="shared" si="108"/>
        <v/>
      </c>
      <c r="B368" s="328" t="str">
        <f t="shared" si="105"/>
        <v/>
      </c>
      <c r="C368" s="364"/>
      <c r="D368" s="325" t="str">
        <f t="shared" si="106"/>
        <v/>
      </c>
      <c r="E368" s="365"/>
      <c r="F368" s="331">
        <f t="shared" si="107"/>
        <v>0</v>
      </c>
      <c r="G368" s="332">
        <f t="shared" si="109"/>
        <v>0</v>
      </c>
    </row>
    <row r="369" spans="1:7" ht="20.100000000000001" customHeight="1" x14ac:dyDescent="0.2">
      <c r="A369" s="363" t="str">
        <f t="shared" si="108"/>
        <v/>
      </c>
      <c r="B369" s="328" t="str">
        <f t="shared" si="105"/>
        <v/>
      </c>
      <c r="C369" s="364"/>
      <c r="D369" s="325" t="str">
        <f t="shared" si="106"/>
        <v/>
      </c>
      <c r="E369" s="365"/>
      <c r="F369" s="331">
        <f t="shared" si="107"/>
        <v>0</v>
      </c>
      <c r="G369" s="332">
        <f t="shared" si="109"/>
        <v>0</v>
      </c>
    </row>
    <row r="370" spans="1:7" ht="20.100000000000001" customHeight="1" x14ac:dyDescent="0.2">
      <c r="A370" s="363" t="str">
        <f t="shared" si="108"/>
        <v/>
      </c>
      <c r="B370" s="328" t="str">
        <f t="shared" si="105"/>
        <v/>
      </c>
      <c r="C370" s="364"/>
      <c r="D370" s="325" t="str">
        <f t="shared" si="106"/>
        <v/>
      </c>
      <c r="E370" s="365"/>
      <c r="F370" s="331">
        <f t="shared" si="107"/>
        <v>0</v>
      </c>
      <c r="G370" s="332">
        <f t="shared" si="109"/>
        <v>0</v>
      </c>
    </row>
    <row r="371" spans="1:7" ht="20.100000000000001" customHeight="1" x14ac:dyDescent="0.2">
      <c r="A371" s="363" t="str">
        <f t="shared" si="108"/>
        <v/>
      </c>
      <c r="B371" s="328" t="str">
        <f t="shared" si="105"/>
        <v/>
      </c>
      <c r="C371" s="364"/>
      <c r="D371" s="325" t="str">
        <f t="shared" si="106"/>
        <v/>
      </c>
      <c r="E371" s="365"/>
      <c r="F371" s="331">
        <f t="shared" si="107"/>
        <v>0</v>
      </c>
      <c r="G371" s="332">
        <f t="shared" si="109"/>
        <v>0</v>
      </c>
    </row>
    <row r="372" spans="1:7" ht="20.100000000000001" customHeight="1" x14ac:dyDescent="0.2">
      <c r="A372" s="363" t="str">
        <f t="shared" si="108"/>
        <v/>
      </c>
      <c r="B372" s="328" t="str">
        <f t="shared" si="105"/>
        <v/>
      </c>
      <c r="C372" s="364"/>
      <c r="D372" s="325" t="str">
        <f t="shared" si="106"/>
        <v/>
      </c>
      <c r="E372" s="365"/>
      <c r="F372" s="331">
        <f t="shared" si="107"/>
        <v>0</v>
      </c>
      <c r="G372" s="332">
        <f t="shared" si="109"/>
        <v>0</v>
      </c>
    </row>
    <row r="373" spans="1:7" ht="20.100000000000001" customHeight="1" x14ac:dyDescent="0.2">
      <c r="A373" s="363" t="str">
        <f t="shared" si="108"/>
        <v/>
      </c>
      <c r="B373" s="328" t="str">
        <f t="shared" si="105"/>
        <v/>
      </c>
      <c r="C373" s="364"/>
      <c r="D373" s="325" t="str">
        <f t="shared" si="106"/>
        <v/>
      </c>
      <c r="E373" s="365"/>
      <c r="F373" s="331">
        <f t="shared" si="107"/>
        <v>0</v>
      </c>
      <c r="G373" s="332">
        <f t="shared" si="109"/>
        <v>0</v>
      </c>
    </row>
    <row r="374" spans="1:7" ht="20.100000000000001" customHeight="1" x14ac:dyDescent="0.2">
      <c r="A374" s="363" t="str">
        <f t="shared" si="108"/>
        <v/>
      </c>
      <c r="B374" s="328" t="str">
        <f t="shared" si="105"/>
        <v/>
      </c>
      <c r="C374" s="364"/>
      <c r="D374" s="325" t="str">
        <f t="shared" si="106"/>
        <v/>
      </c>
      <c r="E374" s="365"/>
      <c r="F374" s="331">
        <f t="shared" si="107"/>
        <v>0</v>
      </c>
      <c r="G374" s="332">
        <f t="shared" si="109"/>
        <v>0</v>
      </c>
    </row>
    <row r="375" spans="1:7" ht="20.100000000000001" customHeight="1" x14ac:dyDescent="0.2">
      <c r="A375" s="363" t="str">
        <f t="shared" si="108"/>
        <v/>
      </c>
      <c r="B375" s="328" t="str">
        <f t="shared" si="105"/>
        <v/>
      </c>
      <c r="C375" s="364"/>
      <c r="D375" s="325" t="str">
        <f t="shared" si="106"/>
        <v/>
      </c>
      <c r="E375" s="365"/>
      <c r="F375" s="331">
        <f t="shared" si="107"/>
        <v>0</v>
      </c>
      <c r="G375" s="332">
        <f t="shared" si="109"/>
        <v>0</v>
      </c>
    </row>
    <row r="376" spans="1:7" ht="20.100000000000001" customHeight="1" x14ac:dyDescent="0.2">
      <c r="A376" s="363" t="str">
        <f t="shared" si="108"/>
        <v/>
      </c>
      <c r="B376" s="328" t="str">
        <f t="shared" si="105"/>
        <v/>
      </c>
      <c r="C376" s="364"/>
      <c r="D376" s="325" t="str">
        <f t="shared" si="106"/>
        <v/>
      </c>
      <c r="E376" s="365"/>
      <c r="F376" s="331">
        <f t="shared" si="107"/>
        <v>0</v>
      </c>
      <c r="G376" s="332">
        <f t="shared" si="109"/>
        <v>0</v>
      </c>
    </row>
    <row r="377" spans="1:7" ht="20.100000000000001" customHeight="1" x14ac:dyDescent="0.2">
      <c r="A377" s="366"/>
      <c r="B377" s="352"/>
      <c r="C377" s="352"/>
      <c r="D377" s="330"/>
      <c r="E377" s="348"/>
      <c r="F377" s="597" t="s">
        <v>27</v>
      </c>
      <c r="G377" s="333">
        <f>SUBTOTAL(9,G363:G376)</f>
        <v>0</v>
      </c>
    </row>
    <row r="378" spans="1:7" ht="20.100000000000001" customHeight="1" x14ac:dyDescent="0.2">
      <c r="A378" s="366"/>
      <c r="B378" s="352"/>
      <c r="C378" s="339" t="s">
        <v>722</v>
      </c>
      <c r="D378" s="330"/>
      <c r="E378" s="348"/>
      <c r="F378" s="349"/>
      <c r="G378" s="367"/>
    </row>
    <row r="379" spans="1:7" ht="20.100000000000001" customHeight="1" x14ac:dyDescent="0.2">
      <c r="A379" s="363" t="str">
        <f t="shared" ref="A379:A386" si="110">IFERROR(VLOOKUP(C379,Tabla_Insumos,4,FALSE),"")</f>
        <v/>
      </c>
      <c r="B379" s="328" t="str">
        <f t="shared" ref="B379:B386" si="111">IFERROR(VLOOKUP(C379,Tabla_Insumos,5,FALSE),"")</f>
        <v/>
      </c>
      <c r="C379" s="334"/>
      <c r="D379" s="325" t="str">
        <f t="shared" ref="D379:D386" si="112">IFERROR(VLOOKUP(C379,Tabla_Insumos,2,FALSE),"")</f>
        <v/>
      </c>
      <c r="E379" s="329"/>
      <c r="F379" s="368">
        <f t="shared" ref="F379:F386" si="113">IFERROR(VLOOKUP(C379,Tabla_Insumos,3,FALSE),0)</f>
        <v>0</v>
      </c>
      <c r="G379" s="332">
        <f>ROUND(E379*F379,2)</f>
        <v>0</v>
      </c>
    </row>
    <row r="380" spans="1:7" ht="20.100000000000001" customHeight="1" x14ac:dyDescent="0.2">
      <c r="A380" s="363" t="str">
        <f t="shared" si="110"/>
        <v/>
      </c>
      <c r="B380" s="328" t="str">
        <f t="shared" si="111"/>
        <v/>
      </c>
      <c r="C380" s="335"/>
      <c r="D380" s="325" t="str">
        <f t="shared" si="112"/>
        <v/>
      </c>
      <c r="E380" s="329"/>
      <c r="F380" s="368">
        <f t="shared" si="113"/>
        <v>0</v>
      </c>
      <c r="G380" s="332">
        <f t="shared" ref="G380:G386" si="114">ROUND(E380*F380,2)</f>
        <v>0</v>
      </c>
    </row>
    <row r="381" spans="1:7" ht="20.100000000000001" customHeight="1" x14ac:dyDescent="0.2">
      <c r="A381" s="363" t="str">
        <f t="shared" si="110"/>
        <v/>
      </c>
      <c r="B381" s="328" t="str">
        <f t="shared" si="111"/>
        <v/>
      </c>
      <c r="C381" s="335"/>
      <c r="D381" s="325" t="str">
        <f t="shared" si="112"/>
        <v/>
      </c>
      <c r="E381" s="329"/>
      <c r="F381" s="368">
        <f t="shared" si="113"/>
        <v>0</v>
      </c>
      <c r="G381" s="332">
        <f t="shared" si="114"/>
        <v>0</v>
      </c>
    </row>
    <row r="382" spans="1:7" ht="20.100000000000001" customHeight="1" x14ac:dyDescent="0.2">
      <c r="A382" s="363" t="str">
        <f t="shared" si="110"/>
        <v/>
      </c>
      <c r="B382" s="328" t="str">
        <f t="shared" si="111"/>
        <v/>
      </c>
      <c r="C382" s="335"/>
      <c r="D382" s="325" t="str">
        <f t="shared" si="112"/>
        <v/>
      </c>
      <c r="E382" s="329"/>
      <c r="F382" s="368">
        <f t="shared" si="113"/>
        <v>0</v>
      </c>
      <c r="G382" s="332">
        <f t="shared" si="114"/>
        <v>0</v>
      </c>
    </row>
    <row r="383" spans="1:7" ht="20.100000000000001" customHeight="1" x14ac:dyDescent="0.2">
      <c r="A383" s="363" t="str">
        <f t="shared" si="110"/>
        <v/>
      </c>
      <c r="B383" s="328" t="str">
        <f t="shared" si="111"/>
        <v/>
      </c>
      <c r="C383" s="328"/>
      <c r="D383" s="325" t="str">
        <f t="shared" si="112"/>
        <v/>
      </c>
      <c r="E383" s="329"/>
      <c r="F383" s="368">
        <f t="shared" si="113"/>
        <v>0</v>
      </c>
      <c r="G383" s="332">
        <f t="shared" si="114"/>
        <v>0</v>
      </c>
    </row>
    <row r="384" spans="1:7" ht="20.100000000000001" customHeight="1" x14ac:dyDescent="0.2">
      <c r="A384" s="363" t="str">
        <f t="shared" si="110"/>
        <v/>
      </c>
      <c r="B384" s="328" t="str">
        <f t="shared" si="111"/>
        <v/>
      </c>
      <c r="C384" s="328"/>
      <c r="D384" s="325" t="str">
        <f t="shared" si="112"/>
        <v/>
      </c>
      <c r="E384" s="329"/>
      <c r="F384" s="368">
        <f t="shared" si="113"/>
        <v>0</v>
      </c>
      <c r="G384" s="332">
        <f t="shared" si="114"/>
        <v>0</v>
      </c>
    </row>
    <row r="385" spans="1:7" ht="20.100000000000001" customHeight="1" x14ac:dyDescent="0.2">
      <c r="A385" s="363" t="str">
        <f t="shared" si="110"/>
        <v/>
      </c>
      <c r="B385" s="328" t="str">
        <f t="shared" si="111"/>
        <v/>
      </c>
      <c r="C385" s="364"/>
      <c r="D385" s="325" t="str">
        <f t="shared" si="112"/>
        <v/>
      </c>
      <c r="E385" s="365"/>
      <c r="F385" s="368">
        <f t="shared" si="113"/>
        <v>0</v>
      </c>
      <c r="G385" s="332">
        <f t="shared" si="114"/>
        <v>0</v>
      </c>
    </row>
    <row r="386" spans="1:7" ht="20.100000000000001" customHeight="1" x14ac:dyDescent="0.2">
      <c r="A386" s="363" t="str">
        <f t="shared" si="110"/>
        <v/>
      </c>
      <c r="B386" s="328" t="str">
        <f t="shared" si="111"/>
        <v/>
      </c>
      <c r="C386" s="364"/>
      <c r="D386" s="325" t="str">
        <f t="shared" si="112"/>
        <v/>
      </c>
      <c r="E386" s="365"/>
      <c r="F386" s="368">
        <f t="shared" si="113"/>
        <v>0</v>
      </c>
      <c r="G386" s="332">
        <f t="shared" si="114"/>
        <v>0</v>
      </c>
    </row>
    <row r="387" spans="1:7" ht="20.100000000000001" customHeight="1" x14ac:dyDescent="0.2">
      <c r="A387" s="366"/>
      <c r="B387" s="352"/>
      <c r="C387" s="352"/>
      <c r="D387" s="330"/>
      <c r="E387" s="348"/>
      <c r="F387" s="597" t="s">
        <v>28</v>
      </c>
      <c r="G387" s="333">
        <f>SUBTOTAL(9,G379:G386)</f>
        <v>0</v>
      </c>
    </row>
    <row r="388" spans="1:7" ht="20.100000000000001" customHeight="1" x14ac:dyDescent="0.2">
      <c r="A388" s="366"/>
      <c r="B388" s="352"/>
      <c r="C388" s="339" t="s">
        <v>723</v>
      </c>
      <c r="D388" s="330"/>
      <c r="E388" s="348"/>
      <c r="F388" s="349"/>
      <c r="G388" s="367"/>
    </row>
    <row r="389" spans="1:7" ht="20.100000000000001" customHeight="1" x14ac:dyDescent="0.2">
      <c r="A389" s="363" t="str">
        <f>IFERROR(VLOOKUP(C389,Tabla_Insumos,4,FALSE),"")</f>
        <v/>
      </c>
      <c r="B389" s="328" t="str">
        <f t="shared" ref="B389:B397" si="115">IFERROR(VLOOKUP(C389,Tabla_Insumos,5,FALSE),"")</f>
        <v/>
      </c>
      <c r="C389" s="335"/>
      <c r="D389" s="325" t="str">
        <f t="shared" ref="D389:D397" si="116">IFERROR(VLOOKUP(C389,Tabla_Insumos,2,FALSE),"")</f>
        <v/>
      </c>
      <c r="E389" s="329"/>
      <c r="F389" s="331">
        <f>IFERROR(VLOOKUP(C389,Tabla_Insumos,3,FALSE),0)</f>
        <v>0</v>
      </c>
      <c r="G389" s="332">
        <f>ROUND(E389*F389,2)</f>
        <v>0</v>
      </c>
    </row>
    <row r="390" spans="1:7" ht="20.100000000000001" customHeight="1" x14ac:dyDescent="0.2">
      <c r="A390" s="363" t="str">
        <f t="shared" ref="A390:A397" si="117">IFERROR(VLOOKUP(C390,Tabla_Insumos,4,FALSE),"")</f>
        <v/>
      </c>
      <c r="B390" s="328" t="str">
        <f t="shared" si="115"/>
        <v/>
      </c>
      <c r="C390" s="335"/>
      <c r="D390" s="325" t="str">
        <f t="shared" si="116"/>
        <v/>
      </c>
      <c r="E390" s="329"/>
      <c r="F390" s="331">
        <f t="shared" ref="F390:F397" si="118">IFERROR(VLOOKUP(C390,Tabla_Insumos,3,FALSE),0)</f>
        <v>0</v>
      </c>
      <c r="G390" s="332">
        <f t="shared" ref="G390:G397" si="119">ROUND(E390*F390,2)</f>
        <v>0</v>
      </c>
    </row>
    <row r="391" spans="1:7" ht="20.100000000000001" customHeight="1" x14ac:dyDescent="0.2">
      <c r="A391" s="363" t="str">
        <f t="shared" si="117"/>
        <v/>
      </c>
      <c r="B391" s="328" t="str">
        <f t="shared" si="115"/>
        <v/>
      </c>
      <c r="C391" s="334"/>
      <c r="D391" s="325" t="str">
        <f t="shared" si="116"/>
        <v/>
      </c>
      <c r="E391" s="329"/>
      <c r="F391" s="331">
        <f t="shared" si="118"/>
        <v>0</v>
      </c>
      <c r="G391" s="332">
        <f t="shared" si="119"/>
        <v>0</v>
      </c>
    </row>
    <row r="392" spans="1:7" ht="20.100000000000001" customHeight="1" x14ac:dyDescent="0.2">
      <c r="A392" s="363" t="str">
        <f t="shared" si="117"/>
        <v/>
      </c>
      <c r="B392" s="328" t="str">
        <f t="shared" si="115"/>
        <v/>
      </c>
      <c r="C392" s="369"/>
      <c r="D392" s="325" t="str">
        <f t="shared" si="116"/>
        <v/>
      </c>
      <c r="E392" s="329"/>
      <c r="F392" s="331">
        <f t="shared" si="118"/>
        <v>0</v>
      </c>
      <c r="G392" s="332">
        <f t="shared" si="119"/>
        <v>0</v>
      </c>
    </row>
    <row r="393" spans="1:7" ht="20.100000000000001" customHeight="1" x14ac:dyDescent="0.2">
      <c r="A393" s="363" t="str">
        <f t="shared" si="117"/>
        <v/>
      </c>
      <c r="B393" s="328" t="str">
        <f t="shared" si="115"/>
        <v/>
      </c>
      <c r="C393" s="370"/>
      <c r="D393" s="325" t="str">
        <f t="shared" si="116"/>
        <v/>
      </c>
      <c r="E393" s="329"/>
      <c r="F393" s="331">
        <f t="shared" si="118"/>
        <v>0</v>
      </c>
      <c r="G393" s="332">
        <f t="shared" si="119"/>
        <v>0</v>
      </c>
    </row>
    <row r="394" spans="1:7" ht="20.100000000000001" customHeight="1" x14ac:dyDescent="0.2">
      <c r="A394" s="363" t="str">
        <f t="shared" si="117"/>
        <v/>
      </c>
      <c r="B394" s="328" t="str">
        <f t="shared" si="115"/>
        <v/>
      </c>
      <c r="C394" s="364"/>
      <c r="D394" s="325" t="str">
        <f t="shared" si="116"/>
        <v/>
      </c>
      <c r="E394" s="365"/>
      <c r="F394" s="331">
        <f t="shared" si="118"/>
        <v>0</v>
      </c>
      <c r="G394" s="332">
        <f t="shared" si="119"/>
        <v>0</v>
      </c>
    </row>
    <row r="395" spans="1:7" ht="20.100000000000001" customHeight="1" x14ac:dyDescent="0.2">
      <c r="A395" s="363" t="str">
        <f t="shared" si="117"/>
        <v/>
      </c>
      <c r="B395" s="328" t="str">
        <f t="shared" si="115"/>
        <v/>
      </c>
      <c r="C395" s="364"/>
      <c r="D395" s="325" t="str">
        <f t="shared" si="116"/>
        <v/>
      </c>
      <c r="E395" s="365"/>
      <c r="F395" s="331">
        <f t="shared" si="118"/>
        <v>0</v>
      </c>
      <c r="G395" s="332">
        <f t="shared" si="119"/>
        <v>0</v>
      </c>
    </row>
    <row r="396" spans="1:7" ht="20.100000000000001" customHeight="1" x14ac:dyDescent="0.2">
      <c r="A396" s="363" t="str">
        <f t="shared" si="117"/>
        <v/>
      </c>
      <c r="B396" s="328" t="str">
        <f t="shared" si="115"/>
        <v/>
      </c>
      <c r="C396" s="364"/>
      <c r="D396" s="325" t="str">
        <f t="shared" si="116"/>
        <v/>
      </c>
      <c r="E396" s="365"/>
      <c r="F396" s="331">
        <f t="shared" si="118"/>
        <v>0</v>
      </c>
      <c r="G396" s="332">
        <f t="shared" si="119"/>
        <v>0</v>
      </c>
    </row>
    <row r="397" spans="1:7" ht="20.100000000000001" customHeight="1" x14ac:dyDescent="0.2">
      <c r="A397" s="363" t="str">
        <f t="shared" si="117"/>
        <v/>
      </c>
      <c r="B397" s="328" t="str">
        <f t="shared" si="115"/>
        <v/>
      </c>
      <c r="C397" s="364"/>
      <c r="D397" s="325" t="str">
        <f t="shared" si="116"/>
        <v/>
      </c>
      <c r="E397" s="365"/>
      <c r="F397" s="331">
        <f t="shared" si="118"/>
        <v>0</v>
      </c>
      <c r="G397" s="332">
        <f t="shared" si="119"/>
        <v>0</v>
      </c>
    </row>
    <row r="398" spans="1:7" ht="20.100000000000001" customHeight="1" x14ac:dyDescent="0.2">
      <c r="A398" s="371"/>
      <c r="B398" s="330"/>
      <c r="C398" s="352"/>
      <c r="D398" s="330"/>
      <c r="E398" s="348"/>
      <c r="F398" s="597" t="s">
        <v>29</v>
      </c>
      <c r="G398" s="333">
        <f>SUBTOTAL(9,G389:G397)</f>
        <v>0</v>
      </c>
    </row>
    <row r="399" spans="1:7" ht="20.100000000000001" customHeight="1" thickBot="1" x14ac:dyDescent="0.25">
      <c r="A399" s="372"/>
      <c r="B399" s="373"/>
      <c r="C399" s="374"/>
      <c r="D399" s="373"/>
      <c r="E399" s="375"/>
      <c r="F399" s="376"/>
      <c r="G399" s="377"/>
    </row>
    <row r="400" spans="1:7" ht="20.100000000000001" customHeight="1" thickBot="1" x14ac:dyDescent="0.25">
      <c r="A400" s="387">
        <f>B358</f>
        <v>8</v>
      </c>
      <c r="B400" s="378" t="str">
        <f>C358</f>
        <v>Columna de Encadenado (incluye tronco de columna)</v>
      </c>
      <c r="C400" s="379"/>
      <c r="D400" s="379" t="s">
        <v>30</v>
      </c>
      <c r="E400" s="380"/>
      <c r="F400" s="381" t="s">
        <v>31</v>
      </c>
      <c r="G400" s="382">
        <f>SUBTOTAL(9,G363:G399)</f>
        <v>0</v>
      </c>
    </row>
    <row r="401" spans="1:7" ht="20.100000000000001" customHeight="1" thickTop="1" thickBot="1" x14ac:dyDescent="0.25"/>
    <row r="402" spans="1:7" ht="20.100000000000001" customHeight="1" thickTop="1" x14ac:dyDescent="0.2">
      <c r="A402" s="383" t="s">
        <v>1252</v>
      </c>
      <c r="B402" s="384"/>
      <c r="C402" s="384"/>
      <c r="D402" s="384"/>
      <c r="E402" s="384"/>
      <c r="F402" s="384"/>
      <c r="G402" s="385"/>
    </row>
    <row r="403" spans="1:7" ht="20.100000000000001" customHeight="1" x14ac:dyDescent="0.2">
      <c r="A403" s="336" t="s">
        <v>719</v>
      </c>
      <c r="B403" s="337" t="str">
        <f>Comitente</f>
        <v>INSTITUTO PROVINCIAL DE LA VIVIENDA</v>
      </c>
      <c r="C403" s="338"/>
      <c r="D403" s="339"/>
      <c r="E403" s="339"/>
      <c r="F403" s="340"/>
      <c r="G403" s="341"/>
    </row>
    <row r="404" spans="1:7" ht="20.100000000000001" customHeight="1" x14ac:dyDescent="0.2">
      <c r="A404" s="336" t="s">
        <v>720</v>
      </c>
      <c r="B404" s="337" t="str">
        <f>Contratista</f>
        <v>xxxxxx</v>
      </c>
      <c r="C404" s="342"/>
      <c r="D404" s="342"/>
      <c r="E404" s="342"/>
      <c r="F404" s="343"/>
      <c r="G404" s="344"/>
    </row>
    <row r="405" spans="1:7" ht="20.100000000000001" customHeight="1" x14ac:dyDescent="0.2">
      <c r="A405" s="336" t="s">
        <v>20</v>
      </c>
      <c r="B405" s="337" t="str">
        <f>Obra</f>
        <v>B° VIRGEN DE FÁTIMA - SECTOR 1 - 71 VIV.- DPTO. JÁCHAL</v>
      </c>
      <c r="C405" s="342"/>
      <c r="D405" s="342"/>
      <c r="E405" s="342"/>
      <c r="F405" s="343" t="s">
        <v>33</v>
      </c>
      <c r="G405" s="345">
        <f>+Datos!$C$10</f>
        <v>43769</v>
      </c>
    </row>
    <row r="406" spans="1:7" ht="20.100000000000001" customHeight="1" x14ac:dyDescent="0.2">
      <c r="A406" s="346" t="s">
        <v>718</v>
      </c>
      <c r="B406" s="347" t="str">
        <f>Ubicación</f>
        <v>DEPTO. JÁCHAL</v>
      </c>
      <c r="C406" s="347"/>
      <c r="D406" s="330"/>
      <c r="E406" s="348"/>
      <c r="F406" s="349"/>
      <c r="G406" s="350"/>
    </row>
    <row r="407" spans="1:7" ht="20.100000000000001" customHeight="1" x14ac:dyDescent="0.2">
      <c r="A407" s="346" t="s">
        <v>34</v>
      </c>
      <c r="B407" s="351" t="s">
        <v>1125</v>
      </c>
      <c r="C407" s="352" t="str">
        <f>IFERROR(VLOOKUP(B407,Tabla_CyP,2,FALSE),"")</f>
        <v>VIVIENDA</v>
      </c>
      <c r="D407" s="353"/>
      <c r="E407" s="348"/>
      <c r="F407" s="349"/>
      <c r="G407" s="350"/>
    </row>
    <row r="408" spans="1:7" ht="20.100000000000001" customHeight="1" x14ac:dyDescent="0.2">
      <c r="A408" s="346" t="s">
        <v>21</v>
      </c>
      <c r="B408" s="386">
        <f>IFERROR(VLOOKUP(COUNTIF($A$1:A408,"ITEM:"),Tabla_NumeroItem,2,FALSE),"")</f>
        <v>9</v>
      </c>
      <c r="C408" s="352" t="str">
        <f>IFERROR(VLOOKUP(B408,Tabla_CyP,2,FALSE),"")</f>
        <v>Vigas de Encadenado Superior, Dintel y de Carga</v>
      </c>
      <c r="D408" s="330"/>
      <c r="E408" s="348"/>
      <c r="F408" s="343" t="s">
        <v>22</v>
      </c>
      <c r="G408" s="354" t="str">
        <f>IFERROR(VLOOKUP(B408,Tabla_CyP,4,FALSE),"")</f>
        <v>m3</v>
      </c>
    </row>
    <row r="409" spans="1:7" ht="20.100000000000001" customHeight="1" x14ac:dyDescent="0.2">
      <c r="A409" s="346"/>
      <c r="B409" s="347"/>
      <c r="C409" s="352"/>
      <c r="D409" s="330"/>
      <c r="E409" s="348"/>
      <c r="F409" s="349"/>
      <c r="G409" s="350"/>
    </row>
    <row r="410" spans="1:7" ht="20.100000000000001" customHeight="1" x14ac:dyDescent="0.2">
      <c r="A410" s="650" t="s">
        <v>581</v>
      </c>
      <c r="B410" s="651"/>
      <c r="C410" s="646" t="s">
        <v>0</v>
      </c>
      <c r="D410" s="646" t="s">
        <v>23</v>
      </c>
      <c r="E410" s="648" t="s">
        <v>24</v>
      </c>
      <c r="F410" s="644" t="s">
        <v>25</v>
      </c>
      <c r="G410" s="652" t="s">
        <v>26</v>
      </c>
    </row>
    <row r="411" spans="1:7" ht="20.100000000000001" customHeight="1" x14ac:dyDescent="0.2">
      <c r="A411" s="355" t="s">
        <v>582</v>
      </c>
      <c r="B411" s="356" t="s">
        <v>583</v>
      </c>
      <c r="C411" s="647"/>
      <c r="D411" s="647"/>
      <c r="E411" s="649"/>
      <c r="F411" s="645"/>
      <c r="G411" s="653"/>
    </row>
    <row r="412" spans="1:7" ht="20.100000000000001" customHeight="1" x14ac:dyDescent="0.2">
      <c r="A412" s="596"/>
      <c r="B412" s="357"/>
      <c r="C412" s="358" t="s">
        <v>721</v>
      </c>
      <c r="D412" s="359"/>
      <c r="E412" s="360"/>
      <c r="F412" s="361"/>
      <c r="G412" s="362"/>
    </row>
    <row r="413" spans="1:7" ht="20.100000000000001" customHeight="1" x14ac:dyDescent="0.2">
      <c r="A413" s="363" t="str">
        <f>IFERROR(VLOOKUP(C413,Tabla_Insumos,4,FALSE),"")</f>
        <v/>
      </c>
      <c r="B413" s="328" t="str">
        <f t="shared" ref="B413:B426" si="120">IFERROR(VLOOKUP(C413,Tabla_Insumos,5,FALSE),"")</f>
        <v/>
      </c>
      <c r="C413" s="326"/>
      <c r="D413" s="325" t="str">
        <f t="shared" ref="D413:D426" si="121">IFERROR(VLOOKUP(C413,Tabla_Insumos,2,FALSE),"")</f>
        <v/>
      </c>
      <c r="E413" s="329"/>
      <c r="F413" s="331">
        <f t="shared" ref="F413:F426" si="122">IFERROR(VLOOKUP(C413,Tabla_Insumos,3,FALSE),0)</f>
        <v>0</v>
      </c>
      <c r="G413" s="332">
        <f>ROUND(E413*F413,2)</f>
        <v>0</v>
      </c>
    </row>
    <row r="414" spans="1:7" ht="20.100000000000001" customHeight="1" x14ac:dyDescent="0.2">
      <c r="A414" s="363" t="str">
        <f t="shared" ref="A414:A426" si="123">IFERROR(VLOOKUP(C414,Tabla_Insumos,4,FALSE),"")</f>
        <v/>
      </c>
      <c r="B414" s="328" t="str">
        <f t="shared" si="120"/>
        <v/>
      </c>
      <c r="C414" s="326"/>
      <c r="D414" s="325" t="str">
        <f t="shared" si="121"/>
        <v/>
      </c>
      <c r="E414" s="329"/>
      <c r="F414" s="331">
        <f t="shared" si="122"/>
        <v>0</v>
      </c>
      <c r="G414" s="332">
        <f t="shared" ref="G414:G426" si="124">ROUND(E414*F414,2)</f>
        <v>0</v>
      </c>
    </row>
    <row r="415" spans="1:7" ht="20.100000000000001" customHeight="1" x14ac:dyDescent="0.2">
      <c r="A415" s="363" t="str">
        <f t="shared" si="123"/>
        <v/>
      </c>
      <c r="B415" s="328" t="str">
        <f t="shared" si="120"/>
        <v/>
      </c>
      <c r="C415" s="326"/>
      <c r="D415" s="325" t="str">
        <f t="shared" si="121"/>
        <v/>
      </c>
      <c r="E415" s="329"/>
      <c r="F415" s="331">
        <f t="shared" si="122"/>
        <v>0</v>
      </c>
      <c r="G415" s="332">
        <f t="shared" si="124"/>
        <v>0</v>
      </c>
    </row>
    <row r="416" spans="1:7" ht="20.100000000000001" customHeight="1" x14ac:dyDescent="0.2">
      <c r="A416" s="363" t="str">
        <f t="shared" si="123"/>
        <v/>
      </c>
      <c r="B416" s="328" t="str">
        <f t="shared" si="120"/>
        <v/>
      </c>
      <c r="C416" s="327"/>
      <c r="D416" s="325" t="str">
        <f t="shared" si="121"/>
        <v/>
      </c>
      <c r="E416" s="329"/>
      <c r="F416" s="331">
        <f t="shared" si="122"/>
        <v>0</v>
      </c>
      <c r="G416" s="332">
        <f t="shared" si="124"/>
        <v>0</v>
      </c>
    </row>
    <row r="417" spans="1:7" ht="20.100000000000001" customHeight="1" x14ac:dyDescent="0.2">
      <c r="A417" s="363" t="str">
        <f t="shared" si="123"/>
        <v/>
      </c>
      <c r="B417" s="328" t="str">
        <f t="shared" si="120"/>
        <v/>
      </c>
      <c r="C417" s="328"/>
      <c r="D417" s="325" t="str">
        <f t="shared" si="121"/>
        <v/>
      </c>
      <c r="E417" s="329"/>
      <c r="F417" s="331">
        <f t="shared" si="122"/>
        <v>0</v>
      </c>
      <c r="G417" s="332">
        <f t="shared" si="124"/>
        <v>0</v>
      </c>
    </row>
    <row r="418" spans="1:7" ht="20.100000000000001" customHeight="1" x14ac:dyDescent="0.2">
      <c r="A418" s="363" t="str">
        <f t="shared" si="123"/>
        <v/>
      </c>
      <c r="B418" s="328" t="str">
        <f t="shared" si="120"/>
        <v/>
      </c>
      <c r="C418" s="364"/>
      <c r="D418" s="325" t="str">
        <f t="shared" si="121"/>
        <v/>
      </c>
      <c r="E418" s="365"/>
      <c r="F418" s="331">
        <f t="shared" si="122"/>
        <v>0</v>
      </c>
      <c r="G418" s="332">
        <f t="shared" si="124"/>
        <v>0</v>
      </c>
    </row>
    <row r="419" spans="1:7" ht="20.100000000000001" customHeight="1" x14ac:dyDescent="0.2">
      <c r="A419" s="363" t="str">
        <f t="shared" si="123"/>
        <v/>
      </c>
      <c r="B419" s="328" t="str">
        <f t="shared" si="120"/>
        <v/>
      </c>
      <c r="C419" s="364"/>
      <c r="D419" s="325" t="str">
        <f t="shared" si="121"/>
        <v/>
      </c>
      <c r="E419" s="365"/>
      <c r="F419" s="331">
        <f t="shared" si="122"/>
        <v>0</v>
      </c>
      <c r="G419" s="332">
        <f t="shared" si="124"/>
        <v>0</v>
      </c>
    </row>
    <row r="420" spans="1:7" ht="20.100000000000001" customHeight="1" x14ac:dyDescent="0.2">
      <c r="A420" s="363" t="str">
        <f t="shared" si="123"/>
        <v/>
      </c>
      <c r="B420" s="328" t="str">
        <f t="shared" si="120"/>
        <v/>
      </c>
      <c r="C420" s="364"/>
      <c r="D420" s="325" t="str">
        <f t="shared" si="121"/>
        <v/>
      </c>
      <c r="E420" s="365"/>
      <c r="F420" s="331">
        <f t="shared" si="122"/>
        <v>0</v>
      </c>
      <c r="G420" s="332">
        <f t="shared" si="124"/>
        <v>0</v>
      </c>
    </row>
    <row r="421" spans="1:7" ht="20.100000000000001" customHeight="1" x14ac:dyDescent="0.2">
      <c r="A421" s="363" t="str">
        <f t="shared" si="123"/>
        <v/>
      </c>
      <c r="B421" s="328" t="str">
        <f t="shared" si="120"/>
        <v/>
      </c>
      <c r="C421" s="364"/>
      <c r="D421" s="325" t="str">
        <f t="shared" si="121"/>
        <v/>
      </c>
      <c r="E421" s="365"/>
      <c r="F421" s="331">
        <f t="shared" si="122"/>
        <v>0</v>
      </c>
      <c r="G421" s="332">
        <f t="shared" si="124"/>
        <v>0</v>
      </c>
    </row>
    <row r="422" spans="1:7" ht="20.100000000000001" customHeight="1" x14ac:dyDescent="0.2">
      <c r="A422" s="363" t="str">
        <f t="shared" si="123"/>
        <v/>
      </c>
      <c r="B422" s="328" t="str">
        <f t="shared" si="120"/>
        <v/>
      </c>
      <c r="C422" s="364"/>
      <c r="D422" s="325" t="str">
        <f t="shared" si="121"/>
        <v/>
      </c>
      <c r="E422" s="365"/>
      <c r="F422" s="331">
        <f t="shared" si="122"/>
        <v>0</v>
      </c>
      <c r="G422" s="332">
        <f t="shared" si="124"/>
        <v>0</v>
      </c>
    </row>
    <row r="423" spans="1:7" ht="20.100000000000001" customHeight="1" x14ac:dyDescent="0.2">
      <c r="A423" s="363" t="str">
        <f t="shared" si="123"/>
        <v/>
      </c>
      <c r="B423" s="328" t="str">
        <f t="shared" si="120"/>
        <v/>
      </c>
      <c r="C423" s="364"/>
      <c r="D423" s="325" t="str">
        <f t="shared" si="121"/>
        <v/>
      </c>
      <c r="E423" s="365"/>
      <c r="F423" s="331">
        <f t="shared" si="122"/>
        <v>0</v>
      </c>
      <c r="G423" s="332">
        <f t="shared" si="124"/>
        <v>0</v>
      </c>
    </row>
    <row r="424" spans="1:7" ht="20.100000000000001" customHeight="1" x14ac:dyDescent="0.2">
      <c r="A424" s="363" t="str">
        <f t="shared" si="123"/>
        <v/>
      </c>
      <c r="B424" s="328" t="str">
        <f t="shared" si="120"/>
        <v/>
      </c>
      <c r="C424" s="364"/>
      <c r="D424" s="325" t="str">
        <f t="shared" si="121"/>
        <v/>
      </c>
      <c r="E424" s="365"/>
      <c r="F424" s="331">
        <f t="shared" si="122"/>
        <v>0</v>
      </c>
      <c r="G424" s="332">
        <f t="shared" si="124"/>
        <v>0</v>
      </c>
    </row>
    <row r="425" spans="1:7" ht="20.100000000000001" customHeight="1" x14ac:dyDescent="0.2">
      <c r="A425" s="363" t="str">
        <f t="shared" si="123"/>
        <v/>
      </c>
      <c r="B425" s="328" t="str">
        <f t="shared" si="120"/>
        <v/>
      </c>
      <c r="C425" s="364"/>
      <c r="D425" s="325" t="str">
        <f t="shared" si="121"/>
        <v/>
      </c>
      <c r="E425" s="365"/>
      <c r="F425" s="331">
        <f t="shared" si="122"/>
        <v>0</v>
      </c>
      <c r="G425" s="332">
        <f t="shared" si="124"/>
        <v>0</v>
      </c>
    </row>
    <row r="426" spans="1:7" ht="20.100000000000001" customHeight="1" x14ac:dyDescent="0.2">
      <c r="A426" s="363" t="str">
        <f t="shared" si="123"/>
        <v/>
      </c>
      <c r="B426" s="328" t="str">
        <f t="shared" si="120"/>
        <v/>
      </c>
      <c r="C426" s="364"/>
      <c r="D426" s="325" t="str">
        <f t="shared" si="121"/>
        <v/>
      </c>
      <c r="E426" s="365"/>
      <c r="F426" s="331">
        <f t="shared" si="122"/>
        <v>0</v>
      </c>
      <c r="G426" s="332">
        <f t="shared" si="124"/>
        <v>0</v>
      </c>
    </row>
    <row r="427" spans="1:7" ht="20.100000000000001" customHeight="1" x14ac:dyDescent="0.2">
      <c r="A427" s="366"/>
      <c r="B427" s="352"/>
      <c r="C427" s="352"/>
      <c r="D427" s="330"/>
      <c r="E427" s="348"/>
      <c r="F427" s="597" t="s">
        <v>27</v>
      </c>
      <c r="G427" s="333">
        <f>SUBTOTAL(9,G413:G426)</f>
        <v>0</v>
      </c>
    </row>
    <row r="428" spans="1:7" ht="20.100000000000001" customHeight="1" x14ac:dyDescent="0.2">
      <c r="A428" s="366"/>
      <c r="B428" s="352"/>
      <c r="C428" s="339" t="s">
        <v>722</v>
      </c>
      <c r="D428" s="330"/>
      <c r="E428" s="348"/>
      <c r="F428" s="349"/>
      <c r="G428" s="367"/>
    </row>
    <row r="429" spans="1:7" ht="20.100000000000001" customHeight="1" x14ac:dyDescent="0.2">
      <c r="A429" s="363" t="str">
        <f t="shared" ref="A429:A436" si="125">IFERROR(VLOOKUP(C429,Tabla_Insumos,4,FALSE),"")</f>
        <v/>
      </c>
      <c r="B429" s="328" t="str">
        <f t="shared" ref="B429:B436" si="126">IFERROR(VLOOKUP(C429,Tabla_Insumos,5,FALSE),"")</f>
        <v/>
      </c>
      <c r="C429" s="334"/>
      <c r="D429" s="325" t="str">
        <f t="shared" ref="D429:D436" si="127">IFERROR(VLOOKUP(C429,Tabla_Insumos,2,FALSE),"")</f>
        <v/>
      </c>
      <c r="E429" s="329"/>
      <c r="F429" s="368">
        <f t="shared" ref="F429:F436" si="128">IFERROR(VLOOKUP(C429,Tabla_Insumos,3,FALSE),0)</f>
        <v>0</v>
      </c>
      <c r="G429" s="332">
        <f>ROUND(E429*F429,2)</f>
        <v>0</v>
      </c>
    </row>
    <row r="430" spans="1:7" ht="20.100000000000001" customHeight="1" x14ac:dyDescent="0.2">
      <c r="A430" s="363" t="str">
        <f t="shared" si="125"/>
        <v/>
      </c>
      <c r="B430" s="328" t="str">
        <f t="shared" si="126"/>
        <v/>
      </c>
      <c r="C430" s="335"/>
      <c r="D430" s="325" t="str">
        <f t="shared" si="127"/>
        <v/>
      </c>
      <c r="E430" s="329"/>
      <c r="F430" s="368">
        <f t="shared" si="128"/>
        <v>0</v>
      </c>
      <c r="G430" s="332">
        <f t="shared" ref="G430:G436" si="129">ROUND(E430*F430,2)</f>
        <v>0</v>
      </c>
    </row>
    <row r="431" spans="1:7" ht="20.100000000000001" customHeight="1" x14ac:dyDescent="0.2">
      <c r="A431" s="363" t="str">
        <f t="shared" si="125"/>
        <v/>
      </c>
      <c r="B431" s="328" t="str">
        <f t="shared" si="126"/>
        <v/>
      </c>
      <c r="C431" s="335"/>
      <c r="D431" s="325" t="str">
        <f t="shared" si="127"/>
        <v/>
      </c>
      <c r="E431" s="329"/>
      <c r="F431" s="368">
        <f t="shared" si="128"/>
        <v>0</v>
      </c>
      <c r="G431" s="332">
        <f t="shared" si="129"/>
        <v>0</v>
      </c>
    </row>
    <row r="432" spans="1:7" ht="20.100000000000001" customHeight="1" x14ac:dyDescent="0.2">
      <c r="A432" s="363" t="str">
        <f t="shared" si="125"/>
        <v/>
      </c>
      <c r="B432" s="328" t="str">
        <f t="shared" si="126"/>
        <v/>
      </c>
      <c r="C432" s="335"/>
      <c r="D432" s="325" t="str">
        <f t="shared" si="127"/>
        <v/>
      </c>
      <c r="E432" s="329"/>
      <c r="F432" s="368">
        <f t="shared" si="128"/>
        <v>0</v>
      </c>
      <c r="G432" s="332">
        <f t="shared" si="129"/>
        <v>0</v>
      </c>
    </row>
    <row r="433" spans="1:7" ht="20.100000000000001" customHeight="1" x14ac:dyDescent="0.2">
      <c r="A433" s="363" t="str">
        <f t="shared" si="125"/>
        <v/>
      </c>
      <c r="B433" s="328" t="str">
        <f t="shared" si="126"/>
        <v/>
      </c>
      <c r="C433" s="328"/>
      <c r="D433" s="325" t="str">
        <f t="shared" si="127"/>
        <v/>
      </c>
      <c r="E433" s="329"/>
      <c r="F433" s="368">
        <f t="shared" si="128"/>
        <v>0</v>
      </c>
      <c r="G433" s="332">
        <f t="shared" si="129"/>
        <v>0</v>
      </c>
    </row>
    <row r="434" spans="1:7" ht="20.100000000000001" customHeight="1" x14ac:dyDescent="0.2">
      <c r="A434" s="363" t="str">
        <f t="shared" si="125"/>
        <v/>
      </c>
      <c r="B434" s="328" t="str">
        <f t="shared" si="126"/>
        <v/>
      </c>
      <c r="C434" s="328"/>
      <c r="D434" s="325" t="str">
        <f t="shared" si="127"/>
        <v/>
      </c>
      <c r="E434" s="329"/>
      <c r="F434" s="368">
        <f t="shared" si="128"/>
        <v>0</v>
      </c>
      <c r="G434" s="332">
        <f t="shared" si="129"/>
        <v>0</v>
      </c>
    </row>
    <row r="435" spans="1:7" ht="20.100000000000001" customHeight="1" x14ac:dyDescent="0.2">
      <c r="A435" s="363" t="str">
        <f t="shared" si="125"/>
        <v/>
      </c>
      <c r="B435" s="328" t="str">
        <f t="shared" si="126"/>
        <v/>
      </c>
      <c r="C435" s="364"/>
      <c r="D435" s="325" t="str">
        <f t="shared" si="127"/>
        <v/>
      </c>
      <c r="E435" s="365"/>
      <c r="F435" s="368">
        <f t="shared" si="128"/>
        <v>0</v>
      </c>
      <c r="G435" s="332">
        <f t="shared" si="129"/>
        <v>0</v>
      </c>
    </row>
    <row r="436" spans="1:7" ht="20.100000000000001" customHeight="1" x14ac:dyDescent="0.2">
      <c r="A436" s="363" t="str">
        <f t="shared" si="125"/>
        <v/>
      </c>
      <c r="B436" s="328" t="str">
        <f t="shared" si="126"/>
        <v/>
      </c>
      <c r="C436" s="364"/>
      <c r="D436" s="325" t="str">
        <f t="shared" si="127"/>
        <v/>
      </c>
      <c r="E436" s="365"/>
      <c r="F436" s="368">
        <f t="shared" si="128"/>
        <v>0</v>
      </c>
      <c r="G436" s="332">
        <f t="shared" si="129"/>
        <v>0</v>
      </c>
    </row>
    <row r="437" spans="1:7" ht="20.100000000000001" customHeight="1" x14ac:dyDescent="0.2">
      <c r="A437" s="366"/>
      <c r="B437" s="352"/>
      <c r="C437" s="352"/>
      <c r="D437" s="330"/>
      <c r="E437" s="348"/>
      <c r="F437" s="597" t="s">
        <v>28</v>
      </c>
      <c r="G437" s="333">
        <f>SUBTOTAL(9,G429:G436)</f>
        <v>0</v>
      </c>
    </row>
    <row r="438" spans="1:7" ht="20.100000000000001" customHeight="1" x14ac:dyDescent="0.2">
      <c r="A438" s="366"/>
      <c r="B438" s="352"/>
      <c r="C438" s="339" t="s">
        <v>723</v>
      </c>
      <c r="D438" s="330"/>
      <c r="E438" s="348"/>
      <c r="F438" s="349"/>
      <c r="G438" s="367"/>
    </row>
    <row r="439" spans="1:7" ht="20.100000000000001" customHeight="1" x14ac:dyDescent="0.2">
      <c r="A439" s="363" t="str">
        <f>IFERROR(VLOOKUP(C439,Tabla_Insumos,4,FALSE),"")</f>
        <v/>
      </c>
      <c r="B439" s="328" t="str">
        <f t="shared" ref="B439:B447" si="130">IFERROR(VLOOKUP(C439,Tabla_Insumos,5,FALSE),"")</f>
        <v/>
      </c>
      <c r="C439" s="335"/>
      <c r="D439" s="325" t="str">
        <f t="shared" ref="D439:D447" si="131">IFERROR(VLOOKUP(C439,Tabla_Insumos,2,FALSE),"")</f>
        <v/>
      </c>
      <c r="E439" s="329"/>
      <c r="F439" s="331">
        <f>IFERROR(VLOOKUP(C439,Tabla_Insumos,3,FALSE),0)</f>
        <v>0</v>
      </c>
      <c r="G439" s="332">
        <f>ROUND(E439*F439,2)</f>
        <v>0</v>
      </c>
    </row>
    <row r="440" spans="1:7" ht="20.100000000000001" customHeight="1" x14ac:dyDescent="0.2">
      <c r="A440" s="363" t="str">
        <f t="shared" ref="A440:A447" si="132">IFERROR(VLOOKUP(C440,Tabla_Insumos,4,FALSE),"")</f>
        <v/>
      </c>
      <c r="B440" s="328" t="str">
        <f t="shared" si="130"/>
        <v/>
      </c>
      <c r="C440" s="335"/>
      <c r="D440" s="325" t="str">
        <f t="shared" si="131"/>
        <v/>
      </c>
      <c r="E440" s="329"/>
      <c r="F440" s="331">
        <f t="shared" ref="F440:F447" si="133">IFERROR(VLOOKUP(C440,Tabla_Insumos,3,FALSE),0)</f>
        <v>0</v>
      </c>
      <c r="G440" s="332">
        <f t="shared" ref="G440:G447" si="134">ROUND(E440*F440,2)</f>
        <v>0</v>
      </c>
    </row>
    <row r="441" spans="1:7" ht="20.100000000000001" customHeight="1" x14ac:dyDescent="0.2">
      <c r="A441" s="363" t="str">
        <f t="shared" si="132"/>
        <v/>
      </c>
      <c r="B441" s="328" t="str">
        <f t="shared" si="130"/>
        <v/>
      </c>
      <c r="C441" s="334"/>
      <c r="D441" s="325" t="str">
        <f t="shared" si="131"/>
        <v/>
      </c>
      <c r="E441" s="329"/>
      <c r="F441" s="331">
        <f t="shared" si="133"/>
        <v>0</v>
      </c>
      <c r="G441" s="332">
        <f t="shared" si="134"/>
        <v>0</v>
      </c>
    </row>
    <row r="442" spans="1:7" ht="20.100000000000001" customHeight="1" x14ac:dyDescent="0.2">
      <c r="A442" s="363" t="str">
        <f t="shared" si="132"/>
        <v/>
      </c>
      <c r="B442" s="328" t="str">
        <f t="shared" si="130"/>
        <v/>
      </c>
      <c r="C442" s="369"/>
      <c r="D442" s="325" t="str">
        <f t="shared" si="131"/>
        <v/>
      </c>
      <c r="E442" s="329"/>
      <c r="F442" s="331">
        <f t="shared" si="133"/>
        <v>0</v>
      </c>
      <c r="G442" s="332">
        <f t="shared" si="134"/>
        <v>0</v>
      </c>
    </row>
    <row r="443" spans="1:7" ht="20.100000000000001" customHeight="1" x14ac:dyDescent="0.2">
      <c r="A443" s="363" t="str">
        <f t="shared" si="132"/>
        <v/>
      </c>
      <c r="B443" s="328" t="str">
        <f t="shared" si="130"/>
        <v/>
      </c>
      <c r="C443" s="370"/>
      <c r="D443" s="325" t="str">
        <f t="shared" si="131"/>
        <v/>
      </c>
      <c r="E443" s="329"/>
      <c r="F443" s="331">
        <f t="shared" si="133"/>
        <v>0</v>
      </c>
      <c r="G443" s="332">
        <f t="shared" si="134"/>
        <v>0</v>
      </c>
    </row>
    <row r="444" spans="1:7" ht="20.100000000000001" customHeight="1" x14ac:dyDescent="0.2">
      <c r="A444" s="363" t="str">
        <f t="shared" si="132"/>
        <v/>
      </c>
      <c r="B444" s="328" t="str">
        <f t="shared" si="130"/>
        <v/>
      </c>
      <c r="C444" s="364"/>
      <c r="D444" s="325" t="str">
        <f t="shared" si="131"/>
        <v/>
      </c>
      <c r="E444" s="365"/>
      <c r="F444" s="331">
        <f t="shared" si="133"/>
        <v>0</v>
      </c>
      <c r="G444" s="332">
        <f t="shared" si="134"/>
        <v>0</v>
      </c>
    </row>
    <row r="445" spans="1:7" ht="20.100000000000001" customHeight="1" x14ac:dyDescent="0.2">
      <c r="A445" s="363" t="str">
        <f t="shared" si="132"/>
        <v/>
      </c>
      <c r="B445" s="328" t="str">
        <f t="shared" si="130"/>
        <v/>
      </c>
      <c r="C445" s="364"/>
      <c r="D445" s="325" t="str">
        <f t="shared" si="131"/>
        <v/>
      </c>
      <c r="E445" s="365"/>
      <c r="F445" s="331">
        <f t="shared" si="133"/>
        <v>0</v>
      </c>
      <c r="G445" s="332">
        <f t="shared" si="134"/>
        <v>0</v>
      </c>
    </row>
    <row r="446" spans="1:7" ht="20.100000000000001" customHeight="1" x14ac:dyDescent="0.2">
      <c r="A446" s="363" t="str">
        <f t="shared" si="132"/>
        <v/>
      </c>
      <c r="B446" s="328" t="str">
        <f t="shared" si="130"/>
        <v/>
      </c>
      <c r="C446" s="364"/>
      <c r="D446" s="325" t="str">
        <f t="shared" si="131"/>
        <v/>
      </c>
      <c r="E446" s="365"/>
      <c r="F446" s="331">
        <f t="shared" si="133"/>
        <v>0</v>
      </c>
      <c r="G446" s="332">
        <f t="shared" si="134"/>
        <v>0</v>
      </c>
    </row>
    <row r="447" spans="1:7" ht="20.100000000000001" customHeight="1" x14ac:dyDescent="0.2">
      <c r="A447" s="363" t="str">
        <f t="shared" si="132"/>
        <v/>
      </c>
      <c r="B447" s="328" t="str">
        <f t="shared" si="130"/>
        <v/>
      </c>
      <c r="C447" s="364"/>
      <c r="D447" s="325" t="str">
        <f t="shared" si="131"/>
        <v/>
      </c>
      <c r="E447" s="365"/>
      <c r="F447" s="331">
        <f t="shared" si="133"/>
        <v>0</v>
      </c>
      <c r="G447" s="332">
        <f t="shared" si="134"/>
        <v>0</v>
      </c>
    </row>
    <row r="448" spans="1:7" ht="20.100000000000001" customHeight="1" x14ac:dyDescent="0.2">
      <c r="A448" s="371"/>
      <c r="B448" s="330"/>
      <c r="C448" s="352"/>
      <c r="D448" s="330"/>
      <c r="E448" s="348"/>
      <c r="F448" s="597" t="s">
        <v>29</v>
      </c>
      <c r="G448" s="333">
        <f>SUBTOTAL(9,G439:G447)</f>
        <v>0</v>
      </c>
    </row>
    <row r="449" spans="1:7" ht="20.100000000000001" customHeight="1" thickBot="1" x14ac:dyDescent="0.25">
      <c r="A449" s="372"/>
      <c r="B449" s="373"/>
      <c r="C449" s="374"/>
      <c r="D449" s="373"/>
      <c r="E449" s="375"/>
      <c r="F449" s="376"/>
      <c r="G449" s="377"/>
    </row>
    <row r="450" spans="1:7" ht="20.100000000000001" customHeight="1" thickBot="1" x14ac:dyDescent="0.25">
      <c r="A450" s="387">
        <f>B408</f>
        <v>9</v>
      </c>
      <c r="B450" s="378" t="str">
        <f>C408</f>
        <v>Vigas de Encadenado Superior, Dintel y de Carga</v>
      </c>
      <c r="C450" s="379"/>
      <c r="D450" s="379" t="s">
        <v>30</v>
      </c>
      <c r="E450" s="380"/>
      <c r="F450" s="381" t="s">
        <v>31</v>
      </c>
      <c r="G450" s="382">
        <f>SUBTOTAL(9,G413:G449)</f>
        <v>0</v>
      </c>
    </row>
    <row r="451" spans="1:7" ht="20.100000000000001" customHeight="1" thickTop="1" thickBot="1" x14ac:dyDescent="0.25"/>
    <row r="452" spans="1:7" ht="20.100000000000001" customHeight="1" thickTop="1" x14ac:dyDescent="0.2">
      <c r="A452" s="383" t="s">
        <v>1252</v>
      </c>
      <c r="B452" s="384"/>
      <c r="C452" s="384"/>
      <c r="D452" s="384"/>
      <c r="E452" s="384"/>
      <c r="F452" s="384"/>
      <c r="G452" s="385"/>
    </row>
    <row r="453" spans="1:7" ht="20.100000000000001" customHeight="1" x14ac:dyDescent="0.2">
      <c r="A453" s="336" t="s">
        <v>719</v>
      </c>
      <c r="B453" s="337" t="str">
        <f>Comitente</f>
        <v>INSTITUTO PROVINCIAL DE LA VIVIENDA</v>
      </c>
      <c r="C453" s="338"/>
      <c r="D453" s="339"/>
      <c r="E453" s="339"/>
      <c r="F453" s="340"/>
      <c r="G453" s="341"/>
    </row>
    <row r="454" spans="1:7" ht="20.100000000000001" customHeight="1" x14ac:dyDescent="0.2">
      <c r="A454" s="336" t="s">
        <v>720</v>
      </c>
      <c r="B454" s="337" t="str">
        <f>Contratista</f>
        <v>xxxxxx</v>
      </c>
      <c r="C454" s="342"/>
      <c r="D454" s="342"/>
      <c r="E454" s="342"/>
      <c r="F454" s="343"/>
      <c r="G454" s="344"/>
    </row>
    <row r="455" spans="1:7" ht="20.100000000000001" customHeight="1" x14ac:dyDescent="0.2">
      <c r="A455" s="336" t="s">
        <v>20</v>
      </c>
      <c r="B455" s="337" t="str">
        <f>Obra</f>
        <v>B° VIRGEN DE FÁTIMA - SECTOR 1 - 71 VIV.- DPTO. JÁCHAL</v>
      </c>
      <c r="C455" s="342"/>
      <c r="D455" s="342"/>
      <c r="E455" s="342"/>
      <c r="F455" s="343" t="s">
        <v>33</v>
      </c>
      <c r="G455" s="345">
        <f>+Datos!$C$10</f>
        <v>43769</v>
      </c>
    </row>
    <row r="456" spans="1:7" ht="20.100000000000001" customHeight="1" x14ac:dyDescent="0.2">
      <c r="A456" s="346" t="s">
        <v>718</v>
      </c>
      <c r="B456" s="347" t="str">
        <f>Ubicación</f>
        <v>DEPTO. JÁCHAL</v>
      </c>
      <c r="C456" s="347"/>
      <c r="D456" s="330"/>
      <c r="E456" s="348"/>
      <c r="F456" s="349"/>
      <c r="G456" s="350"/>
    </row>
    <row r="457" spans="1:7" ht="20.100000000000001" customHeight="1" x14ac:dyDescent="0.2">
      <c r="A457" s="346" t="s">
        <v>34</v>
      </c>
      <c r="B457" s="351" t="s">
        <v>1125</v>
      </c>
      <c r="C457" s="352" t="str">
        <f>IFERROR(VLOOKUP(B457,Tabla_CyP,2,FALSE),"")</f>
        <v>VIVIENDA</v>
      </c>
      <c r="D457" s="353"/>
      <c r="E457" s="348"/>
      <c r="F457" s="349"/>
      <c r="G457" s="350"/>
    </row>
    <row r="458" spans="1:7" ht="20.100000000000001" customHeight="1" x14ac:dyDescent="0.2">
      <c r="A458" s="346" t="s">
        <v>21</v>
      </c>
      <c r="B458" s="386">
        <f>IFERROR(VLOOKUP(COUNTIF($A$1:A458,"ITEM:"),Tabla_NumeroItem,2,FALSE),"")</f>
        <v>10</v>
      </c>
      <c r="C458" s="352" t="str">
        <f>IFERROR(VLOOKUP(B458,Tabla_CyP,2,FALSE),"")</f>
        <v>Losa de Hormigón Armado</v>
      </c>
      <c r="D458" s="330"/>
      <c r="E458" s="348"/>
      <c r="F458" s="343" t="s">
        <v>22</v>
      </c>
      <c r="G458" s="354" t="str">
        <f>IFERROR(VLOOKUP(B458,Tabla_CyP,4,FALSE),"")</f>
        <v>m3</v>
      </c>
    </row>
    <row r="459" spans="1:7" ht="20.100000000000001" customHeight="1" x14ac:dyDescent="0.2">
      <c r="A459" s="346"/>
      <c r="B459" s="347"/>
      <c r="C459" s="352"/>
      <c r="D459" s="330"/>
      <c r="E459" s="348"/>
      <c r="F459" s="349"/>
      <c r="G459" s="350"/>
    </row>
    <row r="460" spans="1:7" ht="20.100000000000001" customHeight="1" x14ac:dyDescent="0.2">
      <c r="A460" s="650" t="s">
        <v>581</v>
      </c>
      <c r="B460" s="651"/>
      <c r="C460" s="646" t="s">
        <v>0</v>
      </c>
      <c r="D460" s="646" t="s">
        <v>23</v>
      </c>
      <c r="E460" s="648" t="s">
        <v>24</v>
      </c>
      <c r="F460" s="644" t="s">
        <v>25</v>
      </c>
      <c r="G460" s="652" t="s">
        <v>26</v>
      </c>
    </row>
    <row r="461" spans="1:7" ht="20.100000000000001" customHeight="1" x14ac:dyDescent="0.2">
      <c r="A461" s="355" t="s">
        <v>582</v>
      </c>
      <c r="B461" s="356" t="s">
        <v>583</v>
      </c>
      <c r="C461" s="647"/>
      <c r="D461" s="647"/>
      <c r="E461" s="649"/>
      <c r="F461" s="645"/>
      <c r="G461" s="653"/>
    </row>
    <row r="462" spans="1:7" ht="20.100000000000001" customHeight="1" x14ac:dyDescent="0.2">
      <c r="A462" s="596"/>
      <c r="B462" s="357"/>
      <c r="C462" s="358" t="s">
        <v>721</v>
      </c>
      <c r="D462" s="359"/>
      <c r="E462" s="360"/>
      <c r="F462" s="361"/>
      <c r="G462" s="362"/>
    </row>
    <row r="463" spans="1:7" ht="20.100000000000001" customHeight="1" x14ac:dyDescent="0.2">
      <c r="A463" s="363" t="str">
        <f>IFERROR(VLOOKUP(C463,Tabla_Insumos,4,FALSE),"")</f>
        <v/>
      </c>
      <c r="B463" s="328" t="str">
        <f t="shared" ref="B463:B476" si="135">IFERROR(VLOOKUP(C463,Tabla_Insumos,5,FALSE),"")</f>
        <v/>
      </c>
      <c r="C463" s="326"/>
      <c r="D463" s="325" t="str">
        <f t="shared" ref="D463:D476" si="136">IFERROR(VLOOKUP(C463,Tabla_Insumos,2,FALSE),"")</f>
        <v/>
      </c>
      <c r="E463" s="329"/>
      <c r="F463" s="331">
        <f t="shared" ref="F463:F476" si="137">IFERROR(VLOOKUP(C463,Tabla_Insumos,3,FALSE),0)</f>
        <v>0</v>
      </c>
      <c r="G463" s="332">
        <f>ROUND(E463*F463,2)</f>
        <v>0</v>
      </c>
    </row>
    <row r="464" spans="1:7" ht="20.100000000000001" customHeight="1" x14ac:dyDescent="0.2">
      <c r="A464" s="363" t="str">
        <f t="shared" ref="A464:A476" si="138">IFERROR(VLOOKUP(C464,Tabla_Insumos,4,FALSE),"")</f>
        <v/>
      </c>
      <c r="B464" s="328" t="str">
        <f t="shared" si="135"/>
        <v/>
      </c>
      <c r="C464" s="326"/>
      <c r="D464" s="325" t="str">
        <f t="shared" si="136"/>
        <v/>
      </c>
      <c r="E464" s="329"/>
      <c r="F464" s="331">
        <f t="shared" si="137"/>
        <v>0</v>
      </c>
      <c r="G464" s="332">
        <f t="shared" ref="G464:G476" si="139">ROUND(E464*F464,2)</f>
        <v>0</v>
      </c>
    </row>
    <row r="465" spans="1:7" ht="20.100000000000001" customHeight="1" x14ac:dyDescent="0.2">
      <c r="A465" s="363" t="str">
        <f t="shared" si="138"/>
        <v/>
      </c>
      <c r="B465" s="328" t="str">
        <f t="shared" si="135"/>
        <v/>
      </c>
      <c r="C465" s="326"/>
      <c r="D465" s="325" t="str">
        <f t="shared" si="136"/>
        <v/>
      </c>
      <c r="E465" s="329"/>
      <c r="F465" s="331">
        <f t="shared" si="137"/>
        <v>0</v>
      </c>
      <c r="G465" s="332">
        <f t="shared" si="139"/>
        <v>0</v>
      </c>
    </row>
    <row r="466" spans="1:7" ht="20.100000000000001" customHeight="1" x14ac:dyDescent="0.2">
      <c r="A466" s="363" t="str">
        <f t="shared" si="138"/>
        <v/>
      </c>
      <c r="B466" s="328" t="str">
        <f t="shared" si="135"/>
        <v/>
      </c>
      <c r="C466" s="327"/>
      <c r="D466" s="325" t="str">
        <f t="shared" si="136"/>
        <v/>
      </c>
      <c r="E466" s="329"/>
      <c r="F466" s="331">
        <f t="shared" si="137"/>
        <v>0</v>
      </c>
      <c r="G466" s="332">
        <f t="shared" si="139"/>
        <v>0</v>
      </c>
    </row>
    <row r="467" spans="1:7" ht="20.100000000000001" customHeight="1" x14ac:dyDescent="0.2">
      <c r="A467" s="363" t="str">
        <f t="shared" si="138"/>
        <v/>
      </c>
      <c r="B467" s="328" t="str">
        <f t="shared" si="135"/>
        <v/>
      </c>
      <c r="C467" s="328"/>
      <c r="D467" s="325" t="str">
        <f t="shared" si="136"/>
        <v/>
      </c>
      <c r="E467" s="329"/>
      <c r="F467" s="331">
        <f t="shared" si="137"/>
        <v>0</v>
      </c>
      <c r="G467" s="332">
        <f t="shared" si="139"/>
        <v>0</v>
      </c>
    </row>
    <row r="468" spans="1:7" ht="20.100000000000001" customHeight="1" x14ac:dyDescent="0.2">
      <c r="A468" s="363" t="str">
        <f t="shared" si="138"/>
        <v/>
      </c>
      <c r="B468" s="328" t="str">
        <f t="shared" si="135"/>
        <v/>
      </c>
      <c r="C468" s="364"/>
      <c r="D468" s="325" t="str">
        <f t="shared" si="136"/>
        <v/>
      </c>
      <c r="E468" s="365"/>
      <c r="F468" s="331">
        <f t="shared" si="137"/>
        <v>0</v>
      </c>
      <c r="G468" s="332">
        <f t="shared" si="139"/>
        <v>0</v>
      </c>
    </row>
    <row r="469" spans="1:7" ht="20.100000000000001" customHeight="1" x14ac:dyDescent="0.2">
      <c r="A469" s="363" t="str">
        <f t="shared" si="138"/>
        <v/>
      </c>
      <c r="B469" s="328" t="str">
        <f t="shared" si="135"/>
        <v/>
      </c>
      <c r="C469" s="364"/>
      <c r="D469" s="325" t="str">
        <f t="shared" si="136"/>
        <v/>
      </c>
      <c r="E469" s="365"/>
      <c r="F469" s="331">
        <f t="shared" si="137"/>
        <v>0</v>
      </c>
      <c r="G469" s="332">
        <f t="shared" si="139"/>
        <v>0</v>
      </c>
    </row>
    <row r="470" spans="1:7" ht="20.100000000000001" customHeight="1" x14ac:dyDescent="0.2">
      <c r="A470" s="363" t="str">
        <f t="shared" si="138"/>
        <v/>
      </c>
      <c r="B470" s="328" t="str">
        <f t="shared" si="135"/>
        <v/>
      </c>
      <c r="C470" s="364"/>
      <c r="D470" s="325" t="str">
        <f t="shared" si="136"/>
        <v/>
      </c>
      <c r="E470" s="365"/>
      <c r="F470" s="331">
        <f t="shared" si="137"/>
        <v>0</v>
      </c>
      <c r="G470" s="332">
        <f t="shared" si="139"/>
        <v>0</v>
      </c>
    </row>
    <row r="471" spans="1:7" ht="20.100000000000001" customHeight="1" x14ac:dyDescent="0.2">
      <c r="A471" s="363" t="str">
        <f t="shared" si="138"/>
        <v/>
      </c>
      <c r="B471" s="328" t="str">
        <f t="shared" si="135"/>
        <v/>
      </c>
      <c r="C471" s="364"/>
      <c r="D471" s="325" t="str">
        <f t="shared" si="136"/>
        <v/>
      </c>
      <c r="E471" s="365"/>
      <c r="F471" s="331">
        <f t="shared" si="137"/>
        <v>0</v>
      </c>
      <c r="G471" s="332">
        <f t="shared" si="139"/>
        <v>0</v>
      </c>
    </row>
    <row r="472" spans="1:7" ht="20.100000000000001" customHeight="1" x14ac:dyDescent="0.2">
      <c r="A472" s="363" t="str">
        <f t="shared" si="138"/>
        <v/>
      </c>
      <c r="B472" s="328" t="str">
        <f t="shared" si="135"/>
        <v/>
      </c>
      <c r="C472" s="364"/>
      <c r="D472" s="325" t="str">
        <f t="shared" si="136"/>
        <v/>
      </c>
      <c r="E472" s="365"/>
      <c r="F472" s="331">
        <f t="shared" si="137"/>
        <v>0</v>
      </c>
      <c r="G472" s="332">
        <f t="shared" si="139"/>
        <v>0</v>
      </c>
    </row>
    <row r="473" spans="1:7" ht="20.100000000000001" customHeight="1" x14ac:dyDescent="0.2">
      <c r="A473" s="363" t="str">
        <f t="shared" si="138"/>
        <v/>
      </c>
      <c r="B473" s="328" t="str">
        <f t="shared" si="135"/>
        <v/>
      </c>
      <c r="C473" s="364"/>
      <c r="D473" s="325" t="str">
        <f t="shared" si="136"/>
        <v/>
      </c>
      <c r="E473" s="365"/>
      <c r="F473" s="331">
        <f t="shared" si="137"/>
        <v>0</v>
      </c>
      <c r="G473" s="332">
        <f t="shared" si="139"/>
        <v>0</v>
      </c>
    </row>
    <row r="474" spans="1:7" ht="20.100000000000001" customHeight="1" x14ac:dyDescent="0.2">
      <c r="A474" s="363" t="str">
        <f t="shared" si="138"/>
        <v/>
      </c>
      <c r="B474" s="328" t="str">
        <f t="shared" si="135"/>
        <v/>
      </c>
      <c r="C474" s="364"/>
      <c r="D474" s="325" t="str">
        <f t="shared" si="136"/>
        <v/>
      </c>
      <c r="E474" s="365"/>
      <c r="F474" s="331">
        <f t="shared" si="137"/>
        <v>0</v>
      </c>
      <c r="G474" s="332">
        <f t="shared" si="139"/>
        <v>0</v>
      </c>
    </row>
    <row r="475" spans="1:7" ht="20.100000000000001" customHeight="1" x14ac:dyDescent="0.2">
      <c r="A475" s="363" t="str">
        <f t="shared" si="138"/>
        <v/>
      </c>
      <c r="B475" s="328" t="str">
        <f t="shared" si="135"/>
        <v/>
      </c>
      <c r="C475" s="364"/>
      <c r="D475" s="325" t="str">
        <f t="shared" si="136"/>
        <v/>
      </c>
      <c r="E475" s="365"/>
      <c r="F475" s="331">
        <f t="shared" si="137"/>
        <v>0</v>
      </c>
      <c r="G475" s="332">
        <f t="shared" si="139"/>
        <v>0</v>
      </c>
    </row>
    <row r="476" spans="1:7" ht="20.100000000000001" customHeight="1" x14ac:dyDescent="0.2">
      <c r="A476" s="363" t="str">
        <f t="shared" si="138"/>
        <v/>
      </c>
      <c r="B476" s="328" t="str">
        <f t="shared" si="135"/>
        <v/>
      </c>
      <c r="C476" s="364"/>
      <c r="D476" s="325" t="str">
        <f t="shared" si="136"/>
        <v/>
      </c>
      <c r="E476" s="365"/>
      <c r="F476" s="331">
        <f t="shared" si="137"/>
        <v>0</v>
      </c>
      <c r="G476" s="332">
        <f t="shared" si="139"/>
        <v>0</v>
      </c>
    </row>
    <row r="477" spans="1:7" ht="20.100000000000001" customHeight="1" x14ac:dyDescent="0.2">
      <c r="A477" s="366"/>
      <c r="B477" s="352"/>
      <c r="C477" s="352"/>
      <c r="D477" s="330"/>
      <c r="E477" s="348"/>
      <c r="F477" s="597" t="s">
        <v>27</v>
      </c>
      <c r="G477" s="333">
        <f>SUBTOTAL(9,G463:G476)</f>
        <v>0</v>
      </c>
    </row>
    <row r="478" spans="1:7" ht="20.100000000000001" customHeight="1" x14ac:dyDescent="0.2">
      <c r="A478" s="366"/>
      <c r="B478" s="352"/>
      <c r="C478" s="339" t="s">
        <v>722</v>
      </c>
      <c r="D478" s="330"/>
      <c r="E478" s="348"/>
      <c r="F478" s="349"/>
      <c r="G478" s="367"/>
    </row>
    <row r="479" spans="1:7" ht="20.100000000000001" customHeight="1" x14ac:dyDescent="0.2">
      <c r="A479" s="363" t="str">
        <f t="shared" ref="A479:A486" si="140">IFERROR(VLOOKUP(C479,Tabla_Insumos,4,FALSE),"")</f>
        <v/>
      </c>
      <c r="B479" s="328" t="str">
        <f t="shared" ref="B479:B486" si="141">IFERROR(VLOOKUP(C479,Tabla_Insumos,5,FALSE),"")</f>
        <v/>
      </c>
      <c r="C479" s="334"/>
      <c r="D479" s="325" t="str">
        <f t="shared" ref="D479:D486" si="142">IFERROR(VLOOKUP(C479,Tabla_Insumos,2,FALSE),"")</f>
        <v/>
      </c>
      <c r="E479" s="329"/>
      <c r="F479" s="368">
        <f t="shared" ref="F479:F486" si="143">IFERROR(VLOOKUP(C479,Tabla_Insumos,3,FALSE),0)</f>
        <v>0</v>
      </c>
      <c r="G479" s="332">
        <f>ROUND(E479*F479,2)</f>
        <v>0</v>
      </c>
    </row>
    <row r="480" spans="1:7" ht="20.100000000000001" customHeight="1" x14ac:dyDescent="0.2">
      <c r="A480" s="363" t="str">
        <f t="shared" si="140"/>
        <v/>
      </c>
      <c r="B480" s="328" t="str">
        <f t="shared" si="141"/>
        <v/>
      </c>
      <c r="C480" s="335"/>
      <c r="D480" s="325" t="str">
        <f t="shared" si="142"/>
        <v/>
      </c>
      <c r="E480" s="329"/>
      <c r="F480" s="368">
        <f t="shared" si="143"/>
        <v>0</v>
      </c>
      <c r="G480" s="332">
        <f t="shared" ref="G480:G486" si="144">ROUND(E480*F480,2)</f>
        <v>0</v>
      </c>
    </row>
    <row r="481" spans="1:7" ht="20.100000000000001" customHeight="1" x14ac:dyDescent="0.2">
      <c r="A481" s="363" t="str">
        <f t="shared" si="140"/>
        <v/>
      </c>
      <c r="B481" s="328" t="str">
        <f t="shared" si="141"/>
        <v/>
      </c>
      <c r="C481" s="335"/>
      <c r="D481" s="325" t="str">
        <f t="shared" si="142"/>
        <v/>
      </c>
      <c r="E481" s="329"/>
      <c r="F481" s="368">
        <f t="shared" si="143"/>
        <v>0</v>
      </c>
      <c r="G481" s="332">
        <f t="shared" si="144"/>
        <v>0</v>
      </c>
    </row>
    <row r="482" spans="1:7" ht="20.100000000000001" customHeight="1" x14ac:dyDescent="0.2">
      <c r="A482" s="363" t="str">
        <f t="shared" si="140"/>
        <v/>
      </c>
      <c r="B482" s="328" t="str">
        <f t="shared" si="141"/>
        <v/>
      </c>
      <c r="C482" s="335"/>
      <c r="D482" s="325" t="str">
        <f t="shared" si="142"/>
        <v/>
      </c>
      <c r="E482" s="329"/>
      <c r="F482" s="368">
        <f t="shared" si="143"/>
        <v>0</v>
      </c>
      <c r="G482" s="332">
        <f t="shared" si="144"/>
        <v>0</v>
      </c>
    </row>
    <row r="483" spans="1:7" ht="20.100000000000001" customHeight="1" x14ac:dyDescent="0.2">
      <c r="A483" s="363" t="str">
        <f t="shared" si="140"/>
        <v/>
      </c>
      <c r="B483" s="328" t="str">
        <f t="shared" si="141"/>
        <v/>
      </c>
      <c r="C483" s="328"/>
      <c r="D483" s="325" t="str">
        <f t="shared" si="142"/>
        <v/>
      </c>
      <c r="E483" s="329"/>
      <c r="F483" s="368">
        <f t="shared" si="143"/>
        <v>0</v>
      </c>
      <c r="G483" s="332">
        <f t="shared" si="144"/>
        <v>0</v>
      </c>
    </row>
    <row r="484" spans="1:7" ht="20.100000000000001" customHeight="1" x14ac:dyDescent="0.2">
      <c r="A484" s="363" t="str">
        <f t="shared" si="140"/>
        <v/>
      </c>
      <c r="B484" s="328" t="str">
        <f t="shared" si="141"/>
        <v/>
      </c>
      <c r="C484" s="328"/>
      <c r="D484" s="325" t="str">
        <f t="shared" si="142"/>
        <v/>
      </c>
      <c r="E484" s="329"/>
      <c r="F484" s="368">
        <f t="shared" si="143"/>
        <v>0</v>
      </c>
      <c r="G484" s="332">
        <f t="shared" si="144"/>
        <v>0</v>
      </c>
    </row>
    <row r="485" spans="1:7" ht="20.100000000000001" customHeight="1" x14ac:dyDescent="0.2">
      <c r="A485" s="363" t="str">
        <f t="shared" si="140"/>
        <v/>
      </c>
      <c r="B485" s="328" t="str">
        <f t="shared" si="141"/>
        <v/>
      </c>
      <c r="C485" s="364"/>
      <c r="D485" s="325" t="str">
        <f t="shared" si="142"/>
        <v/>
      </c>
      <c r="E485" s="365"/>
      <c r="F485" s="368">
        <f t="shared" si="143"/>
        <v>0</v>
      </c>
      <c r="G485" s="332">
        <f t="shared" si="144"/>
        <v>0</v>
      </c>
    </row>
    <row r="486" spans="1:7" ht="20.100000000000001" customHeight="1" x14ac:dyDescent="0.2">
      <c r="A486" s="363" t="str">
        <f t="shared" si="140"/>
        <v/>
      </c>
      <c r="B486" s="328" t="str">
        <f t="shared" si="141"/>
        <v/>
      </c>
      <c r="C486" s="364"/>
      <c r="D486" s="325" t="str">
        <f t="shared" si="142"/>
        <v/>
      </c>
      <c r="E486" s="365"/>
      <c r="F486" s="368">
        <f t="shared" si="143"/>
        <v>0</v>
      </c>
      <c r="G486" s="332">
        <f t="shared" si="144"/>
        <v>0</v>
      </c>
    </row>
    <row r="487" spans="1:7" ht="20.100000000000001" customHeight="1" x14ac:dyDescent="0.2">
      <c r="A487" s="366"/>
      <c r="B487" s="352"/>
      <c r="C487" s="352"/>
      <c r="D487" s="330"/>
      <c r="E487" s="348"/>
      <c r="F487" s="597" t="s">
        <v>28</v>
      </c>
      <c r="G487" s="333">
        <f>SUBTOTAL(9,G479:G486)</f>
        <v>0</v>
      </c>
    </row>
    <row r="488" spans="1:7" ht="20.100000000000001" customHeight="1" x14ac:dyDescent="0.2">
      <c r="A488" s="366"/>
      <c r="B488" s="352"/>
      <c r="C488" s="339" t="s">
        <v>723</v>
      </c>
      <c r="D488" s="330"/>
      <c r="E488" s="348"/>
      <c r="F488" s="349"/>
      <c r="G488" s="367"/>
    </row>
    <row r="489" spans="1:7" ht="20.100000000000001" customHeight="1" x14ac:dyDescent="0.2">
      <c r="A489" s="363" t="str">
        <f>IFERROR(VLOOKUP(C489,Tabla_Insumos,4,FALSE),"")</f>
        <v/>
      </c>
      <c r="B489" s="328" t="str">
        <f t="shared" ref="B489:B497" si="145">IFERROR(VLOOKUP(C489,Tabla_Insumos,5,FALSE),"")</f>
        <v/>
      </c>
      <c r="C489" s="335"/>
      <c r="D489" s="325" t="str">
        <f t="shared" ref="D489:D497" si="146">IFERROR(VLOOKUP(C489,Tabla_Insumos,2,FALSE),"")</f>
        <v/>
      </c>
      <c r="E489" s="329"/>
      <c r="F489" s="331">
        <f>IFERROR(VLOOKUP(C489,Tabla_Insumos,3,FALSE),0)</f>
        <v>0</v>
      </c>
      <c r="G489" s="332">
        <f>ROUND(E489*F489,2)</f>
        <v>0</v>
      </c>
    </row>
    <row r="490" spans="1:7" ht="20.100000000000001" customHeight="1" x14ac:dyDescent="0.2">
      <c r="A490" s="363" t="str">
        <f t="shared" ref="A490:A497" si="147">IFERROR(VLOOKUP(C490,Tabla_Insumos,4,FALSE),"")</f>
        <v/>
      </c>
      <c r="B490" s="328" t="str">
        <f t="shared" si="145"/>
        <v/>
      </c>
      <c r="C490" s="335"/>
      <c r="D490" s="325" t="str">
        <f t="shared" si="146"/>
        <v/>
      </c>
      <c r="E490" s="329"/>
      <c r="F490" s="331">
        <f t="shared" ref="F490:F497" si="148">IFERROR(VLOOKUP(C490,Tabla_Insumos,3,FALSE),0)</f>
        <v>0</v>
      </c>
      <c r="G490" s="332">
        <f t="shared" ref="G490:G497" si="149">ROUND(E490*F490,2)</f>
        <v>0</v>
      </c>
    </row>
    <row r="491" spans="1:7" ht="20.100000000000001" customHeight="1" x14ac:dyDescent="0.2">
      <c r="A491" s="363" t="str">
        <f t="shared" si="147"/>
        <v/>
      </c>
      <c r="B491" s="328" t="str">
        <f t="shared" si="145"/>
        <v/>
      </c>
      <c r="C491" s="334"/>
      <c r="D491" s="325" t="str">
        <f t="shared" si="146"/>
        <v/>
      </c>
      <c r="E491" s="329"/>
      <c r="F491" s="331">
        <f t="shared" si="148"/>
        <v>0</v>
      </c>
      <c r="G491" s="332">
        <f t="shared" si="149"/>
        <v>0</v>
      </c>
    </row>
    <row r="492" spans="1:7" ht="20.100000000000001" customHeight="1" x14ac:dyDescent="0.2">
      <c r="A492" s="363" t="str">
        <f t="shared" si="147"/>
        <v/>
      </c>
      <c r="B492" s="328" t="str">
        <f t="shared" si="145"/>
        <v/>
      </c>
      <c r="C492" s="369"/>
      <c r="D492" s="325" t="str">
        <f t="shared" si="146"/>
        <v/>
      </c>
      <c r="E492" s="329"/>
      <c r="F492" s="331">
        <f t="shared" si="148"/>
        <v>0</v>
      </c>
      <c r="G492" s="332">
        <f t="shared" si="149"/>
        <v>0</v>
      </c>
    </row>
    <row r="493" spans="1:7" ht="20.100000000000001" customHeight="1" x14ac:dyDescent="0.2">
      <c r="A493" s="363" t="str">
        <f t="shared" si="147"/>
        <v/>
      </c>
      <c r="B493" s="328" t="str">
        <f t="shared" si="145"/>
        <v/>
      </c>
      <c r="C493" s="370"/>
      <c r="D493" s="325" t="str">
        <f t="shared" si="146"/>
        <v/>
      </c>
      <c r="E493" s="329"/>
      <c r="F493" s="331">
        <f t="shared" si="148"/>
        <v>0</v>
      </c>
      <c r="G493" s="332">
        <f t="shared" si="149"/>
        <v>0</v>
      </c>
    </row>
    <row r="494" spans="1:7" ht="20.100000000000001" customHeight="1" x14ac:dyDescent="0.2">
      <c r="A494" s="363" t="str">
        <f t="shared" si="147"/>
        <v/>
      </c>
      <c r="B494" s="328" t="str">
        <f t="shared" si="145"/>
        <v/>
      </c>
      <c r="C494" s="364"/>
      <c r="D494" s="325" t="str">
        <f t="shared" si="146"/>
        <v/>
      </c>
      <c r="E494" s="365"/>
      <c r="F494" s="331">
        <f t="shared" si="148"/>
        <v>0</v>
      </c>
      <c r="G494" s="332">
        <f t="shared" si="149"/>
        <v>0</v>
      </c>
    </row>
    <row r="495" spans="1:7" ht="20.100000000000001" customHeight="1" x14ac:dyDescent="0.2">
      <c r="A495" s="363" t="str">
        <f t="shared" si="147"/>
        <v/>
      </c>
      <c r="B495" s="328" t="str">
        <f t="shared" si="145"/>
        <v/>
      </c>
      <c r="C495" s="364"/>
      <c r="D495" s="325" t="str">
        <f t="shared" si="146"/>
        <v/>
      </c>
      <c r="E495" s="365"/>
      <c r="F495" s="331">
        <f t="shared" si="148"/>
        <v>0</v>
      </c>
      <c r="G495" s="332">
        <f t="shared" si="149"/>
        <v>0</v>
      </c>
    </row>
    <row r="496" spans="1:7" ht="20.100000000000001" customHeight="1" x14ac:dyDescent="0.2">
      <c r="A496" s="363" t="str">
        <f t="shared" si="147"/>
        <v/>
      </c>
      <c r="B496" s="328" t="str">
        <f t="shared" si="145"/>
        <v/>
      </c>
      <c r="C496" s="364"/>
      <c r="D496" s="325" t="str">
        <f t="shared" si="146"/>
        <v/>
      </c>
      <c r="E496" s="365"/>
      <c r="F496" s="331">
        <f t="shared" si="148"/>
        <v>0</v>
      </c>
      <c r="G496" s="332">
        <f t="shared" si="149"/>
        <v>0</v>
      </c>
    </row>
    <row r="497" spans="1:7" ht="20.100000000000001" customHeight="1" x14ac:dyDescent="0.2">
      <c r="A497" s="363" t="str">
        <f t="shared" si="147"/>
        <v/>
      </c>
      <c r="B497" s="328" t="str">
        <f t="shared" si="145"/>
        <v/>
      </c>
      <c r="C497" s="364"/>
      <c r="D497" s="325" t="str">
        <f t="shared" si="146"/>
        <v/>
      </c>
      <c r="E497" s="365"/>
      <c r="F497" s="331">
        <f t="shared" si="148"/>
        <v>0</v>
      </c>
      <c r="G497" s="332">
        <f t="shared" si="149"/>
        <v>0</v>
      </c>
    </row>
    <row r="498" spans="1:7" ht="20.100000000000001" customHeight="1" x14ac:dyDescent="0.2">
      <c r="A498" s="371"/>
      <c r="B498" s="330"/>
      <c r="C498" s="352"/>
      <c r="D498" s="330"/>
      <c r="E498" s="348"/>
      <c r="F498" s="597" t="s">
        <v>29</v>
      </c>
      <c r="G498" s="333">
        <f>SUBTOTAL(9,G489:G497)</f>
        <v>0</v>
      </c>
    </row>
    <row r="499" spans="1:7" ht="20.100000000000001" customHeight="1" thickBot="1" x14ac:dyDescent="0.25">
      <c r="A499" s="372"/>
      <c r="B499" s="373"/>
      <c r="C499" s="374"/>
      <c r="D499" s="373"/>
      <c r="E499" s="375"/>
      <c r="F499" s="376"/>
      <c r="G499" s="377"/>
    </row>
    <row r="500" spans="1:7" ht="20.100000000000001" customHeight="1" thickBot="1" x14ac:dyDescent="0.25">
      <c r="A500" s="387">
        <f>B458</f>
        <v>10</v>
      </c>
      <c r="B500" s="378" t="str">
        <f>C458</f>
        <v>Losa de Hormigón Armado</v>
      </c>
      <c r="C500" s="379"/>
      <c r="D500" s="379" t="s">
        <v>30</v>
      </c>
      <c r="E500" s="380"/>
      <c r="F500" s="381" t="s">
        <v>31</v>
      </c>
      <c r="G500" s="382">
        <f>SUBTOTAL(9,G463:G499)</f>
        <v>0</v>
      </c>
    </row>
    <row r="501" spans="1:7" ht="20.100000000000001" customHeight="1" thickTop="1" thickBot="1" x14ac:dyDescent="0.25"/>
    <row r="502" spans="1:7" ht="20.100000000000001" customHeight="1" thickTop="1" x14ac:dyDescent="0.2">
      <c r="A502" s="383" t="s">
        <v>1252</v>
      </c>
      <c r="B502" s="384"/>
      <c r="C502" s="384"/>
      <c r="D502" s="384"/>
      <c r="E502" s="384"/>
      <c r="F502" s="384"/>
      <c r="G502" s="385"/>
    </row>
    <row r="503" spans="1:7" ht="20.100000000000001" customHeight="1" x14ac:dyDescent="0.2">
      <c r="A503" s="336" t="s">
        <v>719</v>
      </c>
      <c r="B503" s="337" t="str">
        <f>Comitente</f>
        <v>INSTITUTO PROVINCIAL DE LA VIVIENDA</v>
      </c>
      <c r="C503" s="338"/>
      <c r="D503" s="339"/>
      <c r="E503" s="339"/>
      <c r="F503" s="340"/>
      <c r="G503" s="341"/>
    </row>
    <row r="504" spans="1:7" ht="20.100000000000001" customHeight="1" x14ac:dyDescent="0.2">
      <c r="A504" s="336" t="s">
        <v>720</v>
      </c>
      <c r="B504" s="337" t="str">
        <f>Contratista</f>
        <v>xxxxxx</v>
      </c>
      <c r="C504" s="342"/>
      <c r="D504" s="342"/>
      <c r="E504" s="342"/>
      <c r="F504" s="343"/>
      <c r="G504" s="344"/>
    </row>
    <row r="505" spans="1:7" ht="20.100000000000001" customHeight="1" x14ac:dyDescent="0.2">
      <c r="A505" s="336" t="s">
        <v>20</v>
      </c>
      <c r="B505" s="337" t="str">
        <f>Obra</f>
        <v>B° VIRGEN DE FÁTIMA - SECTOR 1 - 71 VIV.- DPTO. JÁCHAL</v>
      </c>
      <c r="C505" s="342"/>
      <c r="D505" s="342"/>
      <c r="E505" s="342"/>
      <c r="F505" s="343" t="s">
        <v>33</v>
      </c>
      <c r="G505" s="345">
        <f>+Datos!$C$10</f>
        <v>43769</v>
      </c>
    </row>
    <row r="506" spans="1:7" ht="20.100000000000001" customHeight="1" x14ac:dyDescent="0.2">
      <c r="A506" s="346" t="s">
        <v>718</v>
      </c>
      <c r="B506" s="347" t="str">
        <f>Ubicación</f>
        <v>DEPTO. JÁCHAL</v>
      </c>
      <c r="C506" s="347"/>
      <c r="D506" s="330"/>
      <c r="E506" s="348"/>
      <c r="F506" s="349"/>
      <c r="G506" s="350"/>
    </row>
    <row r="507" spans="1:7" ht="20.100000000000001" customHeight="1" x14ac:dyDescent="0.2">
      <c r="A507" s="346" t="s">
        <v>34</v>
      </c>
      <c r="B507" s="351" t="s">
        <v>1125</v>
      </c>
      <c r="C507" s="352" t="str">
        <f>IFERROR(VLOOKUP(B507,Tabla_CyP,2,FALSE),"")</f>
        <v>VIVIENDA</v>
      </c>
      <c r="D507" s="353"/>
      <c r="E507" s="348"/>
      <c r="F507" s="349"/>
      <c r="G507" s="350"/>
    </row>
    <row r="508" spans="1:7" ht="20.100000000000001" customHeight="1" x14ac:dyDescent="0.2">
      <c r="A508" s="346" t="s">
        <v>21</v>
      </c>
      <c r="B508" s="386">
        <f>IFERROR(VLOOKUP(COUNTIF($A$1:A508,"ITEM:"),Tabla_NumeroItem,2,FALSE),"")</f>
        <v>11</v>
      </c>
      <c r="C508" s="352" t="str">
        <f>IFERROR(VLOOKUP(B508,Tabla_CyP,2,FALSE),"")</f>
        <v>Tanque de Reserva (incluido cierre base tanque)</v>
      </c>
      <c r="D508" s="330"/>
      <c r="E508" s="348"/>
      <c r="F508" s="343" t="s">
        <v>22</v>
      </c>
      <c r="G508" s="354" t="str">
        <f>IFERROR(VLOOKUP(B508,Tabla_CyP,4,FALSE),"")</f>
        <v>gl</v>
      </c>
    </row>
    <row r="509" spans="1:7" ht="20.100000000000001" customHeight="1" x14ac:dyDescent="0.2">
      <c r="A509" s="346"/>
      <c r="B509" s="347"/>
      <c r="C509" s="352"/>
      <c r="D509" s="330"/>
      <c r="E509" s="348"/>
      <c r="F509" s="349"/>
      <c r="G509" s="350"/>
    </row>
    <row r="510" spans="1:7" ht="20.100000000000001" customHeight="1" x14ac:dyDescent="0.2">
      <c r="A510" s="650" t="s">
        <v>581</v>
      </c>
      <c r="B510" s="651"/>
      <c r="C510" s="646" t="s">
        <v>0</v>
      </c>
      <c r="D510" s="646" t="s">
        <v>23</v>
      </c>
      <c r="E510" s="648" t="s">
        <v>24</v>
      </c>
      <c r="F510" s="644" t="s">
        <v>25</v>
      </c>
      <c r="G510" s="652" t="s">
        <v>26</v>
      </c>
    </row>
    <row r="511" spans="1:7" ht="20.100000000000001" customHeight="1" x14ac:dyDescent="0.2">
      <c r="A511" s="355" t="s">
        <v>582</v>
      </c>
      <c r="B511" s="356" t="s">
        <v>583</v>
      </c>
      <c r="C511" s="647"/>
      <c r="D511" s="647"/>
      <c r="E511" s="649"/>
      <c r="F511" s="645"/>
      <c r="G511" s="653"/>
    </row>
    <row r="512" spans="1:7" ht="20.100000000000001" customHeight="1" x14ac:dyDescent="0.2">
      <c r="A512" s="596"/>
      <c r="B512" s="357"/>
      <c r="C512" s="358" t="s">
        <v>721</v>
      </c>
      <c r="D512" s="359"/>
      <c r="E512" s="360"/>
      <c r="F512" s="361"/>
      <c r="G512" s="362"/>
    </row>
    <row r="513" spans="1:7" ht="20.100000000000001" customHeight="1" x14ac:dyDescent="0.2">
      <c r="A513" s="363" t="str">
        <f>IFERROR(VLOOKUP(C513,Tabla_Insumos,4,FALSE),"")</f>
        <v/>
      </c>
      <c r="B513" s="328" t="str">
        <f t="shared" ref="B513:B526" si="150">IFERROR(VLOOKUP(C513,Tabla_Insumos,5,FALSE),"")</f>
        <v/>
      </c>
      <c r="C513" s="326"/>
      <c r="D513" s="325" t="str">
        <f t="shared" ref="D513:D526" si="151">IFERROR(VLOOKUP(C513,Tabla_Insumos,2,FALSE),"")</f>
        <v/>
      </c>
      <c r="E513" s="329"/>
      <c r="F513" s="331">
        <f t="shared" ref="F513:F526" si="152">IFERROR(VLOOKUP(C513,Tabla_Insumos,3,FALSE),0)</f>
        <v>0</v>
      </c>
      <c r="G513" s="332">
        <f>ROUND(E513*F513,2)</f>
        <v>0</v>
      </c>
    </row>
    <row r="514" spans="1:7" ht="20.100000000000001" customHeight="1" x14ac:dyDescent="0.2">
      <c r="A514" s="363" t="str">
        <f t="shared" ref="A514:A526" si="153">IFERROR(VLOOKUP(C514,Tabla_Insumos,4,FALSE),"")</f>
        <v/>
      </c>
      <c r="B514" s="328" t="str">
        <f t="shared" si="150"/>
        <v/>
      </c>
      <c r="C514" s="326"/>
      <c r="D514" s="325" t="str">
        <f t="shared" si="151"/>
        <v/>
      </c>
      <c r="E514" s="329"/>
      <c r="F514" s="331">
        <f t="shared" si="152"/>
        <v>0</v>
      </c>
      <c r="G514" s="332">
        <f t="shared" ref="G514:G526" si="154">ROUND(E514*F514,2)</f>
        <v>0</v>
      </c>
    </row>
    <row r="515" spans="1:7" ht="20.100000000000001" customHeight="1" x14ac:dyDescent="0.2">
      <c r="A515" s="363" t="str">
        <f t="shared" si="153"/>
        <v/>
      </c>
      <c r="B515" s="328" t="str">
        <f t="shared" si="150"/>
        <v/>
      </c>
      <c r="C515" s="326"/>
      <c r="D515" s="325" t="str">
        <f t="shared" si="151"/>
        <v/>
      </c>
      <c r="E515" s="329"/>
      <c r="F515" s="331">
        <f t="shared" si="152"/>
        <v>0</v>
      </c>
      <c r="G515" s="332">
        <f t="shared" si="154"/>
        <v>0</v>
      </c>
    </row>
    <row r="516" spans="1:7" ht="20.100000000000001" customHeight="1" x14ac:dyDescent="0.2">
      <c r="A516" s="363" t="str">
        <f t="shared" si="153"/>
        <v/>
      </c>
      <c r="B516" s="328" t="str">
        <f t="shared" si="150"/>
        <v/>
      </c>
      <c r="C516" s="327"/>
      <c r="D516" s="325" t="str">
        <f t="shared" si="151"/>
        <v/>
      </c>
      <c r="E516" s="329"/>
      <c r="F516" s="331">
        <f t="shared" si="152"/>
        <v>0</v>
      </c>
      <c r="G516" s="332">
        <f t="shared" si="154"/>
        <v>0</v>
      </c>
    </row>
    <row r="517" spans="1:7" ht="20.100000000000001" customHeight="1" x14ac:dyDescent="0.2">
      <c r="A517" s="363" t="str">
        <f t="shared" si="153"/>
        <v/>
      </c>
      <c r="B517" s="328" t="str">
        <f t="shared" si="150"/>
        <v/>
      </c>
      <c r="C517" s="328"/>
      <c r="D517" s="325" t="str">
        <f t="shared" si="151"/>
        <v/>
      </c>
      <c r="E517" s="329"/>
      <c r="F517" s="331">
        <f t="shared" si="152"/>
        <v>0</v>
      </c>
      <c r="G517" s="332">
        <f t="shared" si="154"/>
        <v>0</v>
      </c>
    </row>
    <row r="518" spans="1:7" ht="20.100000000000001" customHeight="1" x14ac:dyDescent="0.2">
      <c r="A518" s="363" t="str">
        <f t="shared" si="153"/>
        <v/>
      </c>
      <c r="B518" s="328" t="str">
        <f t="shared" si="150"/>
        <v/>
      </c>
      <c r="C518" s="364"/>
      <c r="D518" s="325" t="str">
        <f t="shared" si="151"/>
        <v/>
      </c>
      <c r="E518" s="365"/>
      <c r="F518" s="331">
        <f t="shared" si="152"/>
        <v>0</v>
      </c>
      <c r="G518" s="332">
        <f t="shared" si="154"/>
        <v>0</v>
      </c>
    </row>
    <row r="519" spans="1:7" ht="20.100000000000001" customHeight="1" x14ac:dyDescent="0.2">
      <c r="A519" s="363" t="str">
        <f t="shared" si="153"/>
        <v/>
      </c>
      <c r="B519" s="328" t="str">
        <f t="shared" si="150"/>
        <v/>
      </c>
      <c r="C519" s="364"/>
      <c r="D519" s="325" t="str">
        <f t="shared" si="151"/>
        <v/>
      </c>
      <c r="E519" s="365"/>
      <c r="F519" s="331">
        <f t="shared" si="152"/>
        <v>0</v>
      </c>
      <c r="G519" s="332">
        <f t="shared" si="154"/>
        <v>0</v>
      </c>
    </row>
    <row r="520" spans="1:7" ht="20.100000000000001" customHeight="1" x14ac:dyDescent="0.2">
      <c r="A520" s="363" t="str">
        <f t="shared" si="153"/>
        <v/>
      </c>
      <c r="B520" s="328" t="str">
        <f t="shared" si="150"/>
        <v/>
      </c>
      <c r="C520" s="364"/>
      <c r="D520" s="325" t="str">
        <f t="shared" si="151"/>
        <v/>
      </c>
      <c r="E520" s="365"/>
      <c r="F520" s="331">
        <f t="shared" si="152"/>
        <v>0</v>
      </c>
      <c r="G520" s="332">
        <f t="shared" si="154"/>
        <v>0</v>
      </c>
    </row>
    <row r="521" spans="1:7" ht="20.100000000000001" customHeight="1" x14ac:dyDescent="0.2">
      <c r="A521" s="363" t="str">
        <f t="shared" si="153"/>
        <v/>
      </c>
      <c r="B521" s="328" t="str">
        <f t="shared" si="150"/>
        <v/>
      </c>
      <c r="C521" s="364"/>
      <c r="D521" s="325" t="str">
        <f t="shared" si="151"/>
        <v/>
      </c>
      <c r="E521" s="365"/>
      <c r="F521" s="331">
        <f t="shared" si="152"/>
        <v>0</v>
      </c>
      <c r="G521" s="332">
        <f t="shared" si="154"/>
        <v>0</v>
      </c>
    </row>
    <row r="522" spans="1:7" ht="20.100000000000001" customHeight="1" x14ac:dyDescent="0.2">
      <c r="A522" s="363" t="str">
        <f t="shared" si="153"/>
        <v/>
      </c>
      <c r="B522" s="328" t="str">
        <f t="shared" si="150"/>
        <v/>
      </c>
      <c r="C522" s="364"/>
      <c r="D522" s="325" t="str">
        <f t="shared" si="151"/>
        <v/>
      </c>
      <c r="E522" s="365"/>
      <c r="F522" s="331">
        <f t="shared" si="152"/>
        <v>0</v>
      </c>
      <c r="G522" s="332">
        <f t="shared" si="154"/>
        <v>0</v>
      </c>
    </row>
    <row r="523" spans="1:7" ht="20.100000000000001" customHeight="1" x14ac:dyDescent="0.2">
      <c r="A523" s="363" t="str">
        <f t="shared" si="153"/>
        <v/>
      </c>
      <c r="B523" s="328" t="str">
        <f t="shared" si="150"/>
        <v/>
      </c>
      <c r="C523" s="364"/>
      <c r="D523" s="325" t="str">
        <f t="shared" si="151"/>
        <v/>
      </c>
      <c r="E523" s="365"/>
      <c r="F523" s="331">
        <f t="shared" si="152"/>
        <v>0</v>
      </c>
      <c r="G523" s="332">
        <f t="shared" si="154"/>
        <v>0</v>
      </c>
    </row>
    <row r="524" spans="1:7" ht="20.100000000000001" customHeight="1" x14ac:dyDescent="0.2">
      <c r="A524" s="363" t="str">
        <f t="shared" si="153"/>
        <v/>
      </c>
      <c r="B524" s="328" t="str">
        <f t="shared" si="150"/>
        <v/>
      </c>
      <c r="C524" s="364"/>
      <c r="D524" s="325" t="str">
        <f t="shared" si="151"/>
        <v/>
      </c>
      <c r="E524" s="365"/>
      <c r="F524" s="331">
        <f t="shared" si="152"/>
        <v>0</v>
      </c>
      <c r="G524" s="332">
        <f t="shared" si="154"/>
        <v>0</v>
      </c>
    </row>
    <row r="525" spans="1:7" ht="20.100000000000001" customHeight="1" x14ac:dyDescent="0.2">
      <c r="A525" s="363" t="str">
        <f t="shared" si="153"/>
        <v/>
      </c>
      <c r="B525" s="328" t="str">
        <f t="shared" si="150"/>
        <v/>
      </c>
      <c r="C525" s="364"/>
      <c r="D525" s="325" t="str">
        <f t="shared" si="151"/>
        <v/>
      </c>
      <c r="E525" s="365"/>
      <c r="F525" s="331">
        <f t="shared" si="152"/>
        <v>0</v>
      </c>
      <c r="G525" s="332">
        <f t="shared" si="154"/>
        <v>0</v>
      </c>
    </row>
    <row r="526" spans="1:7" ht="20.100000000000001" customHeight="1" x14ac:dyDescent="0.2">
      <c r="A526" s="363" t="str">
        <f t="shared" si="153"/>
        <v/>
      </c>
      <c r="B526" s="328" t="str">
        <f t="shared" si="150"/>
        <v/>
      </c>
      <c r="C526" s="364"/>
      <c r="D526" s="325" t="str">
        <f t="shared" si="151"/>
        <v/>
      </c>
      <c r="E526" s="365"/>
      <c r="F526" s="331">
        <f t="shared" si="152"/>
        <v>0</v>
      </c>
      <c r="G526" s="332">
        <f t="shared" si="154"/>
        <v>0</v>
      </c>
    </row>
    <row r="527" spans="1:7" ht="20.100000000000001" customHeight="1" x14ac:dyDescent="0.2">
      <c r="A527" s="366"/>
      <c r="B527" s="352"/>
      <c r="C527" s="352"/>
      <c r="D527" s="330"/>
      <c r="E527" s="348"/>
      <c r="F527" s="597" t="s">
        <v>27</v>
      </c>
      <c r="G527" s="333">
        <f>SUBTOTAL(9,G513:G526)</f>
        <v>0</v>
      </c>
    </row>
    <row r="528" spans="1:7" ht="20.100000000000001" customHeight="1" x14ac:dyDescent="0.2">
      <c r="A528" s="366"/>
      <c r="B528" s="352"/>
      <c r="C528" s="339" t="s">
        <v>722</v>
      </c>
      <c r="D528" s="330"/>
      <c r="E528" s="348"/>
      <c r="F528" s="349"/>
      <c r="G528" s="367"/>
    </row>
    <row r="529" spans="1:7" ht="20.100000000000001" customHeight="1" x14ac:dyDescent="0.2">
      <c r="A529" s="363" t="str">
        <f t="shared" ref="A529:A536" si="155">IFERROR(VLOOKUP(C529,Tabla_Insumos,4,FALSE),"")</f>
        <v/>
      </c>
      <c r="B529" s="328" t="str">
        <f t="shared" ref="B529:B536" si="156">IFERROR(VLOOKUP(C529,Tabla_Insumos,5,FALSE),"")</f>
        <v/>
      </c>
      <c r="C529" s="334"/>
      <c r="D529" s="325" t="str">
        <f t="shared" ref="D529:D536" si="157">IFERROR(VLOOKUP(C529,Tabla_Insumos,2,FALSE),"")</f>
        <v/>
      </c>
      <c r="E529" s="329"/>
      <c r="F529" s="368">
        <f t="shared" ref="F529:F536" si="158">IFERROR(VLOOKUP(C529,Tabla_Insumos,3,FALSE),0)</f>
        <v>0</v>
      </c>
      <c r="G529" s="332">
        <f>ROUND(E529*F529,2)</f>
        <v>0</v>
      </c>
    </row>
    <row r="530" spans="1:7" ht="20.100000000000001" customHeight="1" x14ac:dyDescent="0.2">
      <c r="A530" s="363" t="str">
        <f t="shared" si="155"/>
        <v/>
      </c>
      <c r="B530" s="328" t="str">
        <f t="shared" si="156"/>
        <v/>
      </c>
      <c r="C530" s="335"/>
      <c r="D530" s="325" t="str">
        <f t="shared" si="157"/>
        <v/>
      </c>
      <c r="E530" s="329"/>
      <c r="F530" s="368">
        <f t="shared" si="158"/>
        <v>0</v>
      </c>
      <c r="G530" s="332">
        <f t="shared" ref="G530:G536" si="159">ROUND(E530*F530,2)</f>
        <v>0</v>
      </c>
    </row>
    <row r="531" spans="1:7" ht="20.100000000000001" customHeight="1" x14ac:dyDescent="0.2">
      <c r="A531" s="363" t="str">
        <f t="shared" si="155"/>
        <v/>
      </c>
      <c r="B531" s="328" t="str">
        <f t="shared" si="156"/>
        <v/>
      </c>
      <c r="C531" s="335"/>
      <c r="D531" s="325" t="str">
        <f t="shared" si="157"/>
        <v/>
      </c>
      <c r="E531" s="329"/>
      <c r="F531" s="368">
        <f t="shared" si="158"/>
        <v>0</v>
      </c>
      <c r="G531" s="332">
        <f t="shared" si="159"/>
        <v>0</v>
      </c>
    </row>
    <row r="532" spans="1:7" ht="20.100000000000001" customHeight="1" x14ac:dyDescent="0.2">
      <c r="A532" s="363" t="str">
        <f t="shared" si="155"/>
        <v/>
      </c>
      <c r="B532" s="328" t="str">
        <f t="shared" si="156"/>
        <v/>
      </c>
      <c r="C532" s="335"/>
      <c r="D532" s="325" t="str">
        <f t="shared" si="157"/>
        <v/>
      </c>
      <c r="E532" s="329"/>
      <c r="F532" s="368">
        <f t="shared" si="158"/>
        <v>0</v>
      </c>
      <c r="G532" s="332">
        <f t="shared" si="159"/>
        <v>0</v>
      </c>
    </row>
    <row r="533" spans="1:7" ht="20.100000000000001" customHeight="1" x14ac:dyDescent="0.2">
      <c r="A533" s="363" t="str">
        <f t="shared" si="155"/>
        <v/>
      </c>
      <c r="B533" s="328" t="str">
        <f t="shared" si="156"/>
        <v/>
      </c>
      <c r="C533" s="328"/>
      <c r="D533" s="325" t="str">
        <f t="shared" si="157"/>
        <v/>
      </c>
      <c r="E533" s="329"/>
      <c r="F533" s="368">
        <f t="shared" si="158"/>
        <v>0</v>
      </c>
      <c r="G533" s="332">
        <f t="shared" si="159"/>
        <v>0</v>
      </c>
    </row>
    <row r="534" spans="1:7" ht="20.100000000000001" customHeight="1" x14ac:dyDescent="0.2">
      <c r="A534" s="363" t="str">
        <f t="shared" si="155"/>
        <v/>
      </c>
      <c r="B534" s="328" t="str">
        <f t="shared" si="156"/>
        <v/>
      </c>
      <c r="C534" s="328"/>
      <c r="D534" s="325" t="str">
        <f t="shared" si="157"/>
        <v/>
      </c>
      <c r="E534" s="329"/>
      <c r="F534" s="368">
        <f t="shared" si="158"/>
        <v>0</v>
      </c>
      <c r="G534" s="332">
        <f t="shared" si="159"/>
        <v>0</v>
      </c>
    </row>
    <row r="535" spans="1:7" ht="20.100000000000001" customHeight="1" x14ac:dyDescent="0.2">
      <c r="A535" s="363" t="str">
        <f t="shared" si="155"/>
        <v/>
      </c>
      <c r="B535" s="328" t="str">
        <f t="shared" si="156"/>
        <v/>
      </c>
      <c r="C535" s="364"/>
      <c r="D535" s="325" t="str">
        <f t="shared" si="157"/>
        <v/>
      </c>
      <c r="E535" s="365"/>
      <c r="F535" s="368">
        <f t="shared" si="158"/>
        <v>0</v>
      </c>
      <c r="G535" s="332">
        <f t="shared" si="159"/>
        <v>0</v>
      </c>
    </row>
    <row r="536" spans="1:7" ht="20.100000000000001" customHeight="1" x14ac:dyDescent="0.2">
      <c r="A536" s="363" t="str">
        <f t="shared" si="155"/>
        <v/>
      </c>
      <c r="B536" s="328" t="str">
        <f t="shared" si="156"/>
        <v/>
      </c>
      <c r="C536" s="364"/>
      <c r="D536" s="325" t="str">
        <f t="shared" si="157"/>
        <v/>
      </c>
      <c r="E536" s="365"/>
      <c r="F536" s="368">
        <f t="shared" si="158"/>
        <v>0</v>
      </c>
      <c r="G536" s="332">
        <f t="shared" si="159"/>
        <v>0</v>
      </c>
    </row>
    <row r="537" spans="1:7" ht="20.100000000000001" customHeight="1" x14ac:dyDescent="0.2">
      <c r="A537" s="366"/>
      <c r="B537" s="352"/>
      <c r="C537" s="352"/>
      <c r="D537" s="330"/>
      <c r="E537" s="348"/>
      <c r="F537" s="597" t="s">
        <v>28</v>
      </c>
      <c r="G537" s="333">
        <f>SUBTOTAL(9,G529:G536)</f>
        <v>0</v>
      </c>
    </row>
    <row r="538" spans="1:7" ht="20.100000000000001" customHeight="1" x14ac:dyDescent="0.2">
      <c r="A538" s="366"/>
      <c r="B538" s="352"/>
      <c r="C538" s="339" t="s">
        <v>723</v>
      </c>
      <c r="D538" s="330"/>
      <c r="E538" s="348"/>
      <c r="F538" s="349"/>
      <c r="G538" s="367"/>
    </row>
    <row r="539" spans="1:7" ht="20.100000000000001" customHeight="1" x14ac:dyDescent="0.2">
      <c r="A539" s="363" t="str">
        <f>IFERROR(VLOOKUP(C539,Tabla_Insumos,4,FALSE),"")</f>
        <v/>
      </c>
      <c r="B539" s="328" t="str">
        <f t="shared" ref="B539:B547" si="160">IFERROR(VLOOKUP(C539,Tabla_Insumos,5,FALSE),"")</f>
        <v/>
      </c>
      <c r="C539" s="335"/>
      <c r="D539" s="325" t="str">
        <f t="shared" ref="D539:D547" si="161">IFERROR(VLOOKUP(C539,Tabla_Insumos,2,FALSE),"")</f>
        <v/>
      </c>
      <c r="E539" s="329"/>
      <c r="F539" s="331">
        <f>IFERROR(VLOOKUP(C539,Tabla_Insumos,3,FALSE),0)</f>
        <v>0</v>
      </c>
      <c r="G539" s="332">
        <f>ROUND(E539*F539,2)</f>
        <v>0</v>
      </c>
    </row>
    <row r="540" spans="1:7" ht="20.100000000000001" customHeight="1" x14ac:dyDescent="0.2">
      <c r="A540" s="363" t="str">
        <f t="shared" ref="A540:A547" si="162">IFERROR(VLOOKUP(C540,Tabla_Insumos,4,FALSE),"")</f>
        <v/>
      </c>
      <c r="B540" s="328" t="str">
        <f t="shared" si="160"/>
        <v/>
      </c>
      <c r="C540" s="335"/>
      <c r="D540" s="325" t="str">
        <f t="shared" si="161"/>
        <v/>
      </c>
      <c r="E540" s="329"/>
      <c r="F540" s="331">
        <f t="shared" ref="F540:F547" si="163">IFERROR(VLOOKUP(C540,Tabla_Insumos,3,FALSE),0)</f>
        <v>0</v>
      </c>
      <c r="G540" s="332">
        <f t="shared" ref="G540:G547" si="164">ROUND(E540*F540,2)</f>
        <v>0</v>
      </c>
    </row>
    <row r="541" spans="1:7" ht="20.100000000000001" customHeight="1" x14ac:dyDescent="0.2">
      <c r="A541" s="363" t="str">
        <f t="shared" si="162"/>
        <v/>
      </c>
      <c r="B541" s="328" t="str">
        <f t="shared" si="160"/>
        <v/>
      </c>
      <c r="C541" s="334"/>
      <c r="D541" s="325" t="str">
        <f t="shared" si="161"/>
        <v/>
      </c>
      <c r="E541" s="329"/>
      <c r="F541" s="331">
        <f t="shared" si="163"/>
        <v>0</v>
      </c>
      <c r="G541" s="332">
        <f t="shared" si="164"/>
        <v>0</v>
      </c>
    </row>
    <row r="542" spans="1:7" ht="20.100000000000001" customHeight="1" x14ac:dyDescent="0.2">
      <c r="A542" s="363" t="str">
        <f t="shared" si="162"/>
        <v/>
      </c>
      <c r="B542" s="328" t="str">
        <f t="shared" si="160"/>
        <v/>
      </c>
      <c r="C542" s="369"/>
      <c r="D542" s="325" t="str">
        <f t="shared" si="161"/>
        <v/>
      </c>
      <c r="E542" s="329"/>
      <c r="F542" s="331">
        <f t="shared" si="163"/>
        <v>0</v>
      </c>
      <c r="G542" s="332">
        <f t="shared" si="164"/>
        <v>0</v>
      </c>
    </row>
    <row r="543" spans="1:7" ht="20.100000000000001" customHeight="1" x14ac:dyDescent="0.2">
      <c r="A543" s="363" t="str">
        <f t="shared" si="162"/>
        <v/>
      </c>
      <c r="B543" s="328" t="str">
        <f t="shared" si="160"/>
        <v/>
      </c>
      <c r="C543" s="370"/>
      <c r="D543" s="325" t="str">
        <f t="shared" si="161"/>
        <v/>
      </c>
      <c r="E543" s="329"/>
      <c r="F543" s="331">
        <f t="shared" si="163"/>
        <v>0</v>
      </c>
      <c r="G543" s="332">
        <f t="shared" si="164"/>
        <v>0</v>
      </c>
    </row>
    <row r="544" spans="1:7" ht="20.100000000000001" customHeight="1" x14ac:dyDescent="0.2">
      <c r="A544" s="363" t="str">
        <f t="shared" si="162"/>
        <v/>
      </c>
      <c r="B544" s="328" t="str">
        <f t="shared" si="160"/>
        <v/>
      </c>
      <c r="C544" s="364"/>
      <c r="D544" s="325" t="str">
        <f t="shared" si="161"/>
        <v/>
      </c>
      <c r="E544" s="365"/>
      <c r="F544" s="331">
        <f t="shared" si="163"/>
        <v>0</v>
      </c>
      <c r="G544" s="332">
        <f t="shared" si="164"/>
        <v>0</v>
      </c>
    </row>
    <row r="545" spans="1:7" ht="20.100000000000001" customHeight="1" x14ac:dyDescent="0.2">
      <c r="A545" s="363" t="str">
        <f t="shared" si="162"/>
        <v/>
      </c>
      <c r="B545" s="328" t="str">
        <f t="shared" si="160"/>
        <v/>
      </c>
      <c r="C545" s="364"/>
      <c r="D545" s="325" t="str">
        <f t="shared" si="161"/>
        <v/>
      </c>
      <c r="E545" s="365"/>
      <c r="F545" s="331">
        <f t="shared" si="163"/>
        <v>0</v>
      </c>
      <c r="G545" s="332">
        <f t="shared" si="164"/>
        <v>0</v>
      </c>
    </row>
    <row r="546" spans="1:7" ht="20.100000000000001" customHeight="1" x14ac:dyDescent="0.2">
      <c r="A546" s="363" t="str">
        <f t="shared" si="162"/>
        <v/>
      </c>
      <c r="B546" s="328" t="str">
        <f t="shared" si="160"/>
        <v/>
      </c>
      <c r="C546" s="364"/>
      <c r="D546" s="325" t="str">
        <f t="shared" si="161"/>
        <v/>
      </c>
      <c r="E546" s="365"/>
      <c r="F546" s="331">
        <f t="shared" si="163"/>
        <v>0</v>
      </c>
      <c r="G546" s="332">
        <f t="shared" si="164"/>
        <v>0</v>
      </c>
    </row>
    <row r="547" spans="1:7" ht="20.100000000000001" customHeight="1" x14ac:dyDescent="0.2">
      <c r="A547" s="363" t="str">
        <f t="shared" si="162"/>
        <v/>
      </c>
      <c r="B547" s="328" t="str">
        <f t="shared" si="160"/>
        <v/>
      </c>
      <c r="C547" s="364"/>
      <c r="D547" s="325" t="str">
        <f t="shared" si="161"/>
        <v/>
      </c>
      <c r="E547" s="365"/>
      <c r="F547" s="331">
        <f t="shared" si="163"/>
        <v>0</v>
      </c>
      <c r="G547" s="332">
        <f t="shared" si="164"/>
        <v>0</v>
      </c>
    </row>
    <row r="548" spans="1:7" ht="20.100000000000001" customHeight="1" x14ac:dyDescent="0.2">
      <c r="A548" s="371"/>
      <c r="B548" s="330"/>
      <c r="C548" s="352"/>
      <c r="D548" s="330"/>
      <c r="E548" s="348"/>
      <c r="F548" s="597" t="s">
        <v>29</v>
      </c>
      <c r="G548" s="333">
        <f>SUBTOTAL(9,G539:G547)</f>
        <v>0</v>
      </c>
    </row>
    <row r="549" spans="1:7" ht="20.100000000000001" customHeight="1" thickBot="1" x14ac:dyDescent="0.25">
      <c r="A549" s="372"/>
      <c r="B549" s="373"/>
      <c r="C549" s="374"/>
      <c r="D549" s="373"/>
      <c r="E549" s="375"/>
      <c r="F549" s="376"/>
      <c r="G549" s="377"/>
    </row>
    <row r="550" spans="1:7" ht="20.100000000000001" customHeight="1" thickBot="1" x14ac:dyDescent="0.25">
      <c r="A550" s="387">
        <f>B508</f>
        <v>11</v>
      </c>
      <c r="B550" s="378" t="str">
        <f>C508</f>
        <v>Tanque de Reserva (incluido cierre base tanque)</v>
      </c>
      <c r="C550" s="379"/>
      <c r="D550" s="379" t="s">
        <v>30</v>
      </c>
      <c r="E550" s="380"/>
      <c r="F550" s="381" t="s">
        <v>31</v>
      </c>
      <c r="G550" s="382">
        <f>SUBTOTAL(9,G513:G549)</f>
        <v>0</v>
      </c>
    </row>
    <row r="551" spans="1:7" ht="20.100000000000001" customHeight="1" thickTop="1" thickBot="1" x14ac:dyDescent="0.25"/>
    <row r="552" spans="1:7" ht="20.100000000000001" customHeight="1" thickTop="1" x14ac:dyDescent="0.2">
      <c r="A552" s="383" t="s">
        <v>1252</v>
      </c>
      <c r="B552" s="384"/>
      <c r="C552" s="384"/>
      <c r="D552" s="384"/>
      <c r="E552" s="384"/>
      <c r="F552" s="384"/>
      <c r="G552" s="385"/>
    </row>
    <row r="553" spans="1:7" ht="20.100000000000001" customHeight="1" x14ac:dyDescent="0.2">
      <c r="A553" s="336" t="s">
        <v>719</v>
      </c>
      <c r="B553" s="337" t="str">
        <f>Comitente</f>
        <v>INSTITUTO PROVINCIAL DE LA VIVIENDA</v>
      </c>
      <c r="C553" s="338"/>
      <c r="D553" s="339"/>
      <c r="E553" s="339"/>
      <c r="F553" s="340"/>
      <c r="G553" s="341"/>
    </row>
    <row r="554" spans="1:7" ht="20.100000000000001" customHeight="1" x14ac:dyDescent="0.2">
      <c r="A554" s="336" t="s">
        <v>720</v>
      </c>
      <c r="B554" s="337" t="str">
        <f>Contratista</f>
        <v>xxxxxx</v>
      </c>
      <c r="C554" s="342"/>
      <c r="D554" s="342"/>
      <c r="E554" s="342"/>
      <c r="F554" s="343"/>
      <c r="G554" s="344"/>
    </row>
    <row r="555" spans="1:7" ht="20.100000000000001" customHeight="1" x14ac:dyDescent="0.2">
      <c r="A555" s="336" t="s">
        <v>20</v>
      </c>
      <c r="B555" s="337" t="str">
        <f>Obra</f>
        <v>B° VIRGEN DE FÁTIMA - SECTOR 1 - 71 VIV.- DPTO. JÁCHAL</v>
      </c>
      <c r="C555" s="342"/>
      <c r="D555" s="342"/>
      <c r="E555" s="342"/>
      <c r="F555" s="343" t="s">
        <v>33</v>
      </c>
      <c r="G555" s="345">
        <f>+Datos!$C$10</f>
        <v>43769</v>
      </c>
    </row>
    <row r="556" spans="1:7" ht="20.100000000000001" customHeight="1" x14ac:dyDescent="0.2">
      <c r="A556" s="346" t="s">
        <v>718</v>
      </c>
      <c r="B556" s="347" t="str">
        <f>Ubicación</f>
        <v>DEPTO. JÁCHAL</v>
      </c>
      <c r="C556" s="347"/>
      <c r="D556" s="330"/>
      <c r="E556" s="348"/>
      <c r="F556" s="349"/>
      <c r="G556" s="350"/>
    </row>
    <row r="557" spans="1:7" ht="20.100000000000001" customHeight="1" x14ac:dyDescent="0.2">
      <c r="A557" s="346" t="s">
        <v>34</v>
      </c>
      <c r="B557" s="351" t="s">
        <v>1125</v>
      </c>
      <c r="C557" s="352" t="str">
        <f>IFERROR(VLOOKUP(B557,Tabla_CyP,2,FALSE),"")</f>
        <v>VIVIENDA</v>
      </c>
      <c r="D557" s="353"/>
      <c r="E557" s="348"/>
      <c r="F557" s="349"/>
      <c r="G557" s="350"/>
    </row>
    <row r="558" spans="1:7" ht="20.100000000000001" customHeight="1" x14ac:dyDescent="0.2">
      <c r="A558" s="346" t="s">
        <v>21</v>
      </c>
      <c r="B558" s="386">
        <f>IFERROR(VLOOKUP(COUNTIF($A$1:A558,"ITEM:"),Tabla_NumeroItem,2,FALSE),"")</f>
        <v>12</v>
      </c>
      <c r="C558" s="352" t="str">
        <f>IFERROR(VLOOKUP(B558,Tabla_CyP,2,FALSE),"")</f>
        <v>Capa aisladora horizontal  18cm</v>
      </c>
      <c r="D558" s="330"/>
      <c r="E558" s="348"/>
      <c r="F558" s="343" t="s">
        <v>22</v>
      </c>
      <c r="G558" s="354" t="str">
        <f>IFERROR(VLOOKUP(B558,Tabla_CyP,4,FALSE),"")</f>
        <v>m2</v>
      </c>
    </row>
    <row r="559" spans="1:7" ht="20.100000000000001" customHeight="1" x14ac:dyDescent="0.2">
      <c r="A559" s="346"/>
      <c r="B559" s="347"/>
      <c r="C559" s="352"/>
      <c r="D559" s="330"/>
      <c r="E559" s="348"/>
      <c r="F559" s="349"/>
      <c r="G559" s="350"/>
    </row>
    <row r="560" spans="1:7" ht="20.100000000000001" customHeight="1" x14ac:dyDescent="0.2">
      <c r="A560" s="650" t="s">
        <v>581</v>
      </c>
      <c r="B560" s="651"/>
      <c r="C560" s="646" t="s">
        <v>0</v>
      </c>
      <c r="D560" s="646" t="s">
        <v>23</v>
      </c>
      <c r="E560" s="648" t="s">
        <v>24</v>
      </c>
      <c r="F560" s="644" t="s">
        <v>25</v>
      </c>
      <c r="G560" s="652" t="s">
        <v>26</v>
      </c>
    </row>
    <row r="561" spans="1:7" ht="20.100000000000001" customHeight="1" x14ac:dyDescent="0.2">
      <c r="A561" s="355" t="s">
        <v>582</v>
      </c>
      <c r="B561" s="356" t="s">
        <v>583</v>
      </c>
      <c r="C561" s="647"/>
      <c r="D561" s="647"/>
      <c r="E561" s="649"/>
      <c r="F561" s="645"/>
      <c r="G561" s="653"/>
    </row>
    <row r="562" spans="1:7" ht="20.100000000000001" customHeight="1" x14ac:dyDescent="0.2">
      <c r="A562" s="596"/>
      <c r="B562" s="357"/>
      <c r="C562" s="358" t="s">
        <v>721</v>
      </c>
      <c r="D562" s="359"/>
      <c r="E562" s="360"/>
      <c r="F562" s="361"/>
      <c r="G562" s="362"/>
    </row>
    <row r="563" spans="1:7" ht="20.100000000000001" customHeight="1" x14ac:dyDescent="0.2">
      <c r="A563" s="363" t="str">
        <f>IFERROR(VLOOKUP(C563,Tabla_Insumos,4,FALSE),"")</f>
        <v/>
      </c>
      <c r="B563" s="328" t="str">
        <f t="shared" ref="B563:B576" si="165">IFERROR(VLOOKUP(C563,Tabla_Insumos,5,FALSE),"")</f>
        <v/>
      </c>
      <c r="C563" s="326"/>
      <c r="D563" s="325" t="str">
        <f t="shared" ref="D563:D576" si="166">IFERROR(VLOOKUP(C563,Tabla_Insumos,2,FALSE),"")</f>
        <v/>
      </c>
      <c r="E563" s="329"/>
      <c r="F563" s="331">
        <f t="shared" ref="F563:F576" si="167">IFERROR(VLOOKUP(C563,Tabla_Insumos,3,FALSE),0)</f>
        <v>0</v>
      </c>
      <c r="G563" s="332">
        <f>ROUND(E563*F563,2)</f>
        <v>0</v>
      </c>
    </row>
    <row r="564" spans="1:7" ht="20.100000000000001" customHeight="1" x14ac:dyDescent="0.2">
      <c r="A564" s="363" t="str">
        <f t="shared" ref="A564:A576" si="168">IFERROR(VLOOKUP(C564,Tabla_Insumos,4,FALSE),"")</f>
        <v/>
      </c>
      <c r="B564" s="328" t="str">
        <f t="shared" si="165"/>
        <v/>
      </c>
      <c r="C564" s="326"/>
      <c r="D564" s="325" t="str">
        <f t="shared" si="166"/>
        <v/>
      </c>
      <c r="E564" s="329"/>
      <c r="F564" s="331">
        <f t="shared" si="167"/>
        <v>0</v>
      </c>
      <c r="G564" s="332">
        <f t="shared" ref="G564:G576" si="169">ROUND(E564*F564,2)</f>
        <v>0</v>
      </c>
    </row>
    <row r="565" spans="1:7" ht="20.100000000000001" customHeight="1" x14ac:dyDescent="0.2">
      <c r="A565" s="363" t="str">
        <f t="shared" si="168"/>
        <v/>
      </c>
      <c r="B565" s="328" t="str">
        <f t="shared" si="165"/>
        <v/>
      </c>
      <c r="C565" s="326"/>
      <c r="D565" s="325" t="str">
        <f t="shared" si="166"/>
        <v/>
      </c>
      <c r="E565" s="329"/>
      <c r="F565" s="331">
        <f t="shared" si="167"/>
        <v>0</v>
      </c>
      <c r="G565" s="332">
        <f t="shared" si="169"/>
        <v>0</v>
      </c>
    </row>
    <row r="566" spans="1:7" ht="20.100000000000001" customHeight="1" x14ac:dyDescent="0.2">
      <c r="A566" s="363" t="str">
        <f t="shared" si="168"/>
        <v/>
      </c>
      <c r="B566" s="328" t="str">
        <f t="shared" si="165"/>
        <v/>
      </c>
      <c r="C566" s="327"/>
      <c r="D566" s="325" t="str">
        <f t="shared" si="166"/>
        <v/>
      </c>
      <c r="E566" s="329"/>
      <c r="F566" s="331">
        <f t="shared" si="167"/>
        <v>0</v>
      </c>
      <c r="G566" s="332">
        <f t="shared" si="169"/>
        <v>0</v>
      </c>
    </row>
    <row r="567" spans="1:7" ht="20.100000000000001" customHeight="1" x14ac:dyDescent="0.2">
      <c r="A567" s="363" t="str">
        <f t="shared" si="168"/>
        <v/>
      </c>
      <c r="B567" s="328" t="str">
        <f t="shared" si="165"/>
        <v/>
      </c>
      <c r="C567" s="328"/>
      <c r="D567" s="325" t="str">
        <f t="shared" si="166"/>
        <v/>
      </c>
      <c r="E567" s="329"/>
      <c r="F567" s="331">
        <f t="shared" si="167"/>
        <v>0</v>
      </c>
      <c r="G567" s="332">
        <f t="shared" si="169"/>
        <v>0</v>
      </c>
    </row>
    <row r="568" spans="1:7" ht="20.100000000000001" customHeight="1" x14ac:dyDescent="0.2">
      <c r="A568" s="363" t="str">
        <f t="shared" si="168"/>
        <v/>
      </c>
      <c r="B568" s="328" t="str">
        <f t="shared" si="165"/>
        <v/>
      </c>
      <c r="C568" s="364"/>
      <c r="D568" s="325" t="str">
        <f t="shared" si="166"/>
        <v/>
      </c>
      <c r="E568" s="365"/>
      <c r="F568" s="331">
        <f t="shared" si="167"/>
        <v>0</v>
      </c>
      <c r="G568" s="332">
        <f t="shared" si="169"/>
        <v>0</v>
      </c>
    </row>
    <row r="569" spans="1:7" ht="20.100000000000001" customHeight="1" x14ac:dyDescent="0.2">
      <c r="A569" s="363" t="str">
        <f t="shared" si="168"/>
        <v/>
      </c>
      <c r="B569" s="328" t="str">
        <f t="shared" si="165"/>
        <v/>
      </c>
      <c r="C569" s="364"/>
      <c r="D569" s="325" t="str">
        <f t="shared" si="166"/>
        <v/>
      </c>
      <c r="E569" s="365"/>
      <c r="F569" s="331">
        <f t="shared" si="167"/>
        <v>0</v>
      </c>
      <c r="G569" s="332">
        <f t="shared" si="169"/>
        <v>0</v>
      </c>
    </row>
    <row r="570" spans="1:7" ht="20.100000000000001" customHeight="1" x14ac:dyDescent="0.2">
      <c r="A570" s="363" t="str">
        <f t="shared" si="168"/>
        <v/>
      </c>
      <c r="B570" s="328" t="str">
        <f t="shared" si="165"/>
        <v/>
      </c>
      <c r="C570" s="364"/>
      <c r="D570" s="325" t="str">
        <f t="shared" si="166"/>
        <v/>
      </c>
      <c r="E570" s="365"/>
      <c r="F570" s="331">
        <f t="shared" si="167"/>
        <v>0</v>
      </c>
      <c r="G570" s="332">
        <f t="shared" si="169"/>
        <v>0</v>
      </c>
    </row>
    <row r="571" spans="1:7" ht="20.100000000000001" customHeight="1" x14ac:dyDescent="0.2">
      <c r="A571" s="363" t="str">
        <f t="shared" si="168"/>
        <v/>
      </c>
      <c r="B571" s="328" t="str">
        <f t="shared" si="165"/>
        <v/>
      </c>
      <c r="C571" s="364"/>
      <c r="D571" s="325" t="str">
        <f t="shared" si="166"/>
        <v/>
      </c>
      <c r="E571" s="365"/>
      <c r="F571" s="331">
        <f t="shared" si="167"/>
        <v>0</v>
      </c>
      <c r="G571" s="332">
        <f t="shared" si="169"/>
        <v>0</v>
      </c>
    </row>
    <row r="572" spans="1:7" ht="20.100000000000001" customHeight="1" x14ac:dyDescent="0.2">
      <c r="A572" s="363" t="str">
        <f t="shared" si="168"/>
        <v/>
      </c>
      <c r="B572" s="328" t="str">
        <f t="shared" si="165"/>
        <v/>
      </c>
      <c r="C572" s="364"/>
      <c r="D572" s="325" t="str">
        <f t="shared" si="166"/>
        <v/>
      </c>
      <c r="E572" s="365"/>
      <c r="F572" s="331">
        <f t="shared" si="167"/>
        <v>0</v>
      </c>
      <c r="G572" s="332">
        <f t="shared" si="169"/>
        <v>0</v>
      </c>
    </row>
    <row r="573" spans="1:7" ht="20.100000000000001" customHeight="1" x14ac:dyDescent="0.2">
      <c r="A573" s="363" t="str">
        <f t="shared" si="168"/>
        <v/>
      </c>
      <c r="B573" s="328" t="str">
        <f t="shared" si="165"/>
        <v/>
      </c>
      <c r="C573" s="364"/>
      <c r="D573" s="325" t="str">
        <f t="shared" si="166"/>
        <v/>
      </c>
      <c r="E573" s="365"/>
      <c r="F573" s="331">
        <f t="shared" si="167"/>
        <v>0</v>
      </c>
      <c r="G573" s="332">
        <f t="shared" si="169"/>
        <v>0</v>
      </c>
    </row>
    <row r="574" spans="1:7" ht="20.100000000000001" customHeight="1" x14ac:dyDescent="0.2">
      <c r="A574" s="363" t="str">
        <f t="shared" si="168"/>
        <v/>
      </c>
      <c r="B574" s="328" t="str">
        <f t="shared" si="165"/>
        <v/>
      </c>
      <c r="C574" s="364"/>
      <c r="D574" s="325" t="str">
        <f t="shared" si="166"/>
        <v/>
      </c>
      <c r="E574" s="365"/>
      <c r="F574" s="331">
        <f t="shared" si="167"/>
        <v>0</v>
      </c>
      <c r="G574" s="332">
        <f t="shared" si="169"/>
        <v>0</v>
      </c>
    </row>
    <row r="575" spans="1:7" ht="20.100000000000001" customHeight="1" x14ac:dyDescent="0.2">
      <c r="A575" s="363" t="str">
        <f t="shared" si="168"/>
        <v/>
      </c>
      <c r="B575" s="328" t="str">
        <f t="shared" si="165"/>
        <v/>
      </c>
      <c r="C575" s="364"/>
      <c r="D575" s="325" t="str">
        <f t="shared" si="166"/>
        <v/>
      </c>
      <c r="E575" s="365"/>
      <c r="F575" s="331">
        <f t="shared" si="167"/>
        <v>0</v>
      </c>
      <c r="G575" s="332">
        <f t="shared" si="169"/>
        <v>0</v>
      </c>
    </row>
    <row r="576" spans="1:7" ht="20.100000000000001" customHeight="1" x14ac:dyDescent="0.2">
      <c r="A576" s="363" t="str">
        <f t="shared" si="168"/>
        <v/>
      </c>
      <c r="B576" s="328" t="str">
        <f t="shared" si="165"/>
        <v/>
      </c>
      <c r="C576" s="364"/>
      <c r="D576" s="325" t="str">
        <f t="shared" si="166"/>
        <v/>
      </c>
      <c r="E576" s="365"/>
      <c r="F576" s="331">
        <f t="shared" si="167"/>
        <v>0</v>
      </c>
      <c r="G576" s="332">
        <f t="shared" si="169"/>
        <v>0</v>
      </c>
    </row>
    <row r="577" spans="1:7" ht="20.100000000000001" customHeight="1" x14ac:dyDescent="0.2">
      <c r="A577" s="366"/>
      <c r="B577" s="352"/>
      <c r="C577" s="352"/>
      <c r="D577" s="330"/>
      <c r="E577" s="348"/>
      <c r="F577" s="597" t="s">
        <v>27</v>
      </c>
      <c r="G577" s="333">
        <f>SUBTOTAL(9,G563:G576)</f>
        <v>0</v>
      </c>
    </row>
    <row r="578" spans="1:7" ht="20.100000000000001" customHeight="1" x14ac:dyDescent="0.2">
      <c r="A578" s="366"/>
      <c r="B578" s="352"/>
      <c r="C578" s="339" t="s">
        <v>722</v>
      </c>
      <c r="D578" s="330"/>
      <c r="E578" s="348"/>
      <c r="F578" s="349"/>
      <c r="G578" s="367"/>
    </row>
    <row r="579" spans="1:7" ht="20.100000000000001" customHeight="1" x14ac:dyDescent="0.2">
      <c r="A579" s="363" t="str">
        <f t="shared" ref="A579:A586" si="170">IFERROR(VLOOKUP(C579,Tabla_Insumos,4,FALSE),"")</f>
        <v/>
      </c>
      <c r="B579" s="328" t="str">
        <f t="shared" ref="B579:B586" si="171">IFERROR(VLOOKUP(C579,Tabla_Insumos,5,FALSE),"")</f>
        <v/>
      </c>
      <c r="C579" s="334"/>
      <c r="D579" s="325" t="str">
        <f t="shared" ref="D579:D586" si="172">IFERROR(VLOOKUP(C579,Tabla_Insumos,2,FALSE),"")</f>
        <v/>
      </c>
      <c r="E579" s="329"/>
      <c r="F579" s="368">
        <f t="shared" ref="F579:F586" si="173">IFERROR(VLOOKUP(C579,Tabla_Insumos,3,FALSE),0)</f>
        <v>0</v>
      </c>
      <c r="G579" s="332">
        <f>ROUND(E579*F579,2)</f>
        <v>0</v>
      </c>
    </row>
    <row r="580" spans="1:7" ht="20.100000000000001" customHeight="1" x14ac:dyDescent="0.2">
      <c r="A580" s="363" t="str">
        <f t="shared" si="170"/>
        <v/>
      </c>
      <c r="B580" s="328" t="str">
        <f t="shared" si="171"/>
        <v/>
      </c>
      <c r="C580" s="335"/>
      <c r="D580" s="325" t="str">
        <f t="shared" si="172"/>
        <v/>
      </c>
      <c r="E580" s="329"/>
      <c r="F580" s="368">
        <f t="shared" si="173"/>
        <v>0</v>
      </c>
      <c r="G580" s="332">
        <f t="shared" ref="G580:G586" si="174">ROUND(E580*F580,2)</f>
        <v>0</v>
      </c>
    </row>
    <row r="581" spans="1:7" ht="20.100000000000001" customHeight="1" x14ac:dyDescent="0.2">
      <c r="A581" s="363" t="str">
        <f t="shared" si="170"/>
        <v/>
      </c>
      <c r="B581" s="328" t="str">
        <f t="shared" si="171"/>
        <v/>
      </c>
      <c r="C581" s="335"/>
      <c r="D581" s="325" t="str">
        <f t="shared" si="172"/>
        <v/>
      </c>
      <c r="E581" s="329"/>
      <c r="F581" s="368">
        <f t="shared" si="173"/>
        <v>0</v>
      </c>
      <c r="G581" s="332">
        <f t="shared" si="174"/>
        <v>0</v>
      </c>
    </row>
    <row r="582" spans="1:7" ht="20.100000000000001" customHeight="1" x14ac:dyDescent="0.2">
      <c r="A582" s="363" t="str">
        <f t="shared" si="170"/>
        <v/>
      </c>
      <c r="B582" s="328" t="str">
        <f t="shared" si="171"/>
        <v/>
      </c>
      <c r="C582" s="335"/>
      <c r="D582" s="325" t="str">
        <f t="shared" si="172"/>
        <v/>
      </c>
      <c r="E582" s="329"/>
      <c r="F582" s="368">
        <f t="shared" si="173"/>
        <v>0</v>
      </c>
      <c r="G582" s="332">
        <f t="shared" si="174"/>
        <v>0</v>
      </c>
    </row>
    <row r="583" spans="1:7" ht="20.100000000000001" customHeight="1" x14ac:dyDescent="0.2">
      <c r="A583" s="363" t="str">
        <f t="shared" si="170"/>
        <v/>
      </c>
      <c r="B583" s="328" t="str">
        <f t="shared" si="171"/>
        <v/>
      </c>
      <c r="C583" s="328"/>
      <c r="D583" s="325" t="str">
        <f t="shared" si="172"/>
        <v/>
      </c>
      <c r="E583" s="329"/>
      <c r="F583" s="368">
        <f t="shared" si="173"/>
        <v>0</v>
      </c>
      <c r="G583" s="332">
        <f t="shared" si="174"/>
        <v>0</v>
      </c>
    </row>
    <row r="584" spans="1:7" ht="20.100000000000001" customHeight="1" x14ac:dyDescent="0.2">
      <c r="A584" s="363" t="str">
        <f t="shared" si="170"/>
        <v/>
      </c>
      <c r="B584" s="328" t="str">
        <f t="shared" si="171"/>
        <v/>
      </c>
      <c r="C584" s="328"/>
      <c r="D584" s="325" t="str">
        <f t="shared" si="172"/>
        <v/>
      </c>
      <c r="E584" s="329"/>
      <c r="F584" s="368">
        <f t="shared" si="173"/>
        <v>0</v>
      </c>
      <c r="G584" s="332">
        <f t="shared" si="174"/>
        <v>0</v>
      </c>
    </row>
    <row r="585" spans="1:7" ht="20.100000000000001" customHeight="1" x14ac:dyDescent="0.2">
      <c r="A585" s="363" t="str">
        <f t="shared" si="170"/>
        <v/>
      </c>
      <c r="B585" s="328" t="str">
        <f t="shared" si="171"/>
        <v/>
      </c>
      <c r="C585" s="364"/>
      <c r="D585" s="325" t="str">
        <f t="shared" si="172"/>
        <v/>
      </c>
      <c r="E585" s="365"/>
      <c r="F585" s="368">
        <f t="shared" si="173"/>
        <v>0</v>
      </c>
      <c r="G585" s="332">
        <f t="shared" si="174"/>
        <v>0</v>
      </c>
    </row>
    <row r="586" spans="1:7" ht="20.100000000000001" customHeight="1" x14ac:dyDescent="0.2">
      <c r="A586" s="363" t="str">
        <f t="shared" si="170"/>
        <v/>
      </c>
      <c r="B586" s="328" t="str">
        <f t="shared" si="171"/>
        <v/>
      </c>
      <c r="C586" s="364"/>
      <c r="D586" s="325" t="str">
        <f t="shared" si="172"/>
        <v/>
      </c>
      <c r="E586" s="365"/>
      <c r="F586" s="368">
        <f t="shared" si="173"/>
        <v>0</v>
      </c>
      <c r="G586" s="332">
        <f t="shared" si="174"/>
        <v>0</v>
      </c>
    </row>
    <row r="587" spans="1:7" ht="20.100000000000001" customHeight="1" x14ac:dyDescent="0.2">
      <c r="A587" s="366"/>
      <c r="B587" s="352"/>
      <c r="C587" s="352"/>
      <c r="D587" s="330"/>
      <c r="E587" s="348"/>
      <c r="F587" s="597" t="s">
        <v>28</v>
      </c>
      <c r="G587" s="333">
        <f>SUBTOTAL(9,G579:G586)</f>
        <v>0</v>
      </c>
    </row>
    <row r="588" spans="1:7" ht="20.100000000000001" customHeight="1" x14ac:dyDescent="0.2">
      <c r="A588" s="366"/>
      <c r="B588" s="352"/>
      <c r="C588" s="339" t="s">
        <v>723</v>
      </c>
      <c r="D588" s="330"/>
      <c r="E588" s="348"/>
      <c r="F588" s="349"/>
      <c r="G588" s="367"/>
    </row>
    <row r="589" spans="1:7" ht="20.100000000000001" customHeight="1" x14ac:dyDescent="0.2">
      <c r="A589" s="363" t="str">
        <f>IFERROR(VLOOKUP(C589,Tabla_Insumos,4,FALSE),"")</f>
        <v/>
      </c>
      <c r="B589" s="328" t="str">
        <f t="shared" ref="B589:B597" si="175">IFERROR(VLOOKUP(C589,Tabla_Insumos,5,FALSE),"")</f>
        <v/>
      </c>
      <c r="C589" s="335"/>
      <c r="D589" s="325" t="str">
        <f t="shared" ref="D589:D597" si="176">IFERROR(VLOOKUP(C589,Tabla_Insumos,2,FALSE),"")</f>
        <v/>
      </c>
      <c r="E589" s="329"/>
      <c r="F589" s="331">
        <f>IFERROR(VLOOKUP(C589,Tabla_Insumos,3,FALSE),0)</f>
        <v>0</v>
      </c>
      <c r="G589" s="332">
        <f>ROUND(E589*F589,2)</f>
        <v>0</v>
      </c>
    </row>
    <row r="590" spans="1:7" ht="20.100000000000001" customHeight="1" x14ac:dyDescent="0.2">
      <c r="A590" s="363" t="str">
        <f t="shared" ref="A590:A597" si="177">IFERROR(VLOOKUP(C590,Tabla_Insumos,4,FALSE),"")</f>
        <v/>
      </c>
      <c r="B590" s="328" t="str">
        <f t="shared" si="175"/>
        <v/>
      </c>
      <c r="C590" s="335"/>
      <c r="D590" s="325" t="str">
        <f t="shared" si="176"/>
        <v/>
      </c>
      <c r="E590" s="329"/>
      <c r="F590" s="331">
        <f t="shared" ref="F590:F597" si="178">IFERROR(VLOOKUP(C590,Tabla_Insumos,3,FALSE),0)</f>
        <v>0</v>
      </c>
      <c r="G590" s="332">
        <f t="shared" ref="G590:G597" si="179">ROUND(E590*F590,2)</f>
        <v>0</v>
      </c>
    </row>
    <row r="591" spans="1:7" ht="20.100000000000001" customHeight="1" x14ac:dyDescent="0.2">
      <c r="A591" s="363" t="str">
        <f t="shared" si="177"/>
        <v/>
      </c>
      <c r="B591" s="328" t="str">
        <f t="shared" si="175"/>
        <v/>
      </c>
      <c r="C591" s="334"/>
      <c r="D591" s="325" t="str">
        <f t="shared" si="176"/>
        <v/>
      </c>
      <c r="E591" s="329"/>
      <c r="F591" s="331">
        <f t="shared" si="178"/>
        <v>0</v>
      </c>
      <c r="G591" s="332">
        <f t="shared" si="179"/>
        <v>0</v>
      </c>
    </row>
    <row r="592" spans="1:7" ht="20.100000000000001" customHeight="1" x14ac:dyDescent="0.2">
      <c r="A592" s="363" t="str">
        <f t="shared" si="177"/>
        <v/>
      </c>
      <c r="B592" s="328" t="str">
        <f t="shared" si="175"/>
        <v/>
      </c>
      <c r="C592" s="369"/>
      <c r="D592" s="325" t="str">
        <f t="shared" si="176"/>
        <v/>
      </c>
      <c r="E592" s="329"/>
      <c r="F592" s="331">
        <f t="shared" si="178"/>
        <v>0</v>
      </c>
      <c r="G592" s="332">
        <f t="shared" si="179"/>
        <v>0</v>
      </c>
    </row>
    <row r="593" spans="1:7" ht="20.100000000000001" customHeight="1" x14ac:dyDescent="0.2">
      <c r="A593" s="363" t="str">
        <f t="shared" si="177"/>
        <v/>
      </c>
      <c r="B593" s="328" t="str">
        <f t="shared" si="175"/>
        <v/>
      </c>
      <c r="C593" s="370"/>
      <c r="D593" s="325" t="str">
        <f t="shared" si="176"/>
        <v/>
      </c>
      <c r="E593" s="329"/>
      <c r="F593" s="331">
        <f t="shared" si="178"/>
        <v>0</v>
      </c>
      <c r="G593" s="332">
        <f t="shared" si="179"/>
        <v>0</v>
      </c>
    </row>
    <row r="594" spans="1:7" ht="20.100000000000001" customHeight="1" x14ac:dyDescent="0.2">
      <c r="A594" s="363" t="str">
        <f t="shared" si="177"/>
        <v/>
      </c>
      <c r="B594" s="328" t="str">
        <f t="shared" si="175"/>
        <v/>
      </c>
      <c r="C594" s="364"/>
      <c r="D594" s="325" t="str">
        <f t="shared" si="176"/>
        <v/>
      </c>
      <c r="E594" s="365"/>
      <c r="F594" s="331">
        <f t="shared" si="178"/>
        <v>0</v>
      </c>
      <c r="G594" s="332">
        <f t="shared" si="179"/>
        <v>0</v>
      </c>
    </row>
    <row r="595" spans="1:7" ht="20.100000000000001" customHeight="1" x14ac:dyDescent="0.2">
      <c r="A595" s="363" t="str">
        <f t="shared" si="177"/>
        <v/>
      </c>
      <c r="B595" s="328" t="str">
        <f t="shared" si="175"/>
        <v/>
      </c>
      <c r="C595" s="364"/>
      <c r="D595" s="325" t="str">
        <f t="shared" si="176"/>
        <v/>
      </c>
      <c r="E595" s="365"/>
      <c r="F595" s="331">
        <f t="shared" si="178"/>
        <v>0</v>
      </c>
      <c r="G595" s="332">
        <f t="shared" si="179"/>
        <v>0</v>
      </c>
    </row>
    <row r="596" spans="1:7" ht="20.100000000000001" customHeight="1" x14ac:dyDescent="0.2">
      <c r="A596" s="363" t="str">
        <f t="shared" si="177"/>
        <v/>
      </c>
      <c r="B596" s="328" t="str">
        <f t="shared" si="175"/>
        <v/>
      </c>
      <c r="C596" s="364"/>
      <c r="D596" s="325" t="str">
        <f t="shared" si="176"/>
        <v/>
      </c>
      <c r="E596" s="365"/>
      <c r="F596" s="331">
        <f t="shared" si="178"/>
        <v>0</v>
      </c>
      <c r="G596" s="332">
        <f t="shared" si="179"/>
        <v>0</v>
      </c>
    </row>
    <row r="597" spans="1:7" ht="20.100000000000001" customHeight="1" x14ac:dyDescent="0.2">
      <c r="A597" s="363" t="str">
        <f t="shared" si="177"/>
        <v/>
      </c>
      <c r="B597" s="328" t="str">
        <f t="shared" si="175"/>
        <v/>
      </c>
      <c r="C597" s="364"/>
      <c r="D597" s="325" t="str">
        <f t="shared" si="176"/>
        <v/>
      </c>
      <c r="E597" s="365"/>
      <c r="F597" s="331">
        <f t="shared" si="178"/>
        <v>0</v>
      </c>
      <c r="G597" s="332">
        <f t="shared" si="179"/>
        <v>0</v>
      </c>
    </row>
    <row r="598" spans="1:7" ht="20.100000000000001" customHeight="1" x14ac:dyDescent="0.2">
      <c r="A598" s="371"/>
      <c r="B598" s="330"/>
      <c r="C598" s="352"/>
      <c r="D598" s="330"/>
      <c r="E598" s="348"/>
      <c r="F598" s="597" t="s">
        <v>29</v>
      </c>
      <c r="G598" s="333">
        <f>SUBTOTAL(9,G589:G597)</f>
        <v>0</v>
      </c>
    </row>
    <row r="599" spans="1:7" ht="20.100000000000001" customHeight="1" thickBot="1" x14ac:dyDescent="0.25">
      <c r="A599" s="372"/>
      <c r="B599" s="373"/>
      <c r="C599" s="374"/>
      <c r="D599" s="373"/>
      <c r="E599" s="375"/>
      <c r="F599" s="376"/>
      <c r="G599" s="377"/>
    </row>
    <row r="600" spans="1:7" ht="20.100000000000001" customHeight="1" thickBot="1" x14ac:dyDescent="0.25">
      <c r="A600" s="387">
        <f>B558</f>
        <v>12</v>
      </c>
      <c r="B600" s="378" t="str">
        <f>C558</f>
        <v>Capa aisladora horizontal  18cm</v>
      </c>
      <c r="C600" s="379"/>
      <c r="D600" s="379" t="s">
        <v>30</v>
      </c>
      <c r="E600" s="380"/>
      <c r="F600" s="381" t="s">
        <v>31</v>
      </c>
      <c r="G600" s="382">
        <f>SUBTOTAL(9,G563:G599)</f>
        <v>0</v>
      </c>
    </row>
    <row r="601" spans="1:7" ht="20.100000000000001" customHeight="1" thickTop="1" thickBot="1" x14ac:dyDescent="0.25"/>
    <row r="602" spans="1:7" ht="20.100000000000001" customHeight="1" thickTop="1" x14ac:dyDescent="0.2">
      <c r="A602" s="383" t="s">
        <v>1252</v>
      </c>
      <c r="B602" s="384"/>
      <c r="C602" s="384"/>
      <c r="D602" s="384"/>
      <c r="E602" s="384"/>
      <c r="F602" s="384"/>
      <c r="G602" s="385"/>
    </row>
    <row r="603" spans="1:7" ht="20.100000000000001" customHeight="1" x14ac:dyDescent="0.2">
      <c r="A603" s="336" t="s">
        <v>719</v>
      </c>
      <c r="B603" s="337" t="str">
        <f>Comitente</f>
        <v>INSTITUTO PROVINCIAL DE LA VIVIENDA</v>
      </c>
      <c r="C603" s="338"/>
      <c r="D603" s="339"/>
      <c r="E603" s="339"/>
      <c r="F603" s="340"/>
      <c r="G603" s="341"/>
    </row>
    <row r="604" spans="1:7" ht="20.100000000000001" customHeight="1" x14ac:dyDescent="0.2">
      <c r="A604" s="336" t="s">
        <v>720</v>
      </c>
      <c r="B604" s="337" t="str">
        <f>Contratista</f>
        <v>xxxxxx</v>
      </c>
      <c r="C604" s="342"/>
      <c r="D604" s="342"/>
      <c r="E604" s="342"/>
      <c r="F604" s="343"/>
      <c r="G604" s="344"/>
    </row>
    <row r="605" spans="1:7" ht="20.100000000000001" customHeight="1" x14ac:dyDescent="0.2">
      <c r="A605" s="336" t="s">
        <v>20</v>
      </c>
      <c r="B605" s="337" t="str">
        <f>Obra</f>
        <v>B° VIRGEN DE FÁTIMA - SECTOR 1 - 71 VIV.- DPTO. JÁCHAL</v>
      </c>
      <c r="C605" s="342"/>
      <c r="D605" s="342"/>
      <c r="E605" s="342"/>
      <c r="F605" s="343" t="s">
        <v>33</v>
      </c>
      <c r="G605" s="345">
        <f>+Datos!$C$10</f>
        <v>43769</v>
      </c>
    </row>
    <row r="606" spans="1:7" ht="20.100000000000001" customHeight="1" x14ac:dyDescent="0.2">
      <c r="A606" s="346" t="s">
        <v>718</v>
      </c>
      <c r="B606" s="347" t="str">
        <f>Ubicación</f>
        <v>DEPTO. JÁCHAL</v>
      </c>
      <c r="C606" s="347"/>
      <c r="D606" s="330"/>
      <c r="E606" s="348"/>
      <c r="F606" s="349"/>
      <c r="G606" s="350"/>
    </row>
    <row r="607" spans="1:7" ht="20.100000000000001" customHeight="1" x14ac:dyDescent="0.2">
      <c r="A607" s="346" t="s">
        <v>34</v>
      </c>
      <c r="B607" s="351" t="s">
        <v>1125</v>
      </c>
      <c r="C607" s="352" t="str">
        <f>IFERROR(VLOOKUP(B607,Tabla_CyP,2,FALSE),"")</f>
        <v>VIVIENDA</v>
      </c>
      <c r="D607" s="353"/>
      <c r="E607" s="348"/>
      <c r="F607" s="349"/>
      <c r="G607" s="350"/>
    </row>
    <row r="608" spans="1:7" ht="20.100000000000001" customHeight="1" x14ac:dyDescent="0.2">
      <c r="A608" s="346" t="s">
        <v>21</v>
      </c>
      <c r="B608" s="386">
        <f>IFERROR(VLOOKUP(COUNTIF($A$1:A608,"ITEM:"),Tabla_NumeroItem,2,FALSE),"")</f>
        <v>13</v>
      </c>
      <c r="C608" s="352" t="str">
        <f>IFERROR(VLOOKUP(B608,Tabla_CyP,2,FALSE),"")</f>
        <v xml:space="preserve">Mampostería Ladrillón Cerámico Macizo (soga) </v>
      </c>
      <c r="D608" s="330"/>
      <c r="E608" s="348"/>
      <c r="F608" s="343" t="s">
        <v>22</v>
      </c>
      <c r="G608" s="354" t="str">
        <f>IFERROR(VLOOKUP(B608,Tabla_CyP,4,FALSE),"")</f>
        <v>m2</v>
      </c>
    </row>
    <row r="609" spans="1:7" ht="20.100000000000001" customHeight="1" x14ac:dyDescent="0.2">
      <c r="A609" s="346"/>
      <c r="B609" s="347"/>
      <c r="C609" s="352"/>
      <c r="D609" s="330"/>
      <c r="E609" s="348"/>
      <c r="F609" s="349"/>
      <c r="G609" s="350"/>
    </row>
    <row r="610" spans="1:7" ht="20.100000000000001" customHeight="1" x14ac:dyDescent="0.2">
      <c r="A610" s="650" t="s">
        <v>581</v>
      </c>
      <c r="B610" s="651"/>
      <c r="C610" s="646" t="s">
        <v>0</v>
      </c>
      <c r="D610" s="646" t="s">
        <v>23</v>
      </c>
      <c r="E610" s="648" t="s">
        <v>24</v>
      </c>
      <c r="F610" s="644" t="s">
        <v>25</v>
      </c>
      <c r="G610" s="652" t="s">
        <v>26</v>
      </c>
    </row>
    <row r="611" spans="1:7" ht="20.100000000000001" customHeight="1" x14ac:dyDescent="0.2">
      <c r="A611" s="355" t="s">
        <v>582</v>
      </c>
      <c r="B611" s="356" t="s">
        <v>583</v>
      </c>
      <c r="C611" s="647"/>
      <c r="D611" s="647"/>
      <c r="E611" s="649"/>
      <c r="F611" s="645"/>
      <c r="G611" s="653"/>
    </row>
    <row r="612" spans="1:7" ht="20.100000000000001" customHeight="1" x14ac:dyDescent="0.2">
      <c r="A612" s="596"/>
      <c r="B612" s="357"/>
      <c r="C612" s="358" t="s">
        <v>721</v>
      </c>
      <c r="D612" s="359"/>
      <c r="E612" s="360"/>
      <c r="F612" s="361"/>
      <c r="G612" s="362"/>
    </row>
    <row r="613" spans="1:7" ht="20.100000000000001" customHeight="1" x14ac:dyDescent="0.2">
      <c r="A613" s="363" t="str">
        <f>IFERROR(VLOOKUP(C613,Tabla_Insumos,4,FALSE),"")</f>
        <v/>
      </c>
      <c r="B613" s="328" t="str">
        <f t="shared" ref="B613:B626" si="180">IFERROR(VLOOKUP(C613,Tabla_Insumos,5,FALSE),"")</f>
        <v/>
      </c>
      <c r="C613" s="326"/>
      <c r="D613" s="325" t="str">
        <f t="shared" ref="D613:D626" si="181">IFERROR(VLOOKUP(C613,Tabla_Insumos,2,FALSE),"")</f>
        <v/>
      </c>
      <c r="E613" s="329"/>
      <c r="F613" s="331">
        <f t="shared" ref="F613:F626" si="182">IFERROR(VLOOKUP(C613,Tabla_Insumos,3,FALSE),0)</f>
        <v>0</v>
      </c>
      <c r="G613" s="332">
        <f>ROUND(E613*F613,2)</f>
        <v>0</v>
      </c>
    </row>
    <row r="614" spans="1:7" ht="20.100000000000001" customHeight="1" x14ac:dyDescent="0.2">
      <c r="A614" s="363" t="str">
        <f t="shared" ref="A614:A626" si="183">IFERROR(VLOOKUP(C614,Tabla_Insumos,4,FALSE),"")</f>
        <v/>
      </c>
      <c r="B614" s="328" t="str">
        <f t="shared" si="180"/>
        <v/>
      </c>
      <c r="C614" s="326"/>
      <c r="D614" s="325" t="str">
        <f t="shared" si="181"/>
        <v/>
      </c>
      <c r="E614" s="329"/>
      <c r="F614" s="331">
        <f t="shared" si="182"/>
        <v>0</v>
      </c>
      <c r="G614" s="332">
        <f t="shared" ref="G614:G626" si="184">ROUND(E614*F614,2)</f>
        <v>0</v>
      </c>
    </row>
    <row r="615" spans="1:7" ht="20.100000000000001" customHeight="1" x14ac:dyDescent="0.2">
      <c r="A615" s="363" t="str">
        <f t="shared" si="183"/>
        <v/>
      </c>
      <c r="B615" s="328" t="str">
        <f t="shared" si="180"/>
        <v/>
      </c>
      <c r="C615" s="326"/>
      <c r="D615" s="325" t="str">
        <f t="shared" si="181"/>
        <v/>
      </c>
      <c r="E615" s="329"/>
      <c r="F615" s="331">
        <f t="shared" si="182"/>
        <v>0</v>
      </c>
      <c r="G615" s="332">
        <f t="shared" si="184"/>
        <v>0</v>
      </c>
    </row>
    <row r="616" spans="1:7" ht="20.100000000000001" customHeight="1" x14ac:dyDescent="0.2">
      <c r="A616" s="363" t="str">
        <f t="shared" si="183"/>
        <v/>
      </c>
      <c r="B616" s="328" t="str">
        <f t="shared" si="180"/>
        <v/>
      </c>
      <c r="C616" s="327"/>
      <c r="D616" s="325" t="str">
        <f t="shared" si="181"/>
        <v/>
      </c>
      <c r="E616" s="329"/>
      <c r="F616" s="331">
        <f t="shared" si="182"/>
        <v>0</v>
      </c>
      <c r="G616" s="332">
        <f t="shared" si="184"/>
        <v>0</v>
      </c>
    </row>
    <row r="617" spans="1:7" ht="20.100000000000001" customHeight="1" x14ac:dyDescent="0.2">
      <c r="A617" s="363" t="str">
        <f t="shared" si="183"/>
        <v/>
      </c>
      <c r="B617" s="328" t="str">
        <f t="shared" si="180"/>
        <v/>
      </c>
      <c r="C617" s="328"/>
      <c r="D617" s="325" t="str">
        <f t="shared" si="181"/>
        <v/>
      </c>
      <c r="E617" s="329"/>
      <c r="F617" s="331">
        <f t="shared" si="182"/>
        <v>0</v>
      </c>
      <c r="G617" s="332">
        <f t="shared" si="184"/>
        <v>0</v>
      </c>
    </row>
    <row r="618" spans="1:7" ht="20.100000000000001" customHeight="1" x14ac:dyDescent="0.2">
      <c r="A618" s="363" t="str">
        <f t="shared" si="183"/>
        <v/>
      </c>
      <c r="B618" s="328" t="str">
        <f t="shared" si="180"/>
        <v/>
      </c>
      <c r="C618" s="364"/>
      <c r="D618" s="325" t="str">
        <f t="shared" si="181"/>
        <v/>
      </c>
      <c r="E618" s="365"/>
      <c r="F618" s="331">
        <f t="shared" si="182"/>
        <v>0</v>
      </c>
      <c r="G618" s="332">
        <f t="shared" si="184"/>
        <v>0</v>
      </c>
    </row>
    <row r="619" spans="1:7" ht="20.100000000000001" customHeight="1" x14ac:dyDescent="0.2">
      <c r="A619" s="363" t="str">
        <f t="shared" si="183"/>
        <v/>
      </c>
      <c r="B619" s="328" t="str">
        <f t="shared" si="180"/>
        <v/>
      </c>
      <c r="C619" s="364"/>
      <c r="D619" s="325" t="str">
        <f t="shared" si="181"/>
        <v/>
      </c>
      <c r="E619" s="365"/>
      <c r="F619" s="331">
        <f t="shared" si="182"/>
        <v>0</v>
      </c>
      <c r="G619" s="332">
        <f t="shared" si="184"/>
        <v>0</v>
      </c>
    </row>
    <row r="620" spans="1:7" ht="20.100000000000001" customHeight="1" x14ac:dyDescent="0.2">
      <c r="A620" s="363" t="str">
        <f t="shared" si="183"/>
        <v/>
      </c>
      <c r="B620" s="328" t="str">
        <f t="shared" si="180"/>
        <v/>
      </c>
      <c r="C620" s="364"/>
      <c r="D620" s="325" t="str">
        <f t="shared" si="181"/>
        <v/>
      </c>
      <c r="E620" s="365"/>
      <c r="F620" s="331">
        <f t="shared" si="182"/>
        <v>0</v>
      </c>
      <c r="G620" s="332">
        <f t="shared" si="184"/>
        <v>0</v>
      </c>
    </row>
    <row r="621" spans="1:7" ht="20.100000000000001" customHeight="1" x14ac:dyDescent="0.2">
      <c r="A621" s="363" t="str">
        <f t="shared" si="183"/>
        <v/>
      </c>
      <c r="B621" s="328" t="str">
        <f t="shared" si="180"/>
        <v/>
      </c>
      <c r="C621" s="364"/>
      <c r="D621" s="325" t="str">
        <f t="shared" si="181"/>
        <v/>
      </c>
      <c r="E621" s="365"/>
      <c r="F621" s="331">
        <f t="shared" si="182"/>
        <v>0</v>
      </c>
      <c r="G621" s="332">
        <f t="shared" si="184"/>
        <v>0</v>
      </c>
    </row>
    <row r="622" spans="1:7" ht="20.100000000000001" customHeight="1" x14ac:dyDescent="0.2">
      <c r="A622" s="363" t="str">
        <f t="shared" si="183"/>
        <v/>
      </c>
      <c r="B622" s="328" t="str">
        <f t="shared" si="180"/>
        <v/>
      </c>
      <c r="C622" s="364"/>
      <c r="D622" s="325" t="str">
        <f t="shared" si="181"/>
        <v/>
      </c>
      <c r="E622" s="365"/>
      <c r="F622" s="331">
        <f t="shared" si="182"/>
        <v>0</v>
      </c>
      <c r="G622" s="332">
        <f t="shared" si="184"/>
        <v>0</v>
      </c>
    </row>
    <row r="623" spans="1:7" ht="20.100000000000001" customHeight="1" x14ac:dyDescent="0.2">
      <c r="A623" s="363" t="str">
        <f t="shared" si="183"/>
        <v/>
      </c>
      <c r="B623" s="328" t="str">
        <f t="shared" si="180"/>
        <v/>
      </c>
      <c r="C623" s="364"/>
      <c r="D623" s="325" t="str">
        <f t="shared" si="181"/>
        <v/>
      </c>
      <c r="E623" s="365"/>
      <c r="F623" s="331">
        <f t="shared" si="182"/>
        <v>0</v>
      </c>
      <c r="G623" s="332">
        <f t="shared" si="184"/>
        <v>0</v>
      </c>
    </row>
    <row r="624" spans="1:7" ht="20.100000000000001" customHeight="1" x14ac:dyDescent="0.2">
      <c r="A624" s="363" t="str">
        <f t="shared" si="183"/>
        <v/>
      </c>
      <c r="B624" s="328" t="str">
        <f t="shared" si="180"/>
        <v/>
      </c>
      <c r="C624" s="364"/>
      <c r="D624" s="325" t="str">
        <f t="shared" si="181"/>
        <v/>
      </c>
      <c r="E624" s="365"/>
      <c r="F624" s="331">
        <f t="shared" si="182"/>
        <v>0</v>
      </c>
      <c r="G624" s="332">
        <f t="shared" si="184"/>
        <v>0</v>
      </c>
    </row>
    <row r="625" spans="1:7" ht="20.100000000000001" customHeight="1" x14ac:dyDescent="0.2">
      <c r="A625" s="363" t="str">
        <f t="shared" si="183"/>
        <v/>
      </c>
      <c r="B625" s="328" t="str">
        <f t="shared" si="180"/>
        <v/>
      </c>
      <c r="C625" s="364"/>
      <c r="D625" s="325" t="str">
        <f t="shared" si="181"/>
        <v/>
      </c>
      <c r="E625" s="365"/>
      <c r="F625" s="331">
        <f t="shared" si="182"/>
        <v>0</v>
      </c>
      <c r="G625" s="332">
        <f t="shared" si="184"/>
        <v>0</v>
      </c>
    </row>
    <row r="626" spans="1:7" ht="20.100000000000001" customHeight="1" x14ac:dyDescent="0.2">
      <c r="A626" s="363" t="str">
        <f t="shared" si="183"/>
        <v/>
      </c>
      <c r="B626" s="328" t="str">
        <f t="shared" si="180"/>
        <v/>
      </c>
      <c r="C626" s="364"/>
      <c r="D626" s="325" t="str">
        <f t="shared" si="181"/>
        <v/>
      </c>
      <c r="E626" s="365"/>
      <c r="F626" s="331">
        <f t="shared" si="182"/>
        <v>0</v>
      </c>
      <c r="G626" s="332">
        <f t="shared" si="184"/>
        <v>0</v>
      </c>
    </row>
    <row r="627" spans="1:7" ht="20.100000000000001" customHeight="1" x14ac:dyDescent="0.2">
      <c r="A627" s="366"/>
      <c r="B627" s="352"/>
      <c r="C627" s="352"/>
      <c r="D627" s="330"/>
      <c r="E627" s="348"/>
      <c r="F627" s="597" t="s">
        <v>27</v>
      </c>
      <c r="G627" s="333">
        <f>SUBTOTAL(9,G613:G626)</f>
        <v>0</v>
      </c>
    </row>
    <row r="628" spans="1:7" ht="20.100000000000001" customHeight="1" x14ac:dyDescent="0.2">
      <c r="A628" s="366"/>
      <c r="B628" s="352"/>
      <c r="C628" s="339" t="s">
        <v>722</v>
      </c>
      <c r="D628" s="330"/>
      <c r="E628" s="348"/>
      <c r="F628" s="349"/>
      <c r="G628" s="367"/>
    </row>
    <row r="629" spans="1:7" ht="20.100000000000001" customHeight="1" x14ac:dyDescent="0.2">
      <c r="A629" s="363" t="str">
        <f t="shared" ref="A629:A636" si="185">IFERROR(VLOOKUP(C629,Tabla_Insumos,4,FALSE),"")</f>
        <v/>
      </c>
      <c r="B629" s="328" t="str">
        <f t="shared" ref="B629:B636" si="186">IFERROR(VLOOKUP(C629,Tabla_Insumos,5,FALSE),"")</f>
        <v/>
      </c>
      <c r="C629" s="334"/>
      <c r="D629" s="325" t="str">
        <f t="shared" ref="D629:D636" si="187">IFERROR(VLOOKUP(C629,Tabla_Insumos,2,FALSE),"")</f>
        <v/>
      </c>
      <c r="E629" s="329"/>
      <c r="F629" s="368">
        <f t="shared" ref="F629:F636" si="188">IFERROR(VLOOKUP(C629,Tabla_Insumos,3,FALSE),0)</f>
        <v>0</v>
      </c>
      <c r="G629" s="332">
        <f>ROUND(E629*F629,2)</f>
        <v>0</v>
      </c>
    </row>
    <row r="630" spans="1:7" ht="20.100000000000001" customHeight="1" x14ac:dyDescent="0.2">
      <c r="A630" s="363" t="str">
        <f t="shared" si="185"/>
        <v/>
      </c>
      <c r="B630" s="328" t="str">
        <f t="shared" si="186"/>
        <v/>
      </c>
      <c r="C630" s="335"/>
      <c r="D630" s="325" t="str">
        <f t="shared" si="187"/>
        <v/>
      </c>
      <c r="E630" s="329"/>
      <c r="F630" s="368">
        <f t="shared" si="188"/>
        <v>0</v>
      </c>
      <c r="G630" s="332">
        <f t="shared" ref="G630:G636" si="189">ROUND(E630*F630,2)</f>
        <v>0</v>
      </c>
    </row>
    <row r="631" spans="1:7" ht="20.100000000000001" customHeight="1" x14ac:dyDescent="0.2">
      <c r="A631" s="363" t="str">
        <f t="shared" si="185"/>
        <v/>
      </c>
      <c r="B631" s="328" t="str">
        <f t="shared" si="186"/>
        <v/>
      </c>
      <c r="C631" s="335"/>
      <c r="D631" s="325" t="str">
        <f t="shared" si="187"/>
        <v/>
      </c>
      <c r="E631" s="329"/>
      <c r="F631" s="368">
        <f t="shared" si="188"/>
        <v>0</v>
      </c>
      <c r="G631" s="332">
        <f t="shared" si="189"/>
        <v>0</v>
      </c>
    </row>
    <row r="632" spans="1:7" ht="20.100000000000001" customHeight="1" x14ac:dyDescent="0.2">
      <c r="A632" s="363" t="str">
        <f t="shared" si="185"/>
        <v/>
      </c>
      <c r="B632" s="328" t="str">
        <f t="shared" si="186"/>
        <v/>
      </c>
      <c r="C632" s="335"/>
      <c r="D632" s="325" t="str">
        <f t="shared" si="187"/>
        <v/>
      </c>
      <c r="E632" s="329"/>
      <c r="F632" s="368">
        <f t="shared" si="188"/>
        <v>0</v>
      </c>
      <c r="G632" s="332">
        <f t="shared" si="189"/>
        <v>0</v>
      </c>
    </row>
    <row r="633" spans="1:7" ht="20.100000000000001" customHeight="1" x14ac:dyDescent="0.2">
      <c r="A633" s="363" t="str">
        <f t="shared" si="185"/>
        <v/>
      </c>
      <c r="B633" s="328" t="str">
        <f t="shared" si="186"/>
        <v/>
      </c>
      <c r="C633" s="328"/>
      <c r="D633" s="325" t="str">
        <f t="shared" si="187"/>
        <v/>
      </c>
      <c r="E633" s="329"/>
      <c r="F633" s="368">
        <f t="shared" si="188"/>
        <v>0</v>
      </c>
      <c r="G633" s="332">
        <f t="shared" si="189"/>
        <v>0</v>
      </c>
    </row>
    <row r="634" spans="1:7" ht="20.100000000000001" customHeight="1" x14ac:dyDescent="0.2">
      <c r="A634" s="363" t="str">
        <f t="shared" si="185"/>
        <v/>
      </c>
      <c r="B634" s="328" t="str">
        <f t="shared" si="186"/>
        <v/>
      </c>
      <c r="C634" s="328"/>
      <c r="D634" s="325" t="str">
        <f t="shared" si="187"/>
        <v/>
      </c>
      <c r="E634" s="329"/>
      <c r="F634" s="368">
        <f t="shared" si="188"/>
        <v>0</v>
      </c>
      <c r="G634" s="332">
        <f t="shared" si="189"/>
        <v>0</v>
      </c>
    </row>
    <row r="635" spans="1:7" ht="20.100000000000001" customHeight="1" x14ac:dyDescent="0.2">
      <c r="A635" s="363" t="str">
        <f t="shared" si="185"/>
        <v/>
      </c>
      <c r="B635" s="328" t="str">
        <f t="shared" si="186"/>
        <v/>
      </c>
      <c r="C635" s="364"/>
      <c r="D635" s="325" t="str">
        <f t="shared" si="187"/>
        <v/>
      </c>
      <c r="E635" s="365"/>
      <c r="F635" s="368">
        <f t="shared" si="188"/>
        <v>0</v>
      </c>
      <c r="G635" s="332">
        <f t="shared" si="189"/>
        <v>0</v>
      </c>
    </row>
    <row r="636" spans="1:7" ht="20.100000000000001" customHeight="1" x14ac:dyDescent="0.2">
      <c r="A636" s="363" t="str">
        <f t="shared" si="185"/>
        <v/>
      </c>
      <c r="B636" s="328" t="str">
        <f t="shared" si="186"/>
        <v/>
      </c>
      <c r="C636" s="364"/>
      <c r="D636" s="325" t="str">
        <f t="shared" si="187"/>
        <v/>
      </c>
      <c r="E636" s="365"/>
      <c r="F636" s="368">
        <f t="shared" si="188"/>
        <v>0</v>
      </c>
      <c r="G636" s="332">
        <f t="shared" si="189"/>
        <v>0</v>
      </c>
    </row>
    <row r="637" spans="1:7" ht="20.100000000000001" customHeight="1" x14ac:dyDescent="0.2">
      <c r="A637" s="366"/>
      <c r="B637" s="352"/>
      <c r="C637" s="352"/>
      <c r="D637" s="330"/>
      <c r="E637" s="348"/>
      <c r="F637" s="597" t="s">
        <v>28</v>
      </c>
      <c r="G637" s="333">
        <f>SUBTOTAL(9,G629:G636)</f>
        <v>0</v>
      </c>
    </row>
    <row r="638" spans="1:7" ht="20.100000000000001" customHeight="1" x14ac:dyDescent="0.2">
      <c r="A638" s="366"/>
      <c r="B638" s="352"/>
      <c r="C638" s="339" t="s">
        <v>723</v>
      </c>
      <c r="D638" s="330"/>
      <c r="E638" s="348"/>
      <c r="F638" s="349"/>
      <c r="G638" s="367"/>
    </row>
    <row r="639" spans="1:7" ht="20.100000000000001" customHeight="1" x14ac:dyDescent="0.2">
      <c r="A639" s="363" t="str">
        <f>IFERROR(VLOOKUP(C639,Tabla_Insumos,4,FALSE),"")</f>
        <v/>
      </c>
      <c r="B639" s="328" t="str">
        <f t="shared" ref="B639:B647" si="190">IFERROR(VLOOKUP(C639,Tabla_Insumos,5,FALSE),"")</f>
        <v/>
      </c>
      <c r="C639" s="335"/>
      <c r="D639" s="325" t="str">
        <f t="shared" ref="D639:D647" si="191">IFERROR(VLOOKUP(C639,Tabla_Insumos,2,FALSE),"")</f>
        <v/>
      </c>
      <c r="E639" s="329"/>
      <c r="F639" s="331">
        <f>IFERROR(VLOOKUP(C639,Tabla_Insumos,3,FALSE),0)</f>
        <v>0</v>
      </c>
      <c r="G639" s="332">
        <f>ROUND(E639*F639,2)</f>
        <v>0</v>
      </c>
    </row>
    <row r="640" spans="1:7" ht="20.100000000000001" customHeight="1" x14ac:dyDescent="0.2">
      <c r="A640" s="363" t="str">
        <f t="shared" ref="A640:A647" si="192">IFERROR(VLOOKUP(C640,Tabla_Insumos,4,FALSE),"")</f>
        <v/>
      </c>
      <c r="B640" s="328" t="str">
        <f t="shared" si="190"/>
        <v/>
      </c>
      <c r="C640" s="335"/>
      <c r="D640" s="325" t="str">
        <f t="shared" si="191"/>
        <v/>
      </c>
      <c r="E640" s="329"/>
      <c r="F640" s="331">
        <f t="shared" ref="F640:F647" si="193">IFERROR(VLOOKUP(C640,Tabla_Insumos,3,FALSE),0)</f>
        <v>0</v>
      </c>
      <c r="G640" s="332">
        <f t="shared" ref="G640:G647" si="194">ROUND(E640*F640,2)</f>
        <v>0</v>
      </c>
    </row>
    <row r="641" spans="1:7" ht="20.100000000000001" customHeight="1" x14ac:dyDescent="0.2">
      <c r="A641" s="363" t="str">
        <f t="shared" si="192"/>
        <v/>
      </c>
      <c r="B641" s="328" t="str">
        <f t="shared" si="190"/>
        <v/>
      </c>
      <c r="C641" s="334"/>
      <c r="D641" s="325" t="str">
        <f t="shared" si="191"/>
        <v/>
      </c>
      <c r="E641" s="329"/>
      <c r="F641" s="331">
        <f t="shared" si="193"/>
        <v>0</v>
      </c>
      <c r="G641" s="332">
        <f t="shared" si="194"/>
        <v>0</v>
      </c>
    </row>
    <row r="642" spans="1:7" ht="20.100000000000001" customHeight="1" x14ac:dyDescent="0.2">
      <c r="A642" s="363" t="str">
        <f t="shared" si="192"/>
        <v/>
      </c>
      <c r="B642" s="328" t="str">
        <f t="shared" si="190"/>
        <v/>
      </c>
      <c r="C642" s="369"/>
      <c r="D642" s="325" t="str">
        <f t="shared" si="191"/>
        <v/>
      </c>
      <c r="E642" s="329"/>
      <c r="F642" s="331">
        <f t="shared" si="193"/>
        <v>0</v>
      </c>
      <c r="G642" s="332">
        <f t="shared" si="194"/>
        <v>0</v>
      </c>
    </row>
    <row r="643" spans="1:7" ht="20.100000000000001" customHeight="1" x14ac:dyDescent="0.2">
      <c r="A643" s="363" t="str">
        <f t="shared" si="192"/>
        <v/>
      </c>
      <c r="B643" s="328" t="str">
        <f t="shared" si="190"/>
        <v/>
      </c>
      <c r="C643" s="370"/>
      <c r="D643" s="325" t="str">
        <f t="shared" si="191"/>
        <v/>
      </c>
      <c r="E643" s="329"/>
      <c r="F643" s="331">
        <f t="shared" si="193"/>
        <v>0</v>
      </c>
      <c r="G643" s="332">
        <f t="shared" si="194"/>
        <v>0</v>
      </c>
    </row>
    <row r="644" spans="1:7" ht="20.100000000000001" customHeight="1" x14ac:dyDescent="0.2">
      <c r="A644" s="363" t="str">
        <f t="shared" si="192"/>
        <v/>
      </c>
      <c r="B644" s="328" t="str">
        <f t="shared" si="190"/>
        <v/>
      </c>
      <c r="C644" s="364"/>
      <c r="D644" s="325" t="str">
        <f t="shared" si="191"/>
        <v/>
      </c>
      <c r="E644" s="365"/>
      <c r="F644" s="331">
        <f t="shared" si="193"/>
        <v>0</v>
      </c>
      <c r="G644" s="332">
        <f t="shared" si="194"/>
        <v>0</v>
      </c>
    </row>
    <row r="645" spans="1:7" ht="20.100000000000001" customHeight="1" x14ac:dyDescent="0.2">
      <c r="A645" s="363" t="str">
        <f t="shared" si="192"/>
        <v/>
      </c>
      <c r="B645" s="328" t="str">
        <f t="shared" si="190"/>
        <v/>
      </c>
      <c r="C645" s="364"/>
      <c r="D645" s="325" t="str">
        <f t="shared" si="191"/>
        <v/>
      </c>
      <c r="E645" s="365"/>
      <c r="F645" s="331">
        <f t="shared" si="193"/>
        <v>0</v>
      </c>
      <c r="G645" s="332">
        <f t="shared" si="194"/>
        <v>0</v>
      </c>
    </row>
    <row r="646" spans="1:7" ht="20.100000000000001" customHeight="1" x14ac:dyDescent="0.2">
      <c r="A646" s="363" t="str">
        <f t="shared" si="192"/>
        <v/>
      </c>
      <c r="B646" s="328" t="str">
        <f t="shared" si="190"/>
        <v/>
      </c>
      <c r="C646" s="364"/>
      <c r="D646" s="325" t="str">
        <f t="shared" si="191"/>
        <v/>
      </c>
      <c r="E646" s="365"/>
      <c r="F646" s="331">
        <f t="shared" si="193"/>
        <v>0</v>
      </c>
      <c r="G646" s="332">
        <f t="shared" si="194"/>
        <v>0</v>
      </c>
    </row>
    <row r="647" spans="1:7" ht="20.100000000000001" customHeight="1" x14ac:dyDescent="0.2">
      <c r="A647" s="363" t="str">
        <f t="shared" si="192"/>
        <v/>
      </c>
      <c r="B647" s="328" t="str">
        <f t="shared" si="190"/>
        <v/>
      </c>
      <c r="C647" s="364"/>
      <c r="D647" s="325" t="str">
        <f t="shared" si="191"/>
        <v/>
      </c>
      <c r="E647" s="365"/>
      <c r="F647" s="331">
        <f t="shared" si="193"/>
        <v>0</v>
      </c>
      <c r="G647" s="332">
        <f t="shared" si="194"/>
        <v>0</v>
      </c>
    </row>
    <row r="648" spans="1:7" ht="20.100000000000001" customHeight="1" x14ac:dyDescent="0.2">
      <c r="A648" s="371"/>
      <c r="B648" s="330"/>
      <c r="C648" s="352"/>
      <c r="D648" s="330"/>
      <c r="E648" s="348"/>
      <c r="F648" s="597" t="s">
        <v>29</v>
      </c>
      <c r="G648" s="333">
        <f>SUBTOTAL(9,G639:G647)</f>
        <v>0</v>
      </c>
    </row>
    <row r="649" spans="1:7" ht="20.100000000000001" customHeight="1" thickBot="1" x14ac:dyDescent="0.25">
      <c r="A649" s="372"/>
      <c r="B649" s="373"/>
      <c r="C649" s="374"/>
      <c r="D649" s="373"/>
      <c r="E649" s="375"/>
      <c r="F649" s="376"/>
      <c r="G649" s="377"/>
    </row>
    <row r="650" spans="1:7" ht="20.100000000000001" customHeight="1" thickBot="1" x14ac:dyDescent="0.25">
      <c r="A650" s="387">
        <f>B608</f>
        <v>13</v>
      </c>
      <c r="B650" s="378" t="str">
        <f>C608</f>
        <v xml:space="preserve">Mampostería Ladrillón Cerámico Macizo (soga) </v>
      </c>
      <c r="C650" s="379"/>
      <c r="D650" s="379" t="s">
        <v>30</v>
      </c>
      <c r="E650" s="380"/>
      <c r="F650" s="381" t="s">
        <v>31</v>
      </c>
      <c r="G650" s="382">
        <f>SUBTOTAL(9,G613:G649)</f>
        <v>0</v>
      </c>
    </row>
    <row r="651" spans="1:7" ht="20.100000000000001" customHeight="1" thickTop="1" thickBot="1" x14ac:dyDescent="0.25"/>
    <row r="652" spans="1:7" ht="20.100000000000001" customHeight="1" thickTop="1" x14ac:dyDescent="0.2">
      <c r="A652" s="383" t="s">
        <v>1252</v>
      </c>
      <c r="B652" s="384"/>
      <c r="C652" s="384"/>
      <c r="D652" s="384"/>
      <c r="E652" s="384"/>
      <c r="F652" s="384"/>
      <c r="G652" s="385"/>
    </row>
    <row r="653" spans="1:7" ht="20.100000000000001" customHeight="1" x14ac:dyDescent="0.2">
      <c r="A653" s="336" t="s">
        <v>719</v>
      </c>
      <c r="B653" s="337" t="str">
        <f>Comitente</f>
        <v>INSTITUTO PROVINCIAL DE LA VIVIENDA</v>
      </c>
      <c r="C653" s="338"/>
      <c r="D653" s="339"/>
      <c r="E653" s="339"/>
      <c r="F653" s="340"/>
      <c r="G653" s="341"/>
    </row>
    <row r="654" spans="1:7" ht="20.100000000000001" customHeight="1" x14ac:dyDescent="0.2">
      <c r="A654" s="336" t="s">
        <v>720</v>
      </c>
      <c r="B654" s="337" t="str">
        <f>Contratista</f>
        <v>xxxxxx</v>
      </c>
      <c r="C654" s="342"/>
      <c r="D654" s="342"/>
      <c r="E654" s="342"/>
      <c r="F654" s="343"/>
      <c r="G654" s="344"/>
    </row>
    <row r="655" spans="1:7" ht="20.100000000000001" customHeight="1" x14ac:dyDescent="0.2">
      <c r="A655" s="336" t="s">
        <v>20</v>
      </c>
      <c r="B655" s="337" t="str">
        <f>Obra</f>
        <v>B° VIRGEN DE FÁTIMA - SECTOR 1 - 71 VIV.- DPTO. JÁCHAL</v>
      </c>
      <c r="C655" s="342"/>
      <c r="D655" s="342"/>
      <c r="E655" s="342"/>
      <c r="F655" s="343" t="s">
        <v>33</v>
      </c>
      <c r="G655" s="345">
        <f>+Datos!$C$10</f>
        <v>43769</v>
      </c>
    </row>
    <row r="656" spans="1:7" ht="20.100000000000001" customHeight="1" x14ac:dyDescent="0.2">
      <c r="A656" s="346" t="s">
        <v>718</v>
      </c>
      <c r="B656" s="347" t="str">
        <f>Ubicación</f>
        <v>DEPTO. JÁCHAL</v>
      </c>
      <c r="C656" s="347"/>
      <c r="D656" s="330"/>
      <c r="E656" s="348"/>
      <c r="F656" s="349"/>
      <c r="G656" s="350"/>
    </row>
    <row r="657" spans="1:7" ht="20.100000000000001" customHeight="1" x14ac:dyDescent="0.2">
      <c r="A657" s="346" t="s">
        <v>34</v>
      </c>
      <c r="B657" s="351" t="s">
        <v>1125</v>
      </c>
      <c r="C657" s="352" t="str">
        <f>IFERROR(VLOOKUP(B657,Tabla_CyP,2,FALSE),"")</f>
        <v>VIVIENDA</v>
      </c>
      <c r="D657" s="353"/>
      <c r="E657" s="348"/>
      <c r="F657" s="349"/>
      <c r="G657" s="350"/>
    </row>
    <row r="658" spans="1:7" ht="20.100000000000001" customHeight="1" x14ac:dyDescent="0.2">
      <c r="A658" s="346" t="s">
        <v>21</v>
      </c>
      <c r="B658" s="386">
        <f>IFERROR(VLOOKUP(COUNTIF($A$1:A658,"ITEM:"),Tabla_NumeroItem,2,FALSE),"")</f>
        <v>14</v>
      </c>
      <c r="C658" s="352" t="str">
        <f>IFERROR(VLOOKUP(B658,Tabla_CyP,2,FALSE),"")</f>
        <v>Tabique  Liviano  tipo Durlock ( con placa de yeso de 12,5 mm para sectores húmedos)</v>
      </c>
      <c r="D658" s="330"/>
      <c r="E658" s="348"/>
      <c r="F658" s="343" t="s">
        <v>22</v>
      </c>
      <c r="G658" s="354" t="str">
        <f>IFERROR(VLOOKUP(B658,Tabla_CyP,4,FALSE),"")</f>
        <v>m2</v>
      </c>
    </row>
    <row r="659" spans="1:7" ht="20.100000000000001" customHeight="1" x14ac:dyDescent="0.2">
      <c r="A659" s="346"/>
      <c r="B659" s="347"/>
      <c r="C659" s="352"/>
      <c r="D659" s="330"/>
      <c r="E659" s="348"/>
      <c r="F659" s="349"/>
      <c r="G659" s="350"/>
    </row>
    <row r="660" spans="1:7" ht="20.100000000000001" customHeight="1" x14ac:dyDescent="0.2">
      <c r="A660" s="650" t="s">
        <v>581</v>
      </c>
      <c r="B660" s="651"/>
      <c r="C660" s="646" t="s">
        <v>0</v>
      </c>
      <c r="D660" s="646" t="s">
        <v>23</v>
      </c>
      <c r="E660" s="648" t="s">
        <v>24</v>
      </c>
      <c r="F660" s="644" t="s">
        <v>25</v>
      </c>
      <c r="G660" s="652" t="s">
        <v>26</v>
      </c>
    </row>
    <row r="661" spans="1:7" ht="20.100000000000001" customHeight="1" x14ac:dyDescent="0.2">
      <c r="A661" s="355" t="s">
        <v>582</v>
      </c>
      <c r="B661" s="356" t="s">
        <v>583</v>
      </c>
      <c r="C661" s="647"/>
      <c r="D661" s="647"/>
      <c r="E661" s="649"/>
      <c r="F661" s="645"/>
      <c r="G661" s="653"/>
    </row>
    <row r="662" spans="1:7" ht="20.100000000000001" customHeight="1" x14ac:dyDescent="0.2">
      <c r="A662" s="596"/>
      <c r="B662" s="357"/>
      <c r="C662" s="358" t="s">
        <v>721</v>
      </c>
      <c r="D662" s="359"/>
      <c r="E662" s="360"/>
      <c r="F662" s="361"/>
      <c r="G662" s="362"/>
    </row>
    <row r="663" spans="1:7" ht="20.100000000000001" customHeight="1" x14ac:dyDescent="0.2">
      <c r="A663" s="363" t="str">
        <f>IFERROR(VLOOKUP(C663,Tabla_Insumos,4,FALSE),"")</f>
        <v/>
      </c>
      <c r="B663" s="328" t="str">
        <f t="shared" ref="B663:B676" si="195">IFERROR(VLOOKUP(C663,Tabla_Insumos,5,FALSE),"")</f>
        <v/>
      </c>
      <c r="C663" s="326"/>
      <c r="D663" s="325" t="str">
        <f t="shared" ref="D663:D676" si="196">IFERROR(VLOOKUP(C663,Tabla_Insumos,2,FALSE),"")</f>
        <v/>
      </c>
      <c r="E663" s="329"/>
      <c r="F663" s="331">
        <f t="shared" ref="F663:F676" si="197">IFERROR(VLOOKUP(C663,Tabla_Insumos,3,FALSE),0)</f>
        <v>0</v>
      </c>
      <c r="G663" s="332">
        <f>ROUND(E663*F663,2)</f>
        <v>0</v>
      </c>
    </row>
    <row r="664" spans="1:7" ht="20.100000000000001" customHeight="1" x14ac:dyDescent="0.2">
      <c r="A664" s="363" t="str">
        <f t="shared" ref="A664:A676" si="198">IFERROR(VLOOKUP(C664,Tabla_Insumos,4,FALSE),"")</f>
        <v/>
      </c>
      <c r="B664" s="328" t="str">
        <f t="shared" si="195"/>
        <v/>
      </c>
      <c r="C664" s="326"/>
      <c r="D664" s="325" t="str">
        <f t="shared" si="196"/>
        <v/>
      </c>
      <c r="E664" s="329"/>
      <c r="F664" s="331">
        <f t="shared" si="197"/>
        <v>0</v>
      </c>
      <c r="G664" s="332">
        <f t="shared" ref="G664:G676" si="199">ROUND(E664*F664,2)</f>
        <v>0</v>
      </c>
    </row>
    <row r="665" spans="1:7" ht="20.100000000000001" customHeight="1" x14ac:dyDescent="0.2">
      <c r="A665" s="363" t="str">
        <f t="shared" si="198"/>
        <v/>
      </c>
      <c r="B665" s="328" t="str">
        <f t="shared" si="195"/>
        <v/>
      </c>
      <c r="C665" s="326"/>
      <c r="D665" s="325" t="str">
        <f t="shared" si="196"/>
        <v/>
      </c>
      <c r="E665" s="329"/>
      <c r="F665" s="331">
        <f t="shared" si="197"/>
        <v>0</v>
      </c>
      <c r="G665" s="332">
        <f t="shared" si="199"/>
        <v>0</v>
      </c>
    </row>
    <row r="666" spans="1:7" ht="20.100000000000001" customHeight="1" x14ac:dyDescent="0.2">
      <c r="A666" s="363" t="str">
        <f t="shared" si="198"/>
        <v/>
      </c>
      <c r="B666" s="328" t="str">
        <f t="shared" si="195"/>
        <v/>
      </c>
      <c r="C666" s="327"/>
      <c r="D666" s="325" t="str">
        <f t="shared" si="196"/>
        <v/>
      </c>
      <c r="E666" s="329"/>
      <c r="F666" s="331">
        <f t="shared" si="197"/>
        <v>0</v>
      </c>
      <c r="G666" s="332">
        <f t="shared" si="199"/>
        <v>0</v>
      </c>
    </row>
    <row r="667" spans="1:7" ht="20.100000000000001" customHeight="1" x14ac:dyDescent="0.2">
      <c r="A667" s="363" t="str">
        <f t="shared" si="198"/>
        <v/>
      </c>
      <c r="B667" s="328" t="str">
        <f t="shared" si="195"/>
        <v/>
      </c>
      <c r="C667" s="328"/>
      <c r="D667" s="325" t="str">
        <f t="shared" si="196"/>
        <v/>
      </c>
      <c r="E667" s="329"/>
      <c r="F667" s="331">
        <f t="shared" si="197"/>
        <v>0</v>
      </c>
      <c r="G667" s="332">
        <f t="shared" si="199"/>
        <v>0</v>
      </c>
    </row>
    <row r="668" spans="1:7" ht="20.100000000000001" customHeight="1" x14ac:dyDescent="0.2">
      <c r="A668" s="363" t="str">
        <f t="shared" si="198"/>
        <v/>
      </c>
      <c r="B668" s="328" t="str">
        <f t="shared" si="195"/>
        <v/>
      </c>
      <c r="C668" s="364"/>
      <c r="D668" s="325" t="str">
        <f t="shared" si="196"/>
        <v/>
      </c>
      <c r="E668" s="365"/>
      <c r="F668" s="331">
        <f t="shared" si="197"/>
        <v>0</v>
      </c>
      <c r="G668" s="332">
        <f t="shared" si="199"/>
        <v>0</v>
      </c>
    </row>
    <row r="669" spans="1:7" ht="20.100000000000001" customHeight="1" x14ac:dyDescent="0.2">
      <c r="A669" s="363" t="str">
        <f t="shared" si="198"/>
        <v/>
      </c>
      <c r="B669" s="328" t="str">
        <f t="shared" si="195"/>
        <v/>
      </c>
      <c r="C669" s="364"/>
      <c r="D669" s="325" t="str">
        <f t="shared" si="196"/>
        <v/>
      </c>
      <c r="E669" s="365"/>
      <c r="F669" s="331">
        <f t="shared" si="197"/>
        <v>0</v>
      </c>
      <c r="G669" s="332">
        <f t="shared" si="199"/>
        <v>0</v>
      </c>
    </row>
    <row r="670" spans="1:7" ht="20.100000000000001" customHeight="1" x14ac:dyDescent="0.2">
      <c r="A670" s="363" t="str">
        <f t="shared" si="198"/>
        <v/>
      </c>
      <c r="B670" s="328" t="str">
        <f t="shared" si="195"/>
        <v/>
      </c>
      <c r="C670" s="364"/>
      <c r="D670" s="325" t="str">
        <f t="shared" si="196"/>
        <v/>
      </c>
      <c r="E670" s="365"/>
      <c r="F670" s="331">
        <f t="shared" si="197"/>
        <v>0</v>
      </c>
      <c r="G670" s="332">
        <f t="shared" si="199"/>
        <v>0</v>
      </c>
    </row>
    <row r="671" spans="1:7" ht="20.100000000000001" customHeight="1" x14ac:dyDescent="0.2">
      <c r="A671" s="363" t="str">
        <f t="shared" si="198"/>
        <v/>
      </c>
      <c r="B671" s="328" t="str">
        <f t="shared" si="195"/>
        <v/>
      </c>
      <c r="C671" s="364"/>
      <c r="D671" s="325" t="str">
        <f t="shared" si="196"/>
        <v/>
      </c>
      <c r="E671" s="365"/>
      <c r="F671" s="331">
        <f t="shared" si="197"/>
        <v>0</v>
      </c>
      <c r="G671" s="332">
        <f t="shared" si="199"/>
        <v>0</v>
      </c>
    </row>
    <row r="672" spans="1:7" ht="20.100000000000001" customHeight="1" x14ac:dyDescent="0.2">
      <c r="A672" s="363" t="str">
        <f t="shared" si="198"/>
        <v/>
      </c>
      <c r="B672" s="328" t="str">
        <f t="shared" si="195"/>
        <v/>
      </c>
      <c r="C672" s="364"/>
      <c r="D672" s="325" t="str">
        <f t="shared" si="196"/>
        <v/>
      </c>
      <c r="E672" s="365"/>
      <c r="F672" s="331">
        <f t="shared" si="197"/>
        <v>0</v>
      </c>
      <c r="G672" s="332">
        <f t="shared" si="199"/>
        <v>0</v>
      </c>
    </row>
    <row r="673" spans="1:7" ht="20.100000000000001" customHeight="1" x14ac:dyDescent="0.2">
      <c r="A673" s="363" t="str">
        <f t="shared" si="198"/>
        <v/>
      </c>
      <c r="B673" s="328" t="str">
        <f t="shared" si="195"/>
        <v/>
      </c>
      <c r="C673" s="364"/>
      <c r="D673" s="325" t="str">
        <f t="shared" si="196"/>
        <v/>
      </c>
      <c r="E673" s="365"/>
      <c r="F673" s="331">
        <f t="shared" si="197"/>
        <v>0</v>
      </c>
      <c r="G673" s="332">
        <f t="shared" si="199"/>
        <v>0</v>
      </c>
    </row>
    <row r="674" spans="1:7" ht="20.100000000000001" customHeight="1" x14ac:dyDescent="0.2">
      <c r="A674" s="363" t="str">
        <f t="shared" si="198"/>
        <v/>
      </c>
      <c r="B674" s="328" t="str">
        <f t="shared" si="195"/>
        <v/>
      </c>
      <c r="C674" s="364"/>
      <c r="D674" s="325" t="str">
        <f t="shared" si="196"/>
        <v/>
      </c>
      <c r="E674" s="365"/>
      <c r="F674" s="331">
        <f t="shared" si="197"/>
        <v>0</v>
      </c>
      <c r="G674" s="332">
        <f t="shared" si="199"/>
        <v>0</v>
      </c>
    </row>
    <row r="675" spans="1:7" ht="20.100000000000001" customHeight="1" x14ac:dyDescent="0.2">
      <c r="A675" s="363" t="str">
        <f t="shared" si="198"/>
        <v/>
      </c>
      <c r="B675" s="328" t="str">
        <f t="shared" si="195"/>
        <v/>
      </c>
      <c r="C675" s="364"/>
      <c r="D675" s="325" t="str">
        <f t="shared" si="196"/>
        <v/>
      </c>
      <c r="E675" s="365"/>
      <c r="F675" s="331">
        <f t="shared" si="197"/>
        <v>0</v>
      </c>
      <c r="G675" s="332">
        <f t="shared" si="199"/>
        <v>0</v>
      </c>
    </row>
    <row r="676" spans="1:7" ht="20.100000000000001" customHeight="1" x14ac:dyDescent="0.2">
      <c r="A676" s="363" t="str">
        <f t="shared" si="198"/>
        <v/>
      </c>
      <c r="B676" s="328" t="str">
        <f t="shared" si="195"/>
        <v/>
      </c>
      <c r="C676" s="364"/>
      <c r="D676" s="325" t="str">
        <f t="shared" si="196"/>
        <v/>
      </c>
      <c r="E676" s="365"/>
      <c r="F676" s="331">
        <f t="shared" si="197"/>
        <v>0</v>
      </c>
      <c r="G676" s="332">
        <f t="shared" si="199"/>
        <v>0</v>
      </c>
    </row>
    <row r="677" spans="1:7" ht="20.100000000000001" customHeight="1" x14ac:dyDescent="0.2">
      <c r="A677" s="366"/>
      <c r="B677" s="352"/>
      <c r="C677" s="352"/>
      <c r="D677" s="330"/>
      <c r="E677" s="348"/>
      <c r="F677" s="597" t="s">
        <v>27</v>
      </c>
      <c r="G677" s="333">
        <f>SUBTOTAL(9,G663:G676)</f>
        <v>0</v>
      </c>
    </row>
    <row r="678" spans="1:7" ht="20.100000000000001" customHeight="1" x14ac:dyDescent="0.2">
      <c r="A678" s="366"/>
      <c r="B678" s="352"/>
      <c r="C678" s="339" t="s">
        <v>722</v>
      </c>
      <c r="D678" s="330"/>
      <c r="E678" s="348"/>
      <c r="F678" s="349"/>
      <c r="G678" s="367"/>
    </row>
    <row r="679" spans="1:7" ht="20.100000000000001" customHeight="1" x14ac:dyDescent="0.2">
      <c r="A679" s="363" t="str">
        <f t="shared" ref="A679:A686" si="200">IFERROR(VLOOKUP(C679,Tabla_Insumos,4,FALSE),"")</f>
        <v/>
      </c>
      <c r="B679" s="328" t="str">
        <f t="shared" ref="B679:B686" si="201">IFERROR(VLOOKUP(C679,Tabla_Insumos,5,FALSE),"")</f>
        <v/>
      </c>
      <c r="C679" s="334"/>
      <c r="D679" s="325" t="str">
        <f t="shared" ref="D679:D686" si="202">IFERROR(VLOOKUP(C679,Tabla_Insumos,2,FALSE),"")</f>
        <v/>
      </c>
      <c r="E679" s="329"/>
      <c r="F679" s="368">
        <f t="shared" ref="F679:F686" si="203">IFERROR(VLOOKUP(C679,Tabla_Insumos,3,FALSE),0)</f>
        <v>0</v>
      </c>
      <c r="G679" s="332">
        <f>ROUND(E679*F679,2)</f>
        <v>0</v>
      </c>
    </row>
    <row r="680" spans="1:7" ht="20.100000000000001" customHeight="1" x14ac:dyDescent="0.2">
      <c r="A680" s="363" t="str">
        <f t="shared" si="200"/>
        <v/>
      </c>
      <c r="B680" s="328" t="str">
        <f t="shared" si="201"/>
        <v/>
      </c>
      <c r="C680" s="335"/>
      <c r="D680" s="325" t="str">
        <f t="shared" si="202"/>
        <v/>
      </c>
      <c r="E680" s="329"/>
      <c r="F680" s="368">
        <f t="shared" si="203"/>
        <v>0</v>
      </c>
      <c r="G680" s="332">
        <f t="shared" ref="G680:G686" si="204">ROUND(E680*F680,2)</f>
        <v>0</v>
      </c>
    </row>
    <row r="681" spans="1:7" ht="20.100000000000001" customHeight="1" x14ac:dyDescent="0.2">
      <c r="A681" s="363" t="str">
        <f t="shared" si="200"/>
        <v/>
      </c>
      <c r="B681" s="328" t="str">
        <f t="shared" si="201"/>
        <v/>
      </c>
      <c r="C681" s="335"/>
      <c r="D681" s="325" t="str">
        <f t="shared" si="202"/>
        <v/>
      </c>
      <c r="E681" s="329"/>
      <c r="F681" s="368">
        <f t="shared" si="203"/>
        <v>0</v>
      </c>
      <c r="G681" s="332">
        <f t="shared" si="204"/>
        <v>0</v>
      </c>
    </row>
    <row r="682" spans="1:7" ht="20.100000000000001" customHeight="1" x14ac:dyDescent="0.2">
      <c r="A682" s="363" t="str">
        <f t="shared" si="200"/>
        <v/>
      </c>
      <c r="B682" s="328" t="str">
        <f t="shared" si="201"/>
        <v/>
      </c>
      <c r="C682" s="335"/>
      <c r="D682" s="325" t="str">
        <f t="shared" si="202"/>
        <v/>
      </c>
      <c r="E682" s="329"/>
      <c r="F682" s="368">
        <f t="shared" si="203"/>
        <v>0</v>
      </c>
      <c r="G682" s="332">
        <f t="shared" si="204"/>
        <v>0</v>
      </c>
    </row>
    <row r="683" spans="1:7" ht="20.100000000000001" customHeight="1" x14ac:dyDescent="0.2">
      <c r="A683" s="363" t="str">
        <f t="shared" si="200"/>
        <v/>
      </c>
      <c r="B683" s="328" t="str">
        <f t="shared" si="201"/>
        <v/>
      </c>
      <c r="C683" s="328"/>
      <c r="D683" s="325" t="str">
        <f t="shared" si="202"/>
        <v/>
      </c>
      <c r="E683" s="329"/>
      <c r="F683" s="368">
        <f t="shared" si="203"/>
        <v>0</v>
      </c>
      <c r="G683" s="332">
        <f t="shared" si="204"/>
        <v>0</v>
      </c>
    </row>
    <row r="684" spans="1:7" ht="20.100000000000001" customHeight="1" x14ac:dyDescent="0.2">
      <c r="A684" s="363" t="str">
        <f t="shared" si="200"/>
        <v/>
      </c>
      <c r="B684" s="328" t="str">
        <f t="shared" si="201"/>
        <v/>
      </c>
      <c r="C684" s="328"/>
      <c r="D684" s="325" t="str">
        <f t="shared" si="202"/>
        <v/>
      </c>
      <c r="E684" s="329"/>
      <c r="F684" s="368">
        <f t="shared" si="203"/>
        <v>0</v>
      </c>
      <c r="G684" s="332">
        <f t="shared" si="204"/>
        <v>0</v>
      </c>
    </row>
    <row r="685" spans="1:7" ht="20.100000000000001" customHeight="1" x14ac:dyDescent="0.2">
      <c r="A685" s="363" t="str">
        <f t="shared" si="200"/>
        <v/>
      </c>
      <c r="B685" s="328" t="str">
        <f t="shared" si="201"/>
        <v/>
      </c>
      <c r="C685" s="364"/>
      <c r="D685" s="325" t="str">
        <f t="shared" si="202"/>
        <v/>
      </c>
      <c r="E685" s="365"/>
      <c r="F685" s="368">
        <f t="shared" si="203"/>
        <v>0</v>
      </c>
      <c r="G685" s="332">
        <f t="shared" si="204"/>
        <v>0</v>
      </c>
    </row>
    <row r="686" spans="1:7" ht="20.100000000000001" customHeight="1" x14ac:dyDescent="0.2">
      <c r="A686" s="363" t="str">
        <f t="shared" si="200"/>
        <v/>
      </c>
      <c r="B686" s="328" t="str">
        <f t="shared" si="201"/>
        <v/>
      </c>
      <c r="C686" s="364"/>
      <c r="D686" s="325" t="str">
        <f t="shared" si="202"/>
        <v/>
      </c>
      <c r="E686" s="365"/>
      <c r="F686" s="368">
        <f t="shared" si="203"/>
        <v>0</v>
      </c>
      <c r="G686" s="332">
        <f t="shared" si="204"/>
        <v>0</v>
      </c>
    </row>
    <row r="687" spans="1:7" ht="20.100000000000001" customHeight="1" x14ac:dyDescent="0.2">
      <c r="A687" s="366"/>
      <c r="B687" s="352"/>
      <c r="C687" s="352"/>
      <c r="D687" s="330"/>
      <c r="E687" s="348"/>
      <c r="F687" s="597" t="s">
        <v>28</v>
      </c>
      <c r="G687" s="333">
        <f>SUBTOTAL(9,G679:G686)</f>
        <v>0</v>
      </c>
    </row>
    <row r="688" spans="1:7" ht="20.100000000000001" customHeight="1" x14ac:dyDescent="0.2">
      <c r="A688" s="366"/>
      <c r="B688" s="352"/>
      <c r="C688" s="339" t="s">
        <v>723</v>
      </c>
      <c r="D688" s="330"/>
      <c r="E688" s="348"/>
      <c r="F688" s="349"/>
      <c r="G688" s="367"/>
    </row>
    <row r="689" spans="1:7" ht="20.100000000000001" customHeight="1" x14ac:dyDescent="0.2">
      <c r="A689" s="363" t="str">
        <f>IFERROR(VLOOKUP(C689,Tabla_Insumos,4,FALSE),"")</f>
        <v/>
      </c>
      <c r="B689" s="328" t="str">
        <f t="shared" ref="B689:B697" si="205">IFERROR(VLOOKUP(C689,Tabla_Insumos,5,FALSE),"")</f>
        <v/>
      </c>
      <c r="C689" s="335"/>
      <c r="D689" s="325" t="str">
        <f t="shared" ref="D689:D697" si="206">IFERROR(VLOOKUP(C689,Tabla_Insumos,2,FALSE),"")</f>
        <v/>
      </c>
      <c r="E689" s="329"/>
      <c r="F689" s="331">
        <f>IFERROR(VLOOKUP(C689,Tabla_Insumos,3,FALSE),0)</f>
        <v>0</v>
      </c>
      <c r="G689" s="332">
        <f>ROUND(E689*F689,2)</f>
        <v>0</v>
      </c>
    </row>
    <row r="690" spans="1:7" ht="20.100000000000001" customHeight="1" x14ac:dyDescent="0.2">
      <c r="A690" s="363" t="str">
        <f t="shared" ref="A690:A697" si="207">IFERROR(VLOOKUP(C690,Tabla_Insumos,4,FALSE),"")</f>
        <v/>
      </c>
      <c r="B690" s="328" t="str">
        <f t="shared" si="205"/>
        <v/>
      </c>
      <c r="C690" s="335"/>
      <c r="D690" s="325" t="str">
        <f t="shared" si="206"/>
        <v/>
      </c>
      <c r="E690" s="329"/>
      <c r="F690" s="331">
        <f t="shared" ref="F690:F697" si="208">IFERROR(VLOOKUP(C690,Tabla_Insumos,3,FALSE),0)</f>
        <v>0</v>
      </c>
      <c r="G690" s="332">
        <f t="shared" ref="G690:G697" si="209">ROUND(E690*F690,2)</f>
        <v>0</v>
      </c>
    </row>
    <row r="691" spans="1:7" ht="20.100000000000001" customHeight="1" x14ac:dyDescent="0.2">
      <c r="A691" s="363" t="str">
        <f t="shared" si="207"/>
        <v/>
      </c>
      <c r="B691" s="328" t="str">
        <f t="shared" si="205"/>
        <v/>
      </c>
      <c r="C691" s="334"/>
      <c r="D691" s="325" t="str">
        <f t="shared" si="206"/>
        <v/>
      </c>
      <c r="E691" s="329"/>
      <c r="F691" s="331">
        <f t="shared" si="208"/>
        <v>0</v>
      </c>
      <c r="G691" s="332">
        <f t="shared" si="209"/>
        <v>0</v>
      </c>
    </row>
    <row r="692" spans="1:7" ht="20.100000000000001" customHeight="1" x14ac:dyDescent="0.2">
      <c r="A692" s="363" t="str">
        <f t="shared" si="207"/>
        <v/>
      </c>
      <c r="B692" s="328" t="str">
        <f t="shared" si="205"/>
        <v/>
      </c>
      <c r="C692" s="369"/>
      <c r="D692" s="325" t="str">
        <f t="shared" si="206"/>
        <v/>
      </c>
      <c r="E692" s="329"/>
      <c r="F692" s="331">
        <f t="shared" si="208"/>
        <v>0</v>
      </c>
      <c r="G692" s="332">
        <f t="shared" si="209"/>
        <v>0</v>
      </c>
    </row>
    <row r="693" spans="1:7" ht="20.100000000000001" customHeight="1" x14ac:dyDescent="0.2">
      <c r="A693" s="363" t="str">
        <f t="shared" si="207"/>
        <v/>
      </c>
      <c r="B693" s="328" t="str">
        <f t="shared" si="205"/>
        <v/>
      </c>
      <c r="C693" s="370"/>
      <c r="D693" s="325" t="str">
        <f t="shared" si="206"/>
        <v/>
      </c>
      <c r="E693" s="329"/>
      <c r="F693" s="331">
        <f t="shared" si="208"/>
        <v>0</v>
      </c>
      <c r="G693" s="332">
        <f t="shared" si="209"/>
        <v>0</v>
      </c>
    </row>
    <row r="694" spans="1:7" ht="20.100000000000001" customHeight="1" x14ac:dyDescent="0.2">
      <c r="A694" s="363" t="str">
        <f t="shared" si="207"/>
        <v/>
      </c>
      <c r="B694" s="328" t="str">
        <f t="shared" si="205"/>
        <v/>
      </c>
      <c r="C694" s="364"/>
      <c r="D694" s="325" t="str">
        <f t="shared" si="206"/>
        <v/>
      </c>
      <c r="E694" s="365"/>
      <c r="F694" s="331">
        <f t="shared" si="208"/>
        <v>0</v>
      </c>
      <c r="G694" s="332">
        <f t="shared" si="209"/>
        <v>0</v>
      </c>
    </row>
    <row r="695" spans="1:7" ht="20.100000000000001" customHeight="1" x14ac:dyDescent="0.2">
      <c r="A695" s="363" t="str">
        <f t="shared" si="207"/>
        <v/>
      </c>
      <c r="B695" s="328" t="str">
        <f t="shared" si="205"/>
        <v/>
      </c>
      <c r="C695" s="364"/>
      <c r="D695" s="325" t="str">
        <f t="shared" si="206"/>
        <v/>
      </c>
      <c r="E695" s="365"/>
      <c r="F695" s="331">
        <f t="shared" si="208"/>
        <v>0</v>
      </c>
      <c r="G695" s="332">
        <f t="shared" si="209"/>
        <v>0</v>
      </c>
    </row>
    <row r="696" spans="1:7" ht="20.100000000000001" customHeight="1" x14ac:dyDescent="0.2">
      <c r="A696" s="363" t="str">
        <f t="shared" si="207"/>
        <v/>
      </c>
      <c r="B696" s="328" t="str">
        <f t="shared" si="205"/>
        <v/>
      </c>
      <c r="C696" s="364"/>
      <c r="D696" s="325" t="str">
        <f t="shared" si="206"/>
        <v/>
      </c>
      <c r="E696" s="365"/>
      <c r="F696" s="331">
        <f t="shared" si="208"/>
        <v>0</v>
      </c>
      <c r="G696" s="332">
        <f t="shared" si="209"/>
        <v>0</v>
      </c>
    </row>
    <row r="697" spans="1:7" ht="20.100000000000001" customHeight="1" x14ac:dyDescent="0.2">
      <c r="A697" s="363" t="str">
        <f t="shared" si="207"/>
        <v/>
      </c>
      <c r="B697" s="328" t="str">
        <f t="shared" si="205"/>
        <v/>
      </c>
      <c r="C697" s="364"/>
      <c r="D697" s="325" t="str">
        <f t="shared" si="206"/>
        <v/>
      </c>
      <c r="E697" s="365"/>
      <c r="F697" s="331">
        <f t="shared" si="208"/>
        <v>0</v>
      </c>
      <c r="G697" s="332">
        <f t="shared" si="209"/>
        <v>0</v>
      </c>
    </row>
    <row r="698" spans="1:7" ht="20.100000000000001" customHeight="1" x14ac:dyDescent="0.2">
      <c r="A698" s="371"/>
      <c r="B698" s="330"/>
      <c r="C698" s="352"/>
      <c r="D698" s="330"/>
      <c r="E698" s="348"/>
      <c r="F698" s="597" t="s">
        <v>29</v>
      </c>
      <c r="G698" s="333">
        <f>SUBTOTAL(9,G689:G697)</f>
        <v>0</v>
      </c>
    </row>
    <row r="699" spans="1:7" ht="20.100000000000001" customHeight="1" thickBot="1" x14ac:dyDescent="0.25">
      <c r="A699" s="372"/>
      <c r="B699" s="373"/>
      <c r="C699" s="374"/>
      <c r="D699" s="373"/>
      <c r="E699" s="375"/>
      <c r="F699" s="376"/>
      <c r="G699" s="377"/>
    </row>
    <row r="700" spans="1:7" ht="20.100000000000001" customHeight="1" thickBot="1" x14ac:dyDescent="0.25">
      <c r="A700" s="387">
        <f>B658</f>
        <v>14</v>
      </c>
      <c r="B700" s="378" t="str">
        <f>C658</f>
        <v>Tabique  Liviano  tipo Durlock ( con placa de yeso de 12,5 mm para sectores húmedos)</v>
      </c>
      <c r="C700" s="379"/>
      <c r="D700" s="379" t="s">
        <v>30</v>
      </c>
      <c r="E700" s="380"/>
      <c r="F700" s="381" t="s">
        <v>31</v>
      </c>
      <c r="G700" s="382">
        <f>SUBTOTAL(9,G663:G699)</f>
        <v>0</v>
      </c>
    </row>
    <row r="701" spans="1:7" ht="20.100000000000001" customHeight="1" thickTop="1" thickBot="1" x14ac:dyDescent="0.25"/>
    <row r="702" spans="1:7" ht="20.100000000000001" customHeight="1" thickTop="1" x14ac:dyDescent="0.2">
      <c r="A702" s="383" t="s">
        <v>1252</v>
      </c>
      <c r="B702" s="384"/>
      <c r="C702" s="384"/>
      <c r="D702" s="384"/>
      <c r="E702" s="384"/>
      <c r="F702" s="384"/>
      <c r="G702" s="385"/>
    </row>
    <row r="703" spans="1:7" ht="20.100000000000001" customHeight="1" x14ac:dyDescent="0.2">
      <c r="A703" s="336" t="s">
        <v>719</v>
      </c>
      <c r="B703" s="337" t="str">
        <f>Comitente</f>
        <v>INSTITUTO PROVINCIAL DE LA VIVIENDA</v>
      </c>
      <c r="C703" s="338"/>
      <c r="D703" s="339"/>
      <c r="E703" s="339"/>
      <c r="F703" s="340"/>
      <c r="G703" s="341"/>
    </row>
    <row r="704" spans="1:7" ht="20.100000000000001" customHeight="1" x14ac:dyDescent="0.2">
      <c r="A704" s="336" t="s">
        <v>720</v>
      </c>
      <c r="B704" s="337" t="str">
        <f>Contratista</f>
        <v>xxxxxx</v>
      </c>
      <c r="C704" s="342"/>
      <c r="D704" s="342"/>
      <c r="E704" s="342"/>
      <c r="F704" s="343"/>
      <c r="G704" s="344"/>
    </row>
    <row r="705" spans="1:7" ht="20.100000000000001" customHeight="1" x14ac:dyDescent="0.2">
      <c r="A705" s="336" t="s">
        <v>20</v>
      </c>
      <c r="B705" s="337" t="str">
        <f>Obra</f>
        <v>B° VIRGEN DE FÁTIMA - SECTOR 1 - 71 VIV.- DPTO. JÁCHAL</v>
      </c>
      <c r="C705" s="342"/>
      <c r="D705" s="342"/>
      <c r="E705" s="342"/>
      <c r="F705" s="343" t="s">
        <v>33</v>
      </c>
      <c r="G705" s="345">
        <f>+Datos!$C$10</f>
        <v>43769</v>
      </c>
    </row>
    <row r="706" spans="1:7" ht="20.100000000000001" customHeight="1" x14ac:dyDescent="0.2">
      <c r="A706" s="346" t="s">
        <v>718</v>
      </c>
      <c r="B706" s="347" t="str">
        <f>Ubicación</f>
        <v>DEPTO. JÁCHAL</v>
      </c>
      <c r="C706" s="347"/>
      <c r="D706" s="330"/>
      <c r="E706" s="348"/>
      <c r="F706" s="349"/>
      <c r="G706" s="350"/>
    </row>
    <row r="707" spans="1:7" ht="20.100000000000001" customHeight="1" x14ac:dyDescent="0.2">
      <c r="A707" s="346" t="s">
        <v>34</v>
      </c>
      <c r="B707" s="351" t="s">
        <v>1125</v>
      </c>
      <c r="C707" s="352" t="str">
        <f>IFERROR(VLOOKUP(B707,Tabla_CyP,2,FALSE),"")</f>
        <v>VIVIENDA</v>
      </c>
      <c r="D707" s="353"/>
      <c r="E707" s="348"/>
      <c r="F707" s="349"/>
      <c r="G707" s="350"/>
    </row>
    <row r="708" spans="1:7" ht="20.100000000000001" customHeight="1" x14ac:dyDescent="0.2">
      <c r="A708" s="346" t="s">
        <v>21</v>
      </c>
      <c r="B708" s="386">
        <f>IFERROR(VLOOKUP(COUNTIF($A$1:A708,"ITEM:"),Tabla_NumeroItem,2,FALSE),"")</f>
        <v>15</v>
      </c>
      <c r="C708" s="352" t="str">
        <f>IFERROR(VLOOKUP(B708,Tabla_CyP,2,FALSE),"")</f>
        <v>Cubierta de Techo Aislación Térmica e Hidráulica</v>
      </c>
      <c r="D708" s="330"/>
      <c r="E708" s="348"/>
      <c r="F708" s="343" t="s">
        <v>22</v>
      </c>
      <c r="G708" s="354" t="str">
        <f>IFERROR(VLOOKUP(B708,Tabla_CyP,4,FALSE),"")</f>
        <v>m2</v>
      </c>
    </row>
    <row r="709" spans="1:7" ht="20.100000000000001" customHeight="1" x14ac:dyDescent="0.2">
      <c r="A709" s="346"/>
      <c r="B709" s="347"/>
      <c r="C709" s="352"/>
      <c r="D709" s="330"/>
      <c r="E709" s="348"/>
      <c r="F709" s="349"/>
      <c r="G709" s="350"/>
    </row>
    <row r="710" spans="1:7" ht="20.100000000000001" customHeight="1" x14ac:dyDescent="0.2">
      <c r="A710" s="650" t="s">
        <v>581</v>
      </c>
      <c r="B710" s="651"/>
      <c r="C710" s="646" t="s">
        <v>0</v>
      </c>
      <c r="D710" s="646" t="s">
        <v>23</v>
      </c>
      <c r="E710" s="648" t="s">
        <v>24</v>
      </c>
      <c r="F710" s="644" t="s">
        <v>25</v>
      </c>
      <c r="G710" s="652" t="s">
        <v>26</v>
      </c>
    </row>
    <row r="711" spans="1:7" ht="20.100000000000001" customHeight="1" x14ac:dyDescent="0.2">
      <c r="A711" s="355" t="s">
        <v>582</v>
      </c>
      <c r="B711" s="356" t="s">
        <v>583</v>
      </c>
      <c r="C711" s="647"/>
      <c r="D711" s="647"/>
      <c r="E711" s="649"/>
      <c r="F711" s="645"/>
      <c r="G711" s="653"/>
    </row>
    <row r="712" spans="1:7" ht="20.100000000000001" customHeight="1" x14ac:dyDescent="0.2">
      <c r="A712" s="596"/>
      <c r="B712" s="357"/>
      <c r="C712" s="358" t="s">
        <v>721</v>
      </c>
      <c r="D712" s="359"/>
      <c r="E712" s="360"/>
      <c r="F712" s="361"/>
      <c r="G712" s="362"/>
    </row>
    <row r="713" spans="1:7" ht="20.100000000000001" customHeight="1" x14ac:dyDescent="0.2">
      <c r="A713" s="363" t="str">
        <f>IFERROR(VLOOKUP(C713,Tabla_Insumos,4,FALSE),"")</f>
        <v/>
      </c>
      <c r="B713" s="328" t="str">
        <f t="shared" ref="B713:B726" si="210">IFERROR(VLOOKUP(C713,Tabla_Insumos,5,FALSE),"")</f>
        <v/>
      </c>
      <c r="C713" s="326"/>
      <c r="D713" s="325" t="str">
        <f t="shared" ref="D713:D726" si="211">IFERROR(VLOOKUP(C713,Tabla_Insumos,2,FALSE),"")</f>
        <v/>
      </c>
      <c r="E713" s="329"/>
      <c r="F713" s="331">
        <f t="shared" ref="F713:F726" si="212">IFERROR(VLOOKUP(C713,Tabla_Insumos,3,FALSE),0)</f>
        <v>0</v>
      </c>
      <c r="G713" s="332">
        <f>ROUND(E713*F713,2)</f>
        <v>0</v>
      </c>
    </row>
    <row r="714" spans="1:7" ht="20.100000000000001" customHeight="1" x14ac:dyDescent="0.2">
      <c r="A714" s="363" t="str">
        <f t="shared" ref="A714:A726" si="213">IFERROR(VLOOKUP(C714,Tabla_Insumos,4,FALSE),"")</f>
        <v/>
      </c>
      <c r="B714" s="328" t="str">
        <f t="shared" si="210"/>
        <v/>
      </c>
      <c r="C714" s="326"/>
      <c r="D714" s="325" t="str">
        <f t="shared" si="211"/>
        <v/>
      </c>
      <c r="E714" s="329"/>
      <c r="F714" s="331">
        <f t="shared" si="212"/>
        <v>0</v>
      </c>
      <c r="G714" s="332">
        <f t="shared" ref="G714:G726" si="214">ROUND(E714*F714,2)</f>
        <v>0</v>
      </c>
    </row>
    <row r="715" spans="1:7" ht="20.100000000000001" customHeight="1" x14ac:dyDescent="0.2">
      <c r="A715" s="363" t="str">
        <f t="shared" si="213"/>
        <v/>
      </c>
      <c r="B715" s="328" t="str">
        <f t="shared" si="210"/>
        <v/>
      </c>
      <c r="C715" s="326"/>
      <c r="D715" s="325" t="str">
        <f t="shared" si="211"/>
        <v/>
      </c>
      <c r="E715" s="329"/>
      <c r="F715" s="331">
        <f t="shared" si="212"/>
        <v>0</v>
      </c>
      <c r="G715" s="332">
        <f t="shared" si="214"/>
        <v>0</v>
      </c>
    </row>
    <row r="716" spans="1:7" ht="20.100000000000001" customHeight="1" x14ac:dyDescent="0.2">
      <c r="A716" s="363" t="str">
        <f t="shared" si="213"/>
        <v/>
      </c>
      <c r="B716" s="328" t="str">
        <f t="shared" si="210"/>
        <v/>
      </c>
      <c r="C716" s="327"/>
      <c r="D716" s="325" t="str">
        <f t="shared" si="211"/>
        <v/>
      </c>
      <c r="E716" s="329"/>
      <c r="F716" s="331">
        <f t="shared" si="212"/>
        <v>0</v>
      </c>
      <c r="G716" s="332">
        <f t="shared" si="214"/>
        <v>0</v>
      </c>
    </row>
    <row r="717" spans="1:7" ht="20.100000000000001" customHeight="1" x14ac:dyDescent="0.2">
      <c r="A717" s="363" t="str">
        <f t="shared" si="213"/>
        <v/>
      </c>
      <c r="B717" s="328" t="str">
        <f t="shared" si="210"/>
        <v/>
      </c>
      <c r="C717" s="328"/>
      <c r="D717" s="325" t="str">
        <f t="shared" si="211"/>
        <v/>
      </c>
      <c r="E717" s="329"/>
      <c r="F717" s="331">
        <f t="shared" si="212"/>
        <v>0</v>
      </c>
      <c r="G717" s="332">
        <f t="shared" si="214"/>
        <v>0</v>
      </c>
    </row>
    <row r="718" spans="1:7" ht="20.100000000000001" customHeight="1" x14ac:dyDescent="0.2">
      <c r="A718" s="363" t="str">
        <f t="shared" si="213"/>
        <v/>
      </c>
      <c r="B718" s="328" t="str">
        <f t="shared" si="210"/>
        <v/>
      </c>
      <c r="C718" s="364"/>
      <c r="D718" s="325" t="str">
        <f t="shared" si="211"/>
        <v/>
      </c>
      <c r="E718" s="365"/>
      <c r="F718" s="331">
        <f t="shared" si="212"/>
        <v>0</v>
      </c>
      <c r="G718" s="332">
        <f t="shared" si="214"/>
        <v>0</v>
      </c>
    </row>
    <row r="719" spans="1:7" ht="20.100000000000001" customHeight="1" x14ac:dyDescent="0.2">
      <c r="A719" s="363" t="str">
        <f t="shared" si="213"/>
        <v/>
      </c>
      <c r="B719" s="328" t="str">
        <f t="shared" si="210"/>
        <v/>
      </c>
      <c r="C719" s="364"/>
      <c r="D719" s="325" t="str">
        <f t="shared" si="211"/>
        <v/>
      </c>
      <c r="E719" s="365"/>
      <c r="F719" s="331">
        <f t="shared" si="212"/>
        <v>0</v>
      </c>
      <c r="G719" s="332">
        <f t="shared" si="214"/>
        <v>0</v>
      </c>
    </row>
    <row r="720" spans="1:7" ht="20.100000000000001" customHeight="1" x14ac:dyDescent="0.2">
      <c r="A720" s="363" t="str">
        <f t="shared" si="213"/>
        <v/>
      </c>
      <c r="B720" s="328" t="str">
        <f t="shared" si="210"/>
        <v/>
      </c>
      <c r="C720" s="364"/>
      <c r="D720" s="325" t="str">
        <f t="shared" si="211"/>
        <v/>
      </c>
      <c r="E720" s="365"/>
      <c r="F720" s="331">
        <f t="shared" si="212"/>
        <v>0</v>
      </c>
      <c r="G720" s="332">
        <f t="shared" si="214"/>
        <v>0</v>
      </c>
    </row>
    <row r="721" spans="1:7" ht="20.100000000000001" customHeight="1" x14ac:dyDescent="0.2">
      <c r="A721" s="363" t="str">
        <f t="shared" si="213"/>
        <v/>
      </c>
      <c r="B721" s="328" t="str">
        <f t="shared" si="210"/>
        <v/>
      </c>
      <c r="C721" s="364"/>
      <c r="D721" s="325" t="str">
        <f t="shared" si="211"/>
        <v/>
      </c>
      <c r="E721" s="365"/>
      <c r="F721" s="331">
        <f t="shared" si="212"/>
        <v>0</v>
      </c>
      <c r="G721" s="332">
        <f t="shared" si="214"/>
        <v>0</v>
      </c>
    </row>
    <row r="722" spans="1:7" ht="20.100000000000001" customHeight="1" x14ac:dyDescent="0.2">
      <c r="A722" s="363" t="str">
        <f t="shared" si="213"/>
        <v/>
      </c>
      <c r="B722" s="328" t="str">
        <f t="shared" si="210"/>
        <v/>
      </c>
      <c r="C722" s="364"/>
      <c r="D722" s="325" t="str">
        <f t="shared" si="211"/>
        <v/>
      </c>
      <c r="E722" s="365"/>
      <c r="F722" s="331">
        <f t="shared" si="212"/>
        <v>0</v>
      </c>
      <c r="G722" s="332">
        <f t="shared" si="214"/>
        <v>0</v>
      </c>
    </row>
    <row r="723" spans="1:7" ht="20.100000000000001" customHeight="1" x14ac:dyDescent="0.2">
      <c r="A723" s="363" t="str">
        <f t="shared" si="213"/>
        <v/>
      </c>
      <c r="B723" s="328" t="str">
        <f t="shared" si="210"/>
        <v/>
      </c>
      <c r="C723" s="364"/>
      <c r="D723" s="325" t="str">
        <f t="shared" si="211"/>
        <v/>
      </c>
      <c r="E723" s="365"/>
      <c r="F723" s="331">
        <f t="shared" si="212"/>
        <v>0</v>
      </c>
      <c r="G723" s="332">
        <f t="shared" si="214"/>
        <v>0</v>
      </c>
    </row>
    <row r="724" spans="1:7" ht="20.100000000000001" customHeight="1" x14ac:dyDescent="0.2">
      <c r="A724" s="363" t="str">
        <f t="shared" si="213"/>
        <v/>
      </c>
      <c r="B724" s="328" t="str">
        <f t="shared" si="210"/>
        <v/>
      </c>
      <c r="C724" s="364"/>
      <c r="D724" s="325" t="str">
        <f t="shared" si="211"/>
        <v/>
      </c>
      <c r="E724" s="365"/>
      <c r="F724" s="331">
        <f t="shared" si="212"/>
        <v>0</v>
      </c>
      <c r="G724" s="332">
        <f t="shared" si="214"/>
        <v>0</v>
      </c>
    </row>
    <row r="725" spans="1:7" ht="20.100000000000001" customHeight="1" x14ac:dyDescent="0.2">
      <c r="A725" s="363" t="str">
        <f t="shared" si="213"/>
        <v/>
      </c>
      <c r="B725" s="328" t="str">
        <f t="shared" si="210"/>
        <v/>
      </c>
      <c r="C725" s="364"/>
      <c r="D725" s="325" t="str">
        <f t="shared" si="211"/>
        <v/>
      </c>
      <c r="E725" s="365"/>
      <c r="F725" s="331">
        <f t="shared" si="212"/>
        <v>0</v>
      </c>
      <c r="G725" s="332">
        <f t="shared" si="214"/>
        <v>0</v>
      </c>
    </row>
    <row r="726" spans="1:7" ht="20.100000000000001" customHeight="1" x14ac:dyDescent="0.2">
      <c r="A726" s="363" t="str">
        <f t="shared" si="213"/>
        <v/>
      </c>
      <c r="B726" s="328" t="str">
        <f t="shared" si="210"/>
        <v/>
      </c>
      <c r="C726" s="364"/>
      <c r="D726" s="325" t="str">
        <f t="shared" si="211"/>
        <v/>
      </c>
      <c r="E726" s="365"/>
      <c r="F726" s="331">
        <f t="shared" si="212"/>
        <v>0</v>
      </c>
      <c r="G726" s="332">
        <f t="shared" si="214"/>
        <v>0</v>
      </c>
    </row>
    <row r="727" spans="1:7" ht="20.100000000000001" customHeight="1" x14ac:dyDescent="0.2">
      <c r="A727" s="366"/>
      <c r="B727" s="352"/>
      <c r="C727" s="352"/>
      <c r="D727" s="330"/>
      <c r="E727" s="348"/>
      <c r="F727" s="597" t="s">
        <v>27</v>
      </c>
      <c r="G727" s="333">
        <f>SUBTOTAL(9,G713:G726)</f>
        <v>0</v>
      </c>
    </row>
    <row r="728" spans="1:7" ht="20.100000000000001" customHeight="1" x14ac:dyDescent="0.2">
      <c r="A728" s="366"/>
      <c r="B728" s="352"/>
      <c r="C728" s="339" t="s">
        <v>722</v>
      </c>
      <c r="D728" s="330"/>
      <c r="E728" s="348"/>
      <c r="F728" s="349"/>
      <c r="G728" s="367"/>
    </row>
    <row r="729" spans="1:7" ht="20.100000000000001" customHeight="1" x14ac:dyDescent="0.2">
      <c r="A729" s="363" t="str">
        <f t="shared" ref="A729:A736" si="215">IFERROR(VLOOKUP(C729,Tabla_Insumos,4,FALSE),"")</f>
        <v/>
      </c>
      <c r="B729" s="328" t="str">
        <f t="shared" ref="B729:B736" si="216">IFERROR(VLOOKUP(C729,Tabla_Insumos,5,FALSE),"")</f>
        <v/>
      </c>
      <c r="C729" s="334"/>
      <c r="D729" s="325" t="str">
        <f t="shared" ref="D729:D736" si="217">IFERROR(VLOOKUP(C729,Tabla_Insumos,2,FALSE),"")</f>
        <v/>
      </c>
      <c r="E729" s="329"/>
      <c r="F729" s="368">
        <f t="shared" ref="F729:F736" si="218">IFERROR(VLOOKUP(C729,Tabla_Insumos,3,FALSE),0)</f>
        <v>0</v>
      </c>
      <c r="G729" s="332">
        <f>ROUND(E729*F729,2)</f>
        <v>0</v>
      </c>
    </row>
    <row r="730" spans="1:7" ht="20.100000000000001" customHeight="1" x14ac:dyDescent="0.2">
      <c r="A730" s="363" t="str">
        <f t="shared" si="215"/>
        <v/>
      </c>
      <c r="B730" s="328" t="str">
        <f t="shared" si="216"/>
        <v/>
      </c>
      <c r="C730" s="335"/>
      <c r="D730" s="325" t="str">
        <f t="shared" si="217"/>
        <v/>
      </c>
      <c r="E730" s="329"/>
      <c r="F730" s="368">
        <f t="shared" si="218"/>
        <v>0</v>
      </c>
      <c r="G730" s="332">
        <f t="shared" ref="G730:G736" si="219">ROUND(E730*F730,2)</f>
        <v>0</v>
      </c>
    </row>
    <row r="731" spans="1:7" ht="20.100000000000001" customHeight="1" x14ac:dyDescent="0.2">
      <c r="A731" s="363" t="str">
        <f t="shared" si="215"/>
        <v/>
      </c>
      <c r="B731" s="328" t="str">
        <f t="shared" si="216"/>
        <v/>
      </c>
      <c r="C731" s="335"/>
      <c r="D731" s="325" t="str">
        <f t="shared" si="217"/>
        <v/>
      </c>
      <c r="E731" s="329"/>
      <c r="F731" s="368">
        <f t="shared" si="218"/>
        <v>0</v>
      </c>
      <c r="G731" s="332">
        <f t="shared" si="219"/>
        <v>0</v>
      </c>
    </row>
    <row r="732" spans="1:7" ht="20.100000000000001" customHeight="1" x14ac:dyDescent="0.2">
      <c r="A732" s="363" t="str">
        <f t="shared" si="215"/>
        <v/>
      </c>
      <c r="B732" s="328" t="str">
        <f t="shared" si="216"/>
        <v/>
      </c>
      <c r="C732" s="335"/>
      <c r="D732" s="325" t="str">
        <f t="shared" si="217"/>
        <v/>
      </c>
      <c r="E732" s="329"/>
      <c r="F732" s="368">
        <f t="shared" si="218"/>
        <v>0</v>
      </c>
      <c r="G732" s="332">
        <f t="shared" si="219"/>
        <v>0</v>
      </c>
    </row>
    <row r="733" spans="1:7" ht="20.100000000000001" customHeight="1" x14ac:dyDescent="0.2">
      <c r="A733" s="363" t="str">
        <f t="shared" si="215"/>
        <v/>
      </c>
      <c r="B733" s="328" t="str">
        <f t="shared" si="216"/>
        <v/>
      </c>
      <c r="C733" s="328"/>
      <c r="D733" s="325" t="str">
        <f t="shared" si="217"/>
        <v/>
      </c>
      <c r="E733" s="329"/>
      <c r="F733" s="368">
        <f t="shared" si="218"/>
        <v>0</v>
      </c>
      <c r="G733" s="332">
        <f t="shared" si="219"/>
        <v>0</v>
      </c>
    </row>
    <row r="734" spans="1:7" ht="20.100000000000001" customHeight="1" x14ac:dyDescent="0.2">
      <c r="A734" s="363" t="str">
        <f t="shared" si="215"/>
        <v/>
      </c>
      <c r="B734" s="328" t="str">
        <f t="shared" si="216"/>
        <v/>
      </c>
      <c r="C734" s="328"/>
      <c r="D734" s="325" t="str">
        <f t="shared" si="217"/>
        <v/>
      </c>
      <c r="E734" s="329"/>
      <c r="F734" s="368">
        <f t="shared" si="218"/>
        <v>0</v>
      </c>
      <c r="G734" s="332">
        <f t="shared" si="219"/>
        <v>0</v>
      </c>
    </row>
    <row r="735" spans="1:7" ht="20.100000000000001" customHeight="1" x14ac:dyDescent="0.2">
      <c r="A735" s="363" t="str">
        <f t="shared" si="215"/>
        <v/>
      </c>
      <c r="B735" s="328" t="str">
        <f t="shared" si="216"/>
        <v/>
      </c>
      <c r="C735" s="364"/>
      <c r="D735" s="325" t="str">
        <f t="shared" si="217"/>
        <v/>
      </c>
      <c r="E735" s="365"/>
      <c r="F735" s="368">
        <f t="shared" si="218"/>
        <v>0</v>
      </c>
      <c r="G735" s="332">
        <f t="shared" si="219"/>
        <v>0</v>
      </c>
    </row>
    <row r="736" spans="1:7" ht="20.100000000000001" customHeight="1" x14ac:dyDescent="0.2">
      <c r="A736" s="363" t="str">
        <f t="shared" si="215"/>
        <v/>
      </c>
      <c r="B736" s="328" t="str">
        <f t="shared" si="216"/>
        <v/>
      </c>
      <c r="C736" s="364"/>
      <c r="D736" s="325" t="str">
        <f t="shared" si="217"/>
        <v/>
      </c>
      <c r="E736" s="365"/>
      <c r="F736" s="368">
        <f t="shared" si="218"/>
        <v>0</v>
      </c>
      <c r="G736" s="332">
        <f t="shared" si="219"/>
        <v>0</v>
      </c>
    </row>
    <row r="737" spans="1:7" ht="20.100000000000001" customHeight="1" x14ac:dyDescent="0.2">
      <c r="A737" s="366"/>
      <c r="B737" s="352"/>
      <c r="C737" s="352"/>
      <c r="D737" s="330"/>
      <c r="E737" s="348"/>
      <c r="F737" s="597" t="s">
        <v>28</v>
      </c>
      <c r="G737" s="333">
        <f>SUBTOTAL(9,G729:G736)</f>
        <v>0</v>
      </c>
    </row>
    <row r="738" spans="1:7" ht="20.100000000000001" customHeight="1" x14ac:dyDescent="0.2">
      <c r="A738" s="366"/>
      <c r="B738" s="352"/>
      <c r="C738" s="339" t="s">
        <v>723</v>
      </c>
      <c r="D738" s="330"/>
      <c r="E738" s="348"/>
      <c r="F738" s="349"/>
      <c r="G738" s="367"/>
    </row>
    <row r="739" spans="1:7" ht="20.100000000000001" customHeight="1" x14ac:dyDescent="0.2">
      <c r="A739" s="363" t="str">
        <f>IFERROR(VLOOKUP(C739,Tabla_Insumos,4,FALSE),"")</f>
        <v/>
      </c>
      <c r="B739" s="328" t="str">
        <f t="shared" ref="B739:B747" si="220">IFERROR(VLOOKUP(C739,Tabla_Insumos,5,FALSE),"")</f>
        <v/>
      </c>
      <c r="C739" s="335"/>
      <c r="D739" s="325" t="str">
        <f t="shared" ref="D739:D747" si="221">IFERROR(VLOOKUP(C739,Tabla_Insumos,2,FALSE),"")</f>
        <v/>
      </c>
      <c r="E739" s="329"/>
      <c r="F739" s="331">
        <f>IFERROR(VLOOKUP(C739,Tabla_Insumos,3,FALSE),0)</f>
        <v>0</v>
      </c>
      <c r="G739" s="332">
        <f>ROUND(E739*F739,2)</f>
        <v>0</v>
      </c>
    </row>
    <row r="740" spans="1:7" ht="20.100000000000001" customHeight="1" x14ac:dyDescent="0.2">
      <c r="A740" s="363" t="str">
        <f t="shared" ref="A740:A747" si="222">IFERROR(VLOOKUP(C740,Tabla_Insumos,4,FALSE),"")</f>
        <v/>
      </c>
      <c r="B740" s="328" t="str">
        <f t="shared" si="220"/>
        <v/>
      </c>
      <c r="C740" s="335"/>
      <c r="D740" s="325" t="str">
        <f t="shared" si="221"/>
        <v/>
      </c>
      <c r="E740" s="329"/>
      <c r="F740" s="331">
        <f t="shared" ref="F740:F747" si="223">IFERROR(VLOOKUP(C740,Tabla_Insumos,3,FALSE),0)</f>
        <v>0</v>
      </c>
      <c r="G740" s="332">
        <f t="shared" ref="G740:G747" si="224">ROUND(E740*F740,2)</f>
        <v>0</v>
      </c>
    </row>
    <row r="741" spans="1:7" ht="20.100000000000001" customHeight="1" x14ac:dyDescent="0.2">
      <c r="A741" s="363" t="str">
        <f t="shared" si="222"/>
        <v/>
      </c>
      <c r="B741" s="328" t="str">
        <f t="shared" si="220"/>
        <v/>
      </c>
      <c r="C741" s="334"/>
      <c r="D741" s="325" t="str">
        <f t="shared" si="221"/>
        <v/>
      </c>
      <c r="E741" s="329"/>
      <c r="F741" s="331">
        <f t="shared" si="223"/>
        <v>0</v>
      </c>
      <c r="G741" s="332">
        <f t="shared" si="224"/>
        <v>0</v>
      </c>
    </row>
    <row r="742" spans="1:7" ht="20.100000000000001" customHeight="1" x14ac:dyDescent="0.2">
      <c r="A742" s="363" t="str">
        <f t="shared" si="222"/>
        <v/>
      </c>
      <c r="B742" s="328" t="str">
        <f t="shared" si="220"/>
        <v/>
      </c>
      <c r="C742" s="369"/>
      <c r="D742" s="325" t="str">
        <f t="shared" si="221"/>
        <v/>
      </c>
      <c r="E742" s="329"/>
      <c r="F742" s="331">
        <f t="shared" si="223"/>
        <v>0</v>
      </c>
      <c r="G742" s="332">
        <f t="shared" si="224"/>
        <v>0</v>
      </c>
    </row>
    <row r="743" spans="1:7" ht="20.100000000000001" customHeight="1" x14ac:dyDescent="0.2">
      <c r="A743" s="363" t="str">
        <f t="shared" si="222"/>
        <v/>
      </c>
      <c r="B743" s="328" t="str">
        <f t="shared" si="220"/>
        <v/>
      </c>
      <c r="C743" s="370"/>
      <c r="D743" s="325" t="str">
        <f t="shared" si="221"/>
        <v/>
      </c>
      <c r="E743" s="329"/>
      <c r="F743" s="331">
        <f t="shared" si="223"/>
        <v>0</v>
      </c>
      <c r="G743" s="332">
        <f t="shared" si="224"/>
        <v>0</v>
      </c>
    </row>
    <row r="744" spans="1:7" ht="20.100000000000001" customHeight="1" x14ac:dyDescent="0.2">
      <c r="A744" s="363" t="str">
        <f t="shared" si="222"/>
        <v/>
      </c>
      <c r="B744" s="328" t="str">
        <f t="shared" si="220"/>
        <v/>
      </c>
      <c r="C744" s="364"/>
      <c r="D744" s="325" t="str">
        <f t="shared" si="221"/>
        <v/>
      </c>
      <c r="E744" s="365"/>
      <c r="F744" s="331">
        <f t="shared" si="223"/>
        <v>0</v>
      </c>
      <c r="G744" s="332">
        <f t="shared" si="224"/>
        <v>0</v>
      </c>
    </row>
    <row r="745" spans="1:7" ht="20.100000000000001" customHeight="1" x14ac:dyDescent="0.2">
      <c r="A745" s="363" t="str">
        <f t="shared" si="222"/>
        <v/>
      </c>
      <c r="B745" s="328" t="str">
        <f t="shared" si="220"/>
        <v/>
      </c>
      <c r="C745" s="364"/>
      <c r="D745" s="325" t="str">
        <f t="shared" si="221"/>
        <v/>
      </c>
      <c r="E745" s="365"/>
      <c r="F745" s="331">
        <f t="shared" si="223"/>
        <v>0</v>
      </c>
      <c r="G745" s="332">
        <f t="shared" si="224"/>
        <v>0</v>
      </c>
    </row>
    <row r="746" spans="1:7" ht="20.100000000000001" customHeight="1" x14ac:dyDescent="0.2">
      <c r="A746" s="363" t="str">
        <f t="shared" si="222"/>
        <v/>
      </c>
      <c r="B746" s="328" t="str">
        <f t="shared" si="220"/>
        <v/>
      </c>
      <c r="C746" s="364"/>
      <c r="D746" s="325" t="str">
        <f t="shared" si="221"/>
        <v/>
      </c>
      <c r="E746" s="365"/>
      <c r="F746" s="331">
        <f t="shared" si="223"/>
        <v>0</v>
      </c>
      <c r="G746" s="332">
        <f t="shared" si="224"/>
        <v>0</v>
      </c>
    </row>
    <row r="747" spans="1:7" ht="20.100000000000001" customHeight="1" x14ac:dyDescent="0.2">
      <c r="A747" s="363" t="str">
        <f t="shared" si="222"/>
        <v/>
      </c>
      <c r="B747" s="328" t="str">
        <f t="shared" si="220"/>
        <v/>
      </c>
      <c r="C747" s="364"/>
      <c r="D747" s="325" t="str">
        <f t="shared" si="221"/>
        <v/>
      </c>
      <c r="E747" s="365"/>
      <c r="F747" s="331">
        <f t="shared" si="223"/>
        <v>0</v>
      </c>
      <c r="G747" s="332">
        <f t="shared" si="224"/>
        <v>0</v>
      </c>
    </row>
    <row r="748" spans="1:7" ht="20.100000000000001" customHeight="1" x14ac:dyDescent="0.2">
      <c r="A748" s="371"/>
      <c r="B748" s="330"/>
      <c r="C748" s="352"/>
      <c r="D748" s="330"/>
      <c r="E748" s="348"/>
      <c r="F748" s="597" t="s">
        <v>29</v>
      </c>
      <c r="G748" s="333">
        <f>SUBTOTAL(9,G739:G747)</f>
        <v>0</v>
      </c>
    </row>
    <row r="749" spans="1:7" ht="20.100000000000001" customHeight="1" thickBot="1" x14ac:dyDescent="0.25">
      <c r="A749" s="372"/>
      <c r="B749" s="373"/>
      <c r="C749" s="374"/>
      <c r="D749" s="373"/>
      <c r="E749" s="375"/>
      <c r="F749" s="376"/>
      <c r="G749" s="377"/>
    </row>
    <row r="750" spans="1:7" ht="20.100000000000001" customHeight="1" thickBot="1" x14ac:dyDescent="0.25">
      <c r="A750" s="387">
        <f>B708</f>
        <v>15</v>
      </c>
      <c r="B750" s="378" t="str">
        <f>C708</f>
        <v>Cubierta de Techo Aislación Térmica e Hidráulica</v>
      </c>
      <c r="C750" s="379"/>
      <c r="D750" s="379" t="s">
        <v>30</v>
      </c>
      <c r="E750" s="380"/>
      <c r="F750" s="381" t="s">
        <v>31</v>
      </c>
      <c r="G750" s="382">
        <f>SUBTOTAL(9,G713:G749)</f>
        <v>0</v>
      </c>
    </row>
    <row r="751" spans="1:7" ht="20.100000000000001" customHeight="1" thickTop="1" thickBot="1" x14ac:dyDescent="0.25"/>
    <row r="752" spans="1:7" ht="20.100000000000001" customHeight="1" thickTop="1" x14ac:dyDescent="0.2">
      <c r="A752" s="383" t="s">
        <v>1252</v>
      </c>
      <c r="B752" s="384"/>
      <c r="C752" s="384"/>
      <c r="D752" s="384"/>
      <c r="E752" s="384"/>
      <c r="F752" s="384"/>
      <c r="G752" s="385"/>
    </row>
    <row r="753" spans="1:7" ht="20.100000000000001" customHeight="1" x14ac:dyDescent="0.2">
      <c r="A753" s="336" t="s">
        <v>719</v>
      </c>
      <c r="B753" s="337" t="str">
        <f>Comitente</f>
        <v>INSTITUTO PROVINCIAL DE LA VIVIENDA</v>
      </c>
      <c r="C753" s="338"/>
      <c r="D753" s="339"/>
      <c r="E753" s="339"/>
      <c r="F753" s="340"/>
      <c r="G753" s="341"/>
    </row>
    <row r="754" spans="1:7" ht="20.100000000000001" customHeight="1" x14ac:dyDescent="0.2">
      <c r="A754" s="336" t="s">
        <v>720</v>
      </c>
      <c r="B754" s="337" t="str">
        <f>Contratista</f>
        <v>xxxxxx</v>
      </c>
      <c r="C754" s="342"/>
      <c r="D754" s="342"/>
      <c r="E754" s="342"/>
      <c r="F754" s="343"/>
      <c r="G754" s="344"/>
    </row>
    <row r="755" spans="1:7" ht="20.100000000000001" customHeight="1" x14ac:dyDescent="0.2">
      <c r="A755" s="336" t="s">
        <v>20</v>
      </c>
      <c r="B755" s="337" t="str">
        <f>Obra</f>
        <v>B° VIRGEN DE FÁTIMA - SECTOR 1 - 71 VIV.- DPTO. JÁCHAL</v>
      </c>
      <c r="C755" s="342"/>
      <c r="D755" s="342"/>
      <c r="E755" s="342"/>
      <c r="F755" s="343" t="s">
        <v>33</v>
      </c>
      <c r="G755" s="345">
        <f>+Datos!$C$10</f>
        <v>43769</v>
      </c>
    </row>
    <row r="756" spans="1:7" ht="20.100000000000001" customHeight="1" x14ac:dyDescent="0.2">
      <c r="A756" s="346" t="s">
        <v>718</v>
      </c>
      <c r="B756" s="347" t="str">
        <f>Ubicación</f>
        <v>DEPTO. JÁCHAL</v>
      </c>
      <c r="C756" s="347"/>
      <c r="D756" s="330"/>
      <c r="E756" s="348"/>
      <c r="F756" s="349"/>
      <c r="G756" s="350"/>
    </row>
    <row r="757" spans="1:7" ht="20.100000000000001" customHeight="1" x14ac:dyDescent="0.2">
      <c r="A757" s="346" t="s">
        <v>34</v>
      </c>
      <c r="B757" s="351" t="s">
        <v>1125</v>
      </c>
      <c r="C757" s="352" t="str">
        <f>IFERROR(VLOOKUP(B757,Tabla_CyP,2,FALSE),"")</f>
        <v>VIVIENDA</v>
      </c>
      <c r="D757" s="353"/>
      <c r="E757" s="348"/>
      <c r="F757" s="349"/>
      <c r="G757" s="350"/>
    </row>
    <row r="758" spans="1:7" ht="20.100000000000001" customHeight="1" x14ac:dyDescent="0.2">
      <c r="A758" s="346" t="s">
        <v>21</v>
      </c>
      <c r="B758" s="386">
        <f>IFERROR(VLOOKUP(COUNTIF($A$1:A758,"ITEM:"),Tabla_NumeroItem,2,FALSE),"")</f>
        <v>16</v>
      </c>
      <c r="C758" s="352" t="str">
        <f>IFERROR(VLOOKUP(B758,Tabla_CyP,2,FALSE),"")</f>
        <v>Contrapiso  Interior</v>
      </c>
      <c r="D758" s="330"/>
      <c r="E758" s="348"/>
      <c r="F758" s="343" t="s">
        <v>22</v>
      </c>
      <c r="G758" s="354" t="str">
        <f>IFERROR(VLOOKUP(B758,Tabla_CyP,4,FALSE),"")</f>
        <v>m2</v>
      </c>
    </row>
    <row r="759" spans="1:7" ht="20.100000000000001" customHeight="1" x14ac:dyDescent="0.2">
      <c r="A759" s="346"/>
      <c r="B759" s="347"/>
      <c r="C759" s="352"/>
      <c r="D759" s="330"/>
      <c r="E759" s="348"/>
      <c r="F759" s="349"/>
      <c r="G759" s="350"/>
    </row>
    <row r="760" spans="1:7" ht="20.100000000000001" customHeight="1" x14ac:dyDescent="0.2">
      <c r="A760" s="650" t="s">
        <v>581</v>
      </c>
      <c r="B760" s="651"/>
      <c r="C760" s="646" t="s">
        <v>0</v>
      </c>
      <c r="D760" s="646" t="s">
        <v>23</v>
      </c>
      <c r="E760" s="648" t="s">
        <v>24</v>
      </c>
      <c r="F760" s="644" t="s">
        <v>25</v>
      </c>
      <c r="G760" s="652" t="s">
        <v>26</v>
      </c>
    </row>
    <row r="761" spans="1:7" ht="20.100000000000001" customHeight="1" x14ac:dyDescent="0.2">
      <c r="A761" s="355" t="s">
        <v>582</v>
      </c>
      <c r="B761" s="356" t="s">
        <v>583</v>
      </c>
      <c r="C761" s="647"/>
      <c r="D761" s="647"/>
      <c r="E761" s="649"/>
      <c r="F761" s="645"/>
      <c r="G761" s="653"/>
    </row>
    <row r="762" spans="1:7" ht="20.100000000000001" customHeight="1" x14ac:dyDescent="0.2">
      <c r="A762" s="596"/>
      <c r="B762" s="357"/>
      <c r="C762" s="358" t="s">
        <v>721</v>
      </c>
      <c r="D762" s="359"/>
      <c r="E762" s="360"/>
      <c r="F762" s="361"/>
      <c r="G762" s="362"/>
    </row>
    <row r="763" spans="1:7" ht="20.100000000000001" customHeight="1" x14ac:dyDescent="0.2">
      <c r="A763" s="363" t="str">
        <f>IFERROR(VLOOKUP(C763,Tabla_Insumos,4,FALSE),"")</f>
        <v/>
      </c>
      <c r="B763" s="328" t="str">
        <f t="shared" ref="B763:B776" si="225">IFERROR(VLOOKUP(C763,Tabla_Insumos,5,FALSE),"")</f>
        <v/>
      </c>
      <c r="C763" s="326"/>
      <c r="D763" s="325" t="str">
        <f t="shared" ref="D763:D776" si="226">IFERROR(VLOOKUP(C763,Tabla_Insumos,2,FALSE),"")</f>
        <v/>
      </c>
      <c r="E763" s="329"/>
      <c r="F763" s="331">
        <f t="shared" ref="F763:F776" si="227">IFERROR(VLOOKUP(C763,Tabla_Insumos,3,FALSE),0)</f>
        <v>0</v>
      </c>
      <c r="G763" s="332">
        <f>ROUND(E763*F763,2)</f>
        <v>0</v>
      </c>
    </row>
    <row r="764" spans="1:7" ht="20.100000000000001" customHeight="1" x14ac:dyDescent="0.2">
      <c r="A764" s="363" t="str">
        <f t="shared" ref="A764:A776" si="228">IFERROR(VLOOKUP(C764,Tabla_Insumos,4,FALSE),"")</f>
        <v/>
      </c>
      <c r="B764" s="328" t="str">
        <f t="shared" si="225"/>
        <v/>
      </c>
      <c r="C764" s="326"/>
      <c r="D764" s="325" t="str">
        <f t="shared" si="226"/>
        <v/>
      </c>
      <c r="E764" s="329"/>
      <c r="F764" s="331">
        <f t="shared" si="227"/>
        <v>0</v>
      </c>
      <c r="G764" s="332">
        <f t="shared" ref="G764:G776" si="229">ROUND(E764*F764,2)</f>
        <v>0</v>
      </c>
    </row>
    <row r="765" spans="1:7" ht="20.100000000000001" customHeight="1" x14ac:dyDescent="0.2">
      <c r="A765" s="363" t="str">
        <f t="shared" si="228"/>
        <v/>
      </c>
      <c r="B765" s="328" t="str">
        <f t="shared" si="225"/>
        <v/>
      </c>
      <c r="C765" s="326"/>
      <c r="D765" s="325" t="str">
        <f t="shared" si="226"/>
        <v/>
      </c>
      <c r="E765" s="329"/>
      <c r="F765" s="331">
        <f t="shared" si="227"/>
        <v>0</v>
      </c>
      <c r="G765" s="332">
        <f t="shared" si="229"/>
        <v>0</v>
      </c>
    </row>
    <row r="766" spans="1:7" ht="20.100000000000001" customHeight="1" x14ac:dyDescent="0.2">
      <c r="A766" s="363" t="str">
        <f t="shared" si="228"/>
        <v/>
      </c>
      <c r="B766" s="328" t="str">
        <f t="shared" si="225"/>
        <v/>
      </c>
      <c r="C766" s="327"/>
      <c r="D766" s="325" t="str">
        <f t="shared" si="226"/>
        <v/>
      </c>
      <c r="E766" s="329"/>
      <c r="F766" s="331">
        <f t="shared" si="227"/>
        <v>0</v>
      </c>
      <c r="G766" s="332">
        <f t="shared" si="229"/>
        <v>0</v>
      </c>
    </row>
    <row r="767" spans="1:7" ht="20.100000000000001" customHeight="1" x14ac:dyDescent="0.2">
      <c r="A767" s="363" t="str">
        <f t="shared" si="228"/>
        <v/>
      </c>
      <c r="B767" s="328" t="str">
        <f t="shared" si="225"/>
        <v/>
      </c>
      <c r="C767" s="328"/>
      <c r="D767" s="325" t="str">
        <f t="shared" si="226"/>
        <v/>
      </c>
      <c r="E767" s="329"/>
      <c r="F767" s="331">
        <f t="shared" si="227"/>
        <v>0</v>
      </c>
      <c r="G767" s="332">
        <f t="shared" si="229"/>
        <v>0</v>
      </c>
    </row>
    <row r="768" spans="1:7" ht="20.100000000000001" customHeight="1" x14ac:dyDescent="0.2">
      <c r="A768" s="363" t="str">
        <f t="shared" si="228"/>
        <v/>
      </c>
      <c r="B768" s="328" t="str">
        <f t="shared" si="225"/>
        <v/>
      </c>
      <c r="C768" s="364"/>
      <c r="D768" s="325" t="str">
        <f t="shared" si="226"/>
        <v/>
      </c>
      <c r="E768" s="365"/>
      <c r="F768" s="331">
        <f t="shared" si="227"/>
        <v>0</v>
      </c>
      <c r="G768" s="332">
        <f t="shared" si="229"/>
        <v>0</v>
      </c>
    </row>
    <row r="769" spans="1:7" ht="20.100000000000001" customHeight="1" x14ac:dyDescent="0.2">
      <c r="A769" s="363" t="str">
        <f t="shared" si="228"/>
        <v/>
      </c>
      <c r="B769" s="328" t="str">
        <f t="shared" si="225"/>
        <v/>
      </c>
      <c r="C769" s="364"/>
      <c r="D769" s="325" t="str">
        <f t="shared" si="226"/>
        <v/>
      </c>
      <c r="E769" s="365"/>
      <c r="F769" s="331">
        <f t="shared" si="227"/>
        <v>0</v>
      </c>
      <c r="G769" s="332">
        <f t="shared" si="229"/>
        <v>0</v>
      </c>
    </row>
    <row r="770" spans="1:7" ht="20.100000000000001" customHeight="1" x14ac:dyDescent="0.2">
      <c r="A770" s="363" t="str">
        <f t="shared" si="228"/>
        <v/>
      </c>
      <c r="B770" s="328" t="str">
        <f t="shared" si="225"/>
        <v/>
      </c>
      <c r="C770" s="364"/>
      <c r="D770" s="325" t="str">
        <f t="shared" si="226"/>
        <v/>
      </c>
      <c r="E770" s="365"/>
      <c r="F770" s="331">
        <f t="shared" si="227"/>
        <v>0</v>
      </c>
      <c r="G770" s="332">
        <f t="shared" si="229"/>
        <v>0</v>
      </c>
    </row>
    <row r="771" spans="1:7" ht="20.100000000000001" customHeight="1" x14ac:dyDescent="0.2">
      <c r="A771" s="363" t="str">
        <f t="shared" si="228"/>
        <v/>
      </c>
      <c r="B771" s="328" t="str">
        <f t="shared" si="225"/>
        <v/>
      </c>
      <c r="C771" s="364"/>
      <c r="D771" s="325" t="str">
        <f t="shared" si="226"/>
        <v/>
      </c>
      <c r="E771" s="365"/>
      <c r="F771" s="331">
        <f t="shared" si="227"/>
        <v>0</v>
      </c>
      <c r="G771" s="332">
        <f t="shared" si="229"/>
        <v>0</v>
      </c>
    </row>
    <row r="772" spans="1:7" ht="20.100000000000001" customHeight="1" x14ac:dyDescent="0.2">
      <c r="A772" s="363" t="str">
        <f t="shared" si="228"/>
        <v/>
      </c>
      <c r="B772" s="328" t="str">
        <f t="shared" si="225"/>
        <v/>
      </c>
      <c r="C772" s="364"/>
      <c r="D772" s="325" t="str">
        <f t="shared" si="226"/>
        <v/>
      </c>
      <c r="E772" s="365"/>
      <c r="F772" s="331">
        <f t="shared" si="227"/>
        <v>0</v>
      </c>
      <c r="G772" s="332">
        <f t="shared" si="229"/>
        <v>0</v>
      </c>
    </row>
    <row r="773" spans="1:7" ht="20.100000000000001" customHeight="1" x14ac:dyDescent="0.2">
      <c r="A773" s="363" t="str">
        <f t="shared" si="228"/>
        <v/>
      </c>
      <c r="B773" s="328" t="str">
        <f t="shared" si="225"/>
        <v/>
      </c>
      <c r="C773" s="364"/>
      <c r="D773" s="325" t="str">
        <f t="shared" si="226"/>
        <v/>
      </c>
      <c r="E773" s="365"/>
      <c r="F773" s="331">
        <f t="shared" si="227"/>
        <v>0</v>
      </c>
      <c r="G773" s="332">
        <f t="shared" si="229"/>
        <v>0</v>
      </c>
    </row>
    <row r="774" spans="1:7" ht="20.100000000000001" customHeight="1" x14ac:dyDescent="0.2">
      <c r="A774" s="363" t="str">
        <f t="shared" si="228"/>
        <v/>
      </c>
      <c r="B774" s="328" t="str">
        <f t="shared" si="225"/>
        <v/>
      </c>
      <c r="C774" s="364"/>
      <c r="D774" s="325" t="str">
        <f t="shared" si="226"/>
        <v/>
      </c>
      <c r="E774" s="365"/>
      <c r="F774" s="331">
        <f t="shared" si="227"/>
        <v>0</v>
      </c>
      <c r="G774" s="332">
        <f t="shared" si="229"/>
        <v>0</v>
      </c>
    </row>
    <row r="775" spans="1:7" ht="20.100000000000001" customHeight="1" x14ac:dyDescent="0.2">
      <c r="A775" s="363" t="str">
        <f t="shared" si="228"/>
        <v/>
      </c>
      <c r="B775" s="328" t="str">
        <f t="shared" si="225"/>
        <v/>
      </c>
      <c r="C775" s="364"/>
      <c r="D775" s="325" t="str">
        <f t="shared" si="226"/>
        <v/>
      </c>
      <c r="E775" s="365"/>
      <c r="F775" s="331">
        <f t="shared" si="227"/>
        <v>0</v>
      </c>
      <c r="G775" s="332">
        <f t="shared" si="229"/>
        <v>0</v>
      </c>
    </row>
    <row r="776" spans="1:7" ht="20.100000000000001" customHeight="1" x14ac:dyDescent="0.2">
      <c r="A776" s="363" t="str">
        <f t="shared" si="228"/>
        <v/>
      </c>
      <c r="B776" s="328" t="str">
        <f t="shared" si="225"/>
        <v/>
      </c>
      <c r="C776" s="364"/>
      <c r="D776" s="325" t="str">
        <f t="shared" si="226"/>
        <v/>
      </c>
      <c r="E776" s="365"/>
      <c r="F776" s="331">
        <f t="shared" si="227"/>
        <v>0</v>
      </c>
      <c r="G776" s="332">
        <f t="shared" si="229"/>
        <v>0</v>
      </c>
    </row>
    <row r="777" spans="1:7" ht="20.100000000000001" customHeight="1" x14ac:dyDescent="0.2">
      <c r="A777" s="366"/>
      <c r="B777" s="352"/>
      <c r="C777" s="352"/>
      <c r="D777" s="330"/>
      <c r="E777" s="348"/>
      <c r="F777" s="597" t="s">
        <v>27</v>
      </c>
      <c r="G777" s="333">
        <f>SUBTOTAL(9,G763:G776)</f>
        <v>0</v>
      </c>
    </row>
    <row r="778" spans="1:7" ht="20.100000000000001" customHeight="1" x14ac:dyDescent="0.2">
      <c r="A778" s="366"/>
      <c r="B778" s="352"/>
      <c r="C778" s="339" t="s">
        <v>722</v>
      </c>
      <c r="D778" s="330"/>
      <c r="E778" s="348"/>
      <c r="F778" s="349"/>
      <c r="G778" s="367"/>
    </row>
    <row r="779" spans="1:7" ht="20.100000000000001" customHeight="1" x14ac:dyDescent="0.2">
      <c r="A779" s="363" t="str">
        <f t="shared" ref="A779:A786" si="230">IFERROR(VLOOKUP(C779,Tabla_Insumos,4,FALSE),"")</f>
        <v/>
      </c>
      <c r="B779" s="328" t="str">
        <f t="shared" ref="B779:B786" si="231">IFERROR(VLOOKUP(C779,Tabla_Insumos,5,FALSE),"")</f>
        <v/>
      </c>
      <c r="C779" s="334"/>
      <c r="D779" s="325" t="str">
        <f t="shared" ref="D779:D786" si="232">IFERROR(VLOOKUP(C779,Tabla_Insumos,2,FALSE),"")</f>
        <v/>
      </c>
      <c r="E779" s="329"/>
      <c r="F779" s="368">
        <f t="shared" ref="F779:F786" si="233">IFERROR(VLOOKUP(C779,Tabla_Insumos,3,FALSE),0)</f>
        <v>0</v>
      </c>
      <c r="G779" s="332">
        <f>ROUND(E779*F779,2)</f>
        <v>0</v>
      </c>
    </row>
    <row r="780" spans="1:7" ht="20.100000000000001" customHeight="1" x14ac:dyDescent="0.2">
      <c r="A780" s="363" t="str">
        <f t="shared" si="230"/>
        <v/>
      </c>
      <c r="B780" s="328" t="str">
        <f t="shared" si="231"/>
        <v/>
      </c>
      <c r="C780" s="335"/>
      <c r="D780" s="325" t="str">
        <f t="shared" si="232"/>
        <v/>
      </c>
      <c r="E780" s="329"/>
      <c r="F780" s="368">
        <f t="shared" si="233"/>
        <v>0</v>
      </c>
      <c r="G780" s="332">
        <f t="shared" ref="G780:G786" si="234">ROUND(E780*F780,2)</f>
        <v>0</v>
      </c>
    </row>
    <row r="781" spans="1:7" ht="20.100000000000001" customHeight="1" x14ac:dyDescent="0.2">
      <c r="A781" s="363" t="str">
        <f t="shared" si="230"/>
        <v/>
      </c>
      <c r="B781" s="328" t="str">
        <f t="shared" si="231"/>
        <v/>
      </c>
      <c r="C781" s="335"/>
      <c r="D781" s="325" t="str">
        <f t="shared" si="232"/>
        <v/>
      </c>
      <c r="E781" s="329"/>
      <c r="F781" s="368">
        <f t="shared" si="233"/>
        <v>0</v>
      </c>
      <c r="G781" s="332">
        <f t="shared" si="234"/>
        <v>0</v>
      </c>
    </row>
    <row r="782" spans="1:7" ht="20.100000000000001" customHeight="1" x14ac:dyDescent="0.2">
      <c r="A782" s="363" t="str">
        <f t="shared" si="230"/>
        <v/>
      </c>
      <c r="B782" s="328" t="str">
        <f t="shared" si="231"/>
        <v/>
      </c>
      <c r="C782" s="335"/>
      <c r="D782" s="325" t="str">
        <f t="shared" si="232"/>
        <v/>
      </c>
      <c r="E782" s="329"/>
      <c r="F782" s="368">
        <f t="shared" si="233"/>
        <v>0</v>
      </c>
      <c r="G782" s="332">
        <f t="shared" si="234"/>
        <v>0</v>
      </c>
    </row>
    <row r="783" spans="1:7" ht="20.100000000000001" customHeight="1" x14ac:dyDescent="0.2">
      <c r="A783" s="363" t="str">
        <f t="shared" si="230"/>
        <v/>
      </c>
      <c r="B783" s="328" t="str">
        <f t="shared" si="231"/>
        <v/>
      </c>
      <c r="C783" s="328"/>
      <c r="D783" s="325" t="str">
        <f t="shared" si="232"/>
        <v/>
      </c>
      <c r="E783" s="329"/>
      <c r="F783" s="368">
        <f t="shared" si="233"/>
        <v>0</v>
      </c>
      <c r="G783" s="332">
        <f t="shared" si="234"/>
        <v>0</v>
      </c>
    </row>
    <row r="784" spans="1:7" ht="20.100000000000001" customHeight="1" x14ac:dyDescent="0.2">
      <c r="A784" s="363" t="str">
        <f t="shared" si="230"/>
        <v/>
      </c>
      <c r="B784" s="328" t="str">
        <f t="shared" si="231"/>
        <v/>
      </c>
      <c r="C784" s="328"/>
      <c r="D784" s="325" t="str">
        <f t="shared" si="232"/>
        <v/>
      </c>
      <c r="E784" s="329"/>
      <c r="F784" s="368">
        <f t="shared" si="233"/>
        <v>0</v>
      </c>
      <c r="G784" s="332">
        <f t="shared" si="234"/>
        <v>0</v>
      </c>
    </row>
    <row r="785" spans="1:7" ht="20.100000000000001" customHeight="1" x14ac:dyDescent="0.2">
      <c r="A785" s="363" t="str">
        <f t="shared" si="230"/>
        <v/>
      </c>
      <c r="B785" s="328" t="str">
        <f t="shared" si="231"/>
        <v/>
      </c>
      <c r="C785" s="364"/>
      <c r="D785" s="325" t="str">
        <f t="shared" si="232"/>
        <v/>
      </c>
      <c r="E785" s="365"/>
      <c r="F785" s="368">
        <f t="shared" si="233"/>
        <v>0</v>
      </c>
      <c r="G785" s="332">
        <f t="shared" si="234"/>
        <v>0</v>
      </c>
    </row>
    <row r="786" spans="1:7" ht="20.100000000000001" customHeight="1" x14ac:dyDescent="0.2">
      <c r="A786" s="363" t="str">
        <f t="shared" si="230"/>
        <v/>
      </c>
      <c r="B786" s="328" t="str">
        <f t="shared" si="231"/>
        <v/>
      </c>
      <c r="C786" s="364"/>
      <c r="D786" s="325" t="str">
        <f t="shared" si="232"/>
        <v/>
      </c>
      <c r="E786" s="365"/>
      <c r="F786" s="368">
        <f t="shared" si="233"/>
        <v>0</v>
      </c>
      <c r="G786" s="332">
        <f t="shared" si="234"/>
        <v>0</v>
      </c>
    </row>
    <row r="787" spans="1:7" ht="20.100000000000001" customHeight="1" x14ac:dyDescent="0.2">
      <c r="A787" s="366"/>
      <c r="B787" s="352"/>
      <c r="C787" s="352"/>
      <c r="D787" s="330"/>
      <c r="E787" s="348"/>
      <c r="F787" s="597" t="s">
        <v>28</v>
      </c>
      <c r="G787" s="333">
        <f>SUBTOTAL(9,G779:G786)</f>
        <v>0</v>
      </c>
    </row>
    <row r="788" spans="1:7" ht="20.100000000000001" customHeight="1" x14ac:dyDescent="0.2">
      <c r="A788" s="366"/>
      <c r="B788" s="352"/>
      <c r="C788" s="339" t="s">
        <v>723</v>
      </c>
      <c r="D788" s="330"/>
      <c r="E788" s="348"/>
      <c r="F788" s="349"/>
      <c r="G788" s="367"/>
    </row>
    <row r="789" spans="1:7" ht="20.100000000000001" customHeight="1" x14ac:dyDescent="0.2">
      <c r="A789" s="363" t="str">
        <f>IFERROR(VLOOKUP(C789,Tabla_Insumos,4,FALSE),"")</f>
        <v/>
      </c>
      <c r="B789" s="328" t="str">
        <f t="shared" ref="B789:B797" si="235">IFERROR(VLOOKUP(C789,Tabla_Insumos,5,FALSE),"")</f>
        <v/>
      </c>
      <c r="C789" s="335"/>
      <c r="D789" s="325" t="str">
        <f t="shared" ref="D789:D797" si="236">IFERROR(VLOOKUP(C789,Tabla_Insumos,2,FALSE),"")</f>
        <v/>
      </c>
      <c r="E789" s="329"/>
      <c r="F789" s="331">
        <f>IFERROR(VLOOKUP(C789,Tabla_Insumos,3,FALSE),0)</f>
        <v>0</v>
      </c>
      <c r="G789" s="332">
        <f>ROUND(E789*F789,2)</f>
        <v>0</v>
      </c>
    </row>
    <row r="790" spans="1:7" ht="20.100000000000001" customHeight="1" x14ac:dyDescent="0.2">
      <c r="A790" s="363" t="str">
        <f t="shared" ref="A790:A797" si="237">IFERROR(VLOOKUP(C790,Tabla_Insumos,4,FALSE),"")</f>
        <v/>
      </c>
      <c r="B790" s="328" t="str">
        <f t="shared" si="235"/>
        <v/>
      </c>
      <c r="C790" s="335"/>
      <c r="D790" s="325" t="str">
        <f t="shared" si="236"/>
        <v/>
      </c>
      <c r="E790" s="329"/>
      <c r="F790" s="331">
        <f t="shared" ref="F790:F797" si="238">IFERROR(VLOOKUP(C790,Tabla_Insumos,3,FALSE),0)</f>
        <v>0</v>
      </c>
      <c r="G790" s="332">
        <f t="shared" ref="G790:G797" si="239">ROUND(E790*F790,2)</f>
        <v>0</v>
      </c>
    </row>
    <row r="791" spans="1:7" ht="20.100000000000001" customHeight="1" x14ac:dyDescent="0.2">
      <c r="A791" s="363" t="str">
        <f t="shared" si="237"/>
        <v/>
      </c>
      <c r="B791" s="328" t="str">
        <f t="shared" si="235"/>
        <v/>
      </c>
      <c r="C791" s="334"/>
      <c r="D791" s="325" t="str">
        <f t="shared" si="236"/>
        <v/>
      </c>
      <c r="E791" s="329"/>
      <c r="F791" s="331">
        <f t="shared" si="238"/>
        <v>0</v>
      </c>
      <c r="G791" s="332">
        <f t="shared" si="239"/>
        <v>0</v>
      </c>
    </row>
    <row r="792" spans="1:7" ht="20.100000000000001" customHeight="1" x14ac:dyDescent="0.2">
      <c r="A792" s="363" t="str">
        <f t="shared" si="237"/>
        <v/>
      </c>
      <c r="B792" s="328" t="str">
        <f t="shared" si="235"/>
        <v/>
      </c>
      <c r="C792" s="369"/>
      <c r="D792" s="325" t="str">
        <f t="shared" si="236"/>
        <v/>
      </c>
      <c r="E792" s="329"/>
      <c r="F792" s="331">
        <f t="shared" si="238"/>
        <v>0</v>
      </c>
      <c r="G792" s="332">
        <f t="shared" si="239"/>
        <v>0</v>
      </c>
    </row>
    <row r="793" spans="1:7" ht="20.100000000000001" customHeight="1" x14ac:dyDescent="0.2">
      <c r="A793" s="363" t="str">
        <f t="shared" si="237"/>
        <v/>
      </c>
      <c r="B793" s="328" t="str">
        <f t="shared" si="235"/>
        <v/>
      </c>
      <c r="C793" s="370"/>
      <c r="D793" s="325" t="str">
        <f t="shared" si="236"/>
        <v/>
      </c>
      <c r="E793" s="329"/>
      <c r="F793" s="331">
        <f t="shared" si="238"/>
        <v>0</v>
      </c>
      <c r="G793" s="332">
        <f t="shared" si="239"/>
        <v>0</v>
      </c>
    </row>
    <row r="794" spans="1:7" ht="20.100000000000001" customHeight="1" x14ac:dyDescent="0.2">
      <c r="A794" s="363" t="str">
        <f t="shared" si="237"/>
        <v/>
      </c>
      <c r="B794" s="328" t="str">
        <f t="shared" si="235"/>
        <v/>
      </c>
      <c r="C794" s="364"/>
      <c r="D794" s="325" t="str">
        <f t="shared" si="236"/>
        <v/>
      </c>
      <c r="E794" s="365"/>
      <c r="F794" s="331">
        <f t="shared" si="238"/>
        <v>0</v>
      </c>
      <c r="G794" s="332">
        <f t="shared" si="239"/>
        <v>0</v>
      </c>
    </row>
    <row r="795" spans="1:7" ht="20.100000000000001" customHeight="1" x14ac:dyDescent="0.2">
      <c r="A795" s="363" t="str">
        <f t="shared" si="237"/>
        <v/>
      </c>
      <c r="B795" s="328" t="str">
        <f t="shared" si="235"/>
        <v/>
      </c>
      <c r="C795" s="364"/>
      <c r="D795" s="325" t="str">
        <f t="shared" si="236"/>
        <v/>
      </c>
      <c r="E795" s="365"/>
      <c r="F795" s="331">
        <f t="shared" si="238"/>
        <v>0</v>
      </c>
      <c r="G795" s="332">
        <f t="shared" si="239"/>
        <v>0</v>
      </c>
    </row>
    <row r="796" spans="1:7" ht="20.100000000000001" customHeight="1" x14ac:dyDescent="0.2">
      <c r="A796" s="363" t="str">
        <f t="shared" si="237"/>
        <v/>
      </c>
      <c r="B796" s="328" t="str">
        <f t="shared" si="235"/>
        <v/>
      </c>
      <c r="C796" s="364"/>
      <c r="D796" s="325" t="str">
        <f t="shared" si="236"/>
        <v/>
      </c>
      <c r="E796" s="365"/>
      <c r="F796" s="331">
        <f t="shared" si="238"/>
        <v>0</v>
      </c>
      <c r="G796" s="332">
        <f t="shared" si="239"/>
        <v>0</v>
      </c>
    </row>
    <row r="797" spans="1:7" ht="20.100000000000001" customHeight="1" x14ac:dyDescent="0.2">
      <c r="A797" s="363" t="str">
        <f t="shared" si="237"/>
        <v/>
      </c>
      <c r="B797" s="328" t="str">
        <f t="shared" si="235"/>
        <v/>
      </c>
      <c r="C797" s="364"/>
      <c r="D797" s="325" t="str">
        <f t="shared" si="236"/>
        <v/>
      </c>
      <c r="E797" s="365"/>
      <c r="F797" s="331">
        <f t="shared" si="238"/>
        <v>0</v>
      </c>
      <c r="G797" s="332">
        <f t="shared" si="239"/>
        <v>0</v>
      </c>
    </row>
    <row r="798" spans="1:7" ht="20.100000000000001" customHeight="1" x14ac:dyDescent="0.2">
      <c r="A798" s="371"/>
      <c r="B798" s="330"/>
      <c r="C798" s="352"/>
      <c r="D798" s="330"/>
      <c r="E798" s="348"/>
      <c r="F798" s="597" t="s">
        <v>29</v>
      </c>
      <c r="G798" s="333">
        <f>SUBTOTAL(9,G789:G797)</f>
        <v>0</v>
      </c>
    </row>
    <row r="799" spans="1:7" ht="20.100000000000001" customHeight="1" thickBot="1" x14ac:dyDescent="0.25">
      <c r="A799" s="372"/>
      <c r="B799" s="373"/>
      <c r="C799" s="374"/>
      <c r="D799" s="373"/>
      <c r="E799" s="375"/>
      <c r="F799" s="376"/>
      <c r="G799" s="377"/>
    </row>
    <row r="800" spans="1:7" ht="20.100000000000001" customHeight="1" thickBot="1" x14ac:dyDescent="0.25">
      <c r="A800" s="387">
        <f>B758</f>
        <v>16</v>
      </c>
      <c r="B800" s="378" t="str">
        <f>C758</f>
        <v>Contrapiso  Interior</v>
      </c>
      <c r="C800" s="379"/>
      <c r="D800" s="379" t="s">
        <v>30</v>
      </c>
      <c r="E800" s="380"/>
      <c r="F800" s="381" t="s">
        <v>31</v>
      </c>
      <c r="G800" s="382">
        <f>SUBTOTAL(9,G763:G799)</f>
        <v>0</v>
      </c>
    </row>
    <row r="801" spans="1:7" ht="20.100000000000001" customHeight="1" thickTop="1" thickBot="1" x14ac:dyDescent="0.25"/>
    <row r="802" spans="1:7" ht="20.100000000000001" customHeight="1" thickTop="1" x14ac:dyDescent="0.2">
      <c r="A802" s="383" t="s">
        <v>1252</v>
      </c>
      <c r="B802" s="384"/>
      <c r="C802" s="384"/>
      <c r="D802" s="384"/>
      <c r="E802" s="384"/>
      <c r="F802" s="384"/>
      <c r="G802" s="385"/>
    </row>
    <row r="803" spans="1:7" ht="20.100000000000001" customHeight="1" x14ac:dyDescent="0.2">
      <c r="A803" s="336" t="s">
        <v>719</v>
      </c>
      <c r="B803" s="337" t="str">
        <f>Comitente</f>
        <v>INSTITUTO PROVINCIAL DE LA VIVIENDA</v>
      </c>
      <c r="C803" s="338"/>
      <c r="D803" s="339"/>
      <c r="E803" s="339"/>
      <c r="F803" s="340"/>
      <c r="G803" s="341"/>
    </row>
    <row r="804" spans="1:7" ht="20.100000000000001" customHeight="1" x14ac:dyDescent="0.2">
      <c r="A804" s="336" t="s">
        <v>720</v>
      </c>
      <c r="B804" s="337" t="str">
        <f>Contratista</f>
        <v>xxxxxx</v>
      </c>
      <c r="C804" s="342"/>
      <c r="D804" s="342"/>
      <c r="E804" s="342"/>
      <c r="F804" s="343"/>
      <c r="G804" s="344"/>
    </row>
    <row r="805" spans="1:7" ht="20.100000000000001" customHeight="1" x14ac:dyDescent="0.2">
      <c r="A805" s="336" t="s">
        <v>20</v>
      </c>
      <c r="B805" s="337" t="str">
        <f>Obra</f>
        <v>B° VIRGEN DE FÁTIMA - SECTOR 1 - 71 VIV.- DPTO. JÁCHAL</v>
      </c>
      <c r="C805" s="342"/>
      <c r="D805" s="342"/>
      <c r="E805" s="342"/>
      <c r="F805" s="343" t="s">
        <v>33</v>
      </c>
      <c r="G805" s="345">
        <f>+Datos!$C$10</f>
        <v>43769</v>
      </c>
    </row>
    <row r="806" spans="1:7" ht="20.100000000000001" customHeight="1" x14ac:dyDescent="0.2">
      <c r="A806" s="346" t="s">
        <v>718</v>
      </c>
      <c r="B806" s="347" t="str">
        <f>Ubicación</f>
        <v>DEPTO. JÁCHAL</v>
      </c>
      <c r="C806" s="347"/>
      <c r="D806" s="330"/>
      <c r="E806" s="348"/>
      <c r="F806" s="349"/>
      <c r="G806" s="350"/>
    </row>
    <row r="807" spans="1:7" ht="20.100000000000001" customHeight="1" x14ac:dyDescent="0.2">
      <c r="A807" s="346" t="s">
        <v>34</v>
      </c>
      <c r="B807" s="351" t="s">
        <v>1125</v>
      </c>
      <c r="C807" s="352" t="str">
        <f>IFERROR(VLOOKUP(B807,Tabla_CyP,2,FALSE),"")</f>
        <v>VIVIENDA</v>
      </c>
      <c r="D807" s="353"/>
      <c r="E807" s="348"/>
      <c r="F807" s="349"/>
      <c r="G807" s="350"/>
    </row>
    <row r="808" spans="1:7" ht="20.100000000000001" customHeight="1" x14ac:dyDescent="0.2">
      <c r="A808" s="346" t="s">
        <v>21</v>
      </c>
      <c r="B808" s="386">
        <f>IFERROR(VLOOKUP(COUNTIF($A$1:A808,"ITEM:"),Tabla_NumeroItem,2,FALSE),"")</f>
        <v>17</v>
      </c>
      <c r="C808" s="352" t="str">
        <f>IFERROR(VLOOKUP(B808,Tabla_CyP,2,FALSE),"")</f>
        <v>Carpeta bajo Cerámico e=4cm</v>
      </c>
      <c r="D808" s="330"/>
      <c r="E808" s="348"/>
      <c r="F808" s="343" t="s">
        <v>22</v>
      </c>
      <c r="G808" s="354" t="str">
        <f>IFERROR(VLOOKUP(B808,Tabla_CyP,4,FALSE),"")</f>
        <v>m2</v>
      </c>
    </row>
    <row r="809" spans="1:7" ht="20.100000000000001" customHeight="1" x14ac:dyDescent="0.2">
      <c r="A809" s="346"/>
      <c r="B809" s="347"/>
      <c r="C809" s="352"/>
      <c r="D809" s="330"/>
      <c r="E809" s="348"/>
      <c r="F809" s="349"/>
      <c r="G809" s="350"/>
    </row>
    <row r="810" spans="1:7" ht="20.100000000000001" customHeight="1" x14ac:dyDescent="0.2">
      <c r="A810" s="650" t="s">
        <v>581</v>
      </c>
      <c r="B810" s="651"/>
      <c r="C810" s="646" t="s">
        <v>0</v>
      </c>
      <c r="D810" s="646" t="s">
        <v>23</v>
      </c>
      <c r="E810" s="648" t="s">
        <v>24</v>
      </c>
      <c r="F810" s="644" t="s">
        <v>25</v>
      </c>
      <c r="G810" s="652" t="s">
        <v>26</v>
      </c>
    </row>
    <row r="811" spans="1:7" ht="20.100000000000001" customHeight="1" x14ac:dyDescent="0.2">
      <c r="A811" s="355" t="s">
        <v>582</v>
      </c>
      <c r="B811" s="356" t="s">
        <v>583</v>
      </c>
      <c r="C811" s="647"/>
      <c r="D811" s="647"/>
      <c r="E811" s="649"/>
      <c r="F811" s="645"/>
      <c r="G811" s="653"/>
    </row>
    <row r="812" spans="1:7" ht="20.100000000000001" customHeight="1" x14ac:dyDescent="0.2">
      <c r="A812" s="596"/>
      <c r="B812" s="357"/>
      <c r="C812" s="358" t="s">
        <v>721</v>
      </c>
      <c r="D812" s="359"/>
      <c r="E812" s="360"/>
      <c r="F812" s="361"/>
      <c r="G812" s="362"/>
    </row>
    <row r="813" spans="1:7" ht="20.100000000000001" customHeight="1" x14ac:dyDescent="0.2">
      <c r="A813" s="363" t="str">
        <f>IFERROR(VLOOKUP(C813,Tabla_Insumos,4,FALSE),"")</f>
        <v/>
      </c>
      <c r="B813" s="328" t="str">
        <f t="shared" ref="B813:B826" si="240">IFERROR(VLOOKUP(C813,Tabla_Insumos,5,FALSE),"")</f>
        <v/>
      </c>
      <c r="C813" s="326"/>
      <c r="D813" s="325" t="str">
        <f t="shared" ref="D813:D826" si="241">IFERROR(VLOOKUP(C813,Tabla_Insumos,2,FALSE),"")</f>
        <v/>
      </c>
      <c r="E813" s="329"/>
      <c r="F813" s="331">
        <f t="shared" ref="F813:F826" si="242">IFERROR(VLOOKUP(C813,Tabla_Insumos,3,FALSE),0)</f>
        <v>0</v>
      </c>
      <c r="G813" s="332">
        <f>ROUND(E813*F813,2)</f>
        <v>0</v>
      </c>
    </row>
    <row r="814" spans="1:7" ht="20.100000000000001" customHeight="1" x14ac:dyDescent="0.2">
      <c r="A814" s="363" t="str">
        <f t="shared" ref="A814:A826" si="243">IFERROR(VLOOKUP(C814,Tabla_Insumos,4,FALSE),"")</f>
        <v/>
      </c>
      <c r="B814" s="328" t="str">
        <f t="shared" si="240"/>
        <v/>
      </c>
      <c r="C814" s="326"/>
      <c r="D814" s="325" t="str">
        <f t="shared" si="241"/>
        <v/>
      </c>
      <c r="E814" s="329"/>
      <c r="F814" s="331">
        <f t="shared" si="242"/>
        <v>0</v>
      </c>
      <c r="G814" s="332">
        <f t="shared" ref="G814:G826" si="244">ROUND(E814*F814,2)</f>
        <v>0</v>
      </c>
    </row>
    <row r="815" spans="1:7" ht="20.100000000000001" customHeight="1" x14ac:dyDescent="0.2">
      <c r="A815" s="363" t="str">
        <f t="shared" si="243"/>
        <v/>
      </c>
      <c r="B815" s="328" t="str">
        <f t="shared" si="240"/>
        <v/>
      </c>
      <c r="C815" s="326"/>
      <c r="D815" s="325" t="str">
        <f t="shared" si="241"/>
        <v/>
      </c>
      <c r="E815" s="329"/>
      <c r="F815" s="331">
        <f t="shared" si="242"/>
        <v>0</v>
      </c>
      <c r="G815" s="332">
        <f t="shared" si="244"/>
        <v>0</v>
      </c>
    </row>
    <row r="816" spans="1:7" ht="20.100000000000001" customHeight="1" x14ac:dyDescent="0.2">
      <c r="A816" s="363" t="str">
        <f t="shared" si="243"/>
        <v/>
      </c>
      <c r="B816" s="328" t="str">
        <f t="shared" si="240"/>
        <v/>
      </c>
      <c r="C816" s="327"/>
      <c r="D816" s="325" t="str">
        <f t="shared" si="241"/>
        <v/>
      </c>
      <c r="E816" s="329"/>
      <c r="F816" s="331">
        <f t="shared" si="242"/>
        <v>0</v>
      </c>
      <c r="G816" s="332">
        <f t="shared" si="244"/>
        <v>0</v>
      </c>
    </row>
    <row r="817" spans="1:7" ht="20.100000000000001" customHeight="1" x14ac:dyDescent="0.2">
      <c r="A817" s="363" t="str">
        <f t="shared" si="243"/>
        <v/>
      </c>
      <c r="B817" s="328" t="str">
        <f t="shared" si="240"/>
        <v/>
      </c>
      <c r="C817" s="328"/>
      <c r="D817" s="325" t="str">
        <f t="shared" si="241"/>
        <v/>
      </c>
      <c r="E817" s="329"/>
      <c r="F817" s="331">
        <f t="shared" si="242"/>
        <v>0</v>
      </c>
      <c r="G817" s="332">
        <f t="shared" si="244"/>
        <v>0</v>
      </c>
    </row>
    <row r="818" spans="1:7" ht="20.100000000000001" customHeight="1" x14ac:dyDescent="0.2">
      <c r="A818" s="363" t="str">
        <f t="shared" si="243"/>
        <v/>
      </c>
      <c r="B818" s="328" t="str">
        <f t="shared" si="240"/>
        <v/>
      </c>
      <c r="C818" s="364"/>
      <c r="D818" s="325" t="str">
        <f t="shared" si="241"/>
        <v/>
      </c>
      <c r="E818" s="365"/>
      <c r="F818" s="331">
        <f t="shared" si="242"/>
        <v>0</v>
      </c>
      <c r="G818" s="332">
        <f t="shared" si="244"/>
        <v>0</v>
      </c>
    </row>
    <row r="819" spans="1:7" ht="20.100000000000001" customHeight="1" x14ac:dyDescent="0.2">
      <c r="A819" s="363" t="str">
        <f t="shared" si="243"/>
        <v/>
      </c>
      <c r="B819" s="328" t="str">
        <f t="shared" si="240"/>
        <v/>
      </c>
      <c r="C819" s="364"/>
      <c r="D819" s="325" t="str">
        <f t="shared" si="241"/>
        <v/>
      </c>
      <c r="E819" s="365"/>
      <c r="F819" s="331">
        <f t="shared" si="242"/>
        <v>0</v>
      </c>
      <c r="G819" s="332">
        <f t="shared" si="244"/>
        <v>0</v>
      </c>
    </row>
    <row r="820" spans="1:7" ht="20.100000000000001" customHeight="1" x14ac:dyDescent="0.2">
      <c r="A820" s="363" t="str">
        <f t="shared" si="243"/>
        <v/>
      </c>
      <c r="B820" s="328" t="str">
        <f t="shared" si="240"/>
        <v/>
      </c>
      <c r="C820" s="364"/>
      <c r="D820" s="325" t="str">
        <f t="shared" si="241"/>
        <v/>
      </c>
      <c r="E820" s="365"/>
      <c r="F820" s="331">
        <f t="shared" si="242"/>
        <v>0</v>
      </c>
      <c r="G820" s="332">
        <f t="shared" si="244"/>
        <v>0</v>
      </c>
    </row>
    <row r="821" spans="1:7" ht="20.100000000000001" customHeight="1" x14ac:dyDescent="0.2">
      <c r="A821" s="363" t="str">
        <f t="shared" si="243"/>
        <v/>
      </c>
      <c r="B821" s="328" t="str">
        <f t="shared" si="240"/>
        <v/>
      </c>
      <c r="C821" s="364"/>
      <c r="D821" s="325" t="str">
        <f t="shared" si="241"/>
        <v/>
      </c>
      <c r="E821" s="365"/>
      <c r="F821" s="331">
        <f t="shared" si="242"/>
        <v>0</v>
      </c>
      <c r="G821" s="332">
        <f t="shared" si="244"/>
        <v>0</v>
      </c>
    </row>
    <row r="822" spans="1:7" ht="20.100000000000001" customHeight="1" x14ac:dyDescent="0.2">
      <c r="A822" s="363" t="str">
        <f t="shared" si="243"/>
        <v/>
      </c>
      <c r="B822" s="328" t="str">
        <f t="shared" si="240"/>
        <v/>
      </c>
      <c r="C822" s="364"/>
      <c r="D822" s="325" t="str">
        <f t="shared" si="241"/>
        <v/>
      </c>
      <c r="E822" s="365"/>
      <c r="F822" s="331">
        <f t="shared" si="242"/>
        <v>0</v>
      </c>
      <c r="G822" s="332">
        <f t="shared" si="244"/>
        <v>0</v>
      </c>
    </row>
    <row r="823" spans="1:7" ht="20.100000000000001" customHeight="1" x14ac:dyDescent="0.2">
      <c r="A823" s="363" t="str">
        <f t="shared" si="243"/>
        <v/>
      </c>
      <c r="B823" s="328" t="str">
        <f t="shared" si="240"/>
        <v/>
      </c>
      <c r="C823" s="364"/>
      <c r="D823" s="325" t="str">
        <f t="shared" si="241"/>
        <v/>
      </c>
      <c r="E823" s="365"/>
      <c r="F823" s="331">
        <f t="shared" si="242"/>
        <v>0</v>
      </c>
      <c r="G823" s="332">
        <f t="shared" si="244"/>
        <v>0</v>
      </c>
    </row>
    <row r="824" spans="1:7" ht="20.100000000000001" customHeight="1" x14ac:dyDescent="0.2">
      <c r="A824" s="363" t="str">
        <f t="shared" si="243"/>
        <v/>
      </c>
      <c r="B824" s="328" t="str">
        <f t="shared" si="240"/>
        <v/>
      </c>
      <c r="C824" s="364"/>
      <c r="D824" s="325" t="str">
        <f t="shared" si="241"/>
        <v/>
      </c>
      <c r="E824" s="365"/>
      <c r="F824" s="331">
        <f t="shared" si="242"/>
        <v>0</v>
      </c>
      <c r="G824" s="332">
        <f t="shared" si="244"/>
        <v>0</v>
      </c>
    </row>
    <row r="825" spans="1:7" ht="20.100000000000001" customHeight="1" x14ac:dyDescent="0.2">
      <c r="A825" s="363" t="str">
        <f t="shared" si="243"/>
        <v/>
      </c>
      <c r="B825" s="328" t="str">
        <f t="shared" si="240"/>
        <v/>
      </c>
      <c r="C825" s="364"/>
      <c r="D825" s="325" t="str">
        <f t="shared" si="241"/>
        <v/>
      </c>
      <c r="E825" s="365"/>
      <c r="F825" s="331">
        <f t="shared" si="242"/>
        <v>0</v>
      </c>
      <c r="G825" s="332">
        <f t="shared" si="244"/>
        <v>0</v>
      </c>
    </row>
    <row r="826" spans="1:7" ht="20.100000000000001" customHeight="1" x14ac:dyDescent="0.2">
      <c r="A826" s="363" t="str">
        <f t="shared" si="243"/>
        <v/>
      </c>
      <c r="B826" s="328" t="str">
        <f t="shared" si="240"/>
        <v/>
      </c>
      <c r="C826" s="364"/>
      <c r="D826" s="325" t="str">
        <f t="shared" si="241"/>
        <v/>
      </c>
      <c r="E826" s="365"/>
      <c r="F826" s="331">
        <f t="shared" si="242"/>
        <v>0</v>
      </c>
      <c r="G826" s="332">
        <f t="shared" si="244"/>
        <v>0</v>
      </c>
    </row>
    <row r="827" spans="1:7" ht="20.100000000000001" customHeight="1" x14ac:dyDescent="0.2">
      <c r="A827" s="366"/>
      <c r="B827" s="352"/>
      <c r="C827" s="352"/>
      <c r="D827" s="330"/>
      <c r="E827" s="348"/>
      <c r="F827" s="597" t="s">
        <v>27</v>
      </c>
      <c r="G827" s="333">
        <f>SUBTOTAL(9,G813:G826)</f>
        <v>0</v>
      </c>
    </row>
    <row r="828" spans="1:7" ht="20.100000000000001" customHeight="1" x14ac:dyDescent="0.2">
      <c r="A828" s="366"/>
      <c r="B828" s="352"/>
      <c r="C828" s="339" t="s">
        <v>722</v>
      </c>
      <c r="D828" s="330"/>
      <c r="E828" s="348"/>
      <c r="F828" s="349"/>
      <c r="G828" s="367"/>
    </row>
    <row r="829" spans="1:7" ht="20.100000000000001" customHeight="1" x14ac:dyDescent="0.2">
      <c r="A829" s="363" t="str">
        <f t="shared" ref="A829:A836" si="245">IFERROR(VLOOKUP(C829,Tabla_Insumos,4,FALSE),"")</f>
        <v/>
      </c>
      <c r="B829" s="328" t="str">
        <f t="shared" ref="B829:B836" si="246">IFERROR(VLOOKUP(C829,Tabla_Insumos,5,FALSE),"")</f>
        <v/>
      </c>
      <c r="C829" s="334"/>
      <c r="D829" s="325" t="str">
        <f t="shared" ref="D829:D836" si="247">IFERROR(VLOOKUP(C829,Tabla_Insumos,2,FALSE),"")</f>
        <v/>
      </c>
      <c r="E829" s="329"/>
      <c r="F829" s="368">
        <f t="shared" ref="F829:F836" si="248">IFERROR(VLOOKUP(C829,Tabla_Insumos,3,FALSE),0)</f>
        <v>0</v>
      </c>
      <c r="G829" s="332">
        <f>ROUND(E829*F829,2)</f>
        <v>0</v>
      </c>
    </row>
    <row r="830" spans="1:7" ht="20.100000000000001" customHeight="1" x14ac:dyDescent="0.2">
      <c r="A830" s="363" t="str">
        <f t="shared" si="245"/>
        <v/>
      </c>
      <c r="B830" s="328" t="str">
        <f t="shared" si="246"/>
        <v/>
      </c>
      <c r="C830" s="335"/>
      <c r="D830" s="325" t="str">
        <f t="shared" si="247"/>
        <v/>
      </c>
      <c r="E830" s="329"/>
      <c r="F830" s="368">
        <f t="shared" si="248"/>
        <v>0</v>
      </c>
      <c r="G830" s="332">
        <f t="shared" ref="G830:G836" si="249">ROUND(E830*F830,2)</f>
        <v>0</v>
      </c>
    </row>
    <row r="831" spans="1:7" ht="20.100000000000001" customHeight="1" x14ac:dyDescent="0.2">
      <c r="A831" s="363" t="str">
        <f t="shared" si="245"/>
        <v/>
      </c>
      <c r="B831" s="328" t="str">
        <f t="shared" si="246"/>
        <v/>
      </c>
      <c r="C831" s="335"/>
      <c r="D831" s="325" t="str">
        <f t="shared" si="247"/>
        <v/>
      </c>
      <c r="E831" s="329"/>
      <c r="F831" s="368">
        <f t="shared" si="248"/>
        <v>0</v>
      </c>
      <c r="G831" s="332">
        <f t="shared" si="249"/>
        <v>0</v>
      </c>
    </row>
    <row r="832" spans="1:7" ht="20.100000000000001" customHeight="1" x14ac:dyDescent="0.2">
      <c r="A832" s="363" t="str">
        <f t="shared" si="245"/>
        <v/>
      </c>
      <c r="B832" s="328" t="str">
        <f t="shared" si="246"/>
        <v/>
      </c>
      <c r="C832" s="335"/>
      <c r="D832" s="325" t="str">
        <f t="shared" si="247"/>
        <v/>
      </c>
      <c r="E832" s="329"/>
      <c r="F832" s="368">
        <f t="shared" si="248"/>
        <v>0</v>
      </c>
      <c r="G832" s="332">
        <f t="shared" si="249"/>
        <v>0</v>
      </c>
    </row>
    <row r="833" spans="1:7" ht="20.100000000000001" customHeight="1" x14ac:dyDescent="0.2">
      <c r="A833" s="363" t="str">
        <f t="shared" si="245"/>
        <v/>
      </c>
      <c r="B833" s="328" t="str">
        <f t="shared" si="246"/>
        <v/>
      </c>
      <c r="C833" s="328"/>
      <c r="D833" s="325" t="str">
        <f t="shared" si="247"/>
        <v/>
      </c>
      <c r="E833" s="329"/>
      <c r="F833" s="368">
        <f t="shared" si="248"/>
        <v>0</v>
      </c>
      <c r="G833" s="332">
        <f t="shared" si="249"/>
        <v>0</v>
      </c>
    </row>
    <row r="834" spans="1:7" ht="20.100000000000001" customHeight="1" x14ac:dyDescent="0.2">
      <c r="A834" s="363" t="str">
        <f t="shared" si="245"/>
        <v/>
      </c>
      <c r="B834" s="328" t="str">
        <f t="shared" si="246"/>
        <v/>
      </c>
      <c r="C834" s="328"/>
      <c r="D834" s="325" t="str">
        <f t="shared" si="247"/>
        <v/>
      </c>
      <c r="E834" s="329"/>
      <c r="F834" s="368">
        <f t="shared" si="248"/>
        <v>0</v>
      </c>
      <c r="G834" s="332">
        <f t="shared" si="249"/>
        <v>0</v>
      </c>
    </row>
    <row r="835" spans="1:7" ht="20.100000000000001" customHeight="1" x14ac:dyDescent="0.2">
      <c r="A835" s="363" t="str">
        <f t="shared" si="245"/>
        <v/>
      </c>
      <c r="B835" s="328" t="str">
        <f t="shared" si="246"/>
        <v/>
      </c>
      <c r="C835" s="364"/>
      <c r="D835" s="325" t="str">
        <f t="shared" si="247"/>
        <v/>
      </c>
      <c r="E835" s="365"/>
      <c r="F835" s="368">
        <f t="shared" si="248"/>
        <v>0</v>
      </c>
      <c r="G835" s="332">
        <f t="shared" si="249"/>
        <v>0</v>
      </c>
    </row>
    <row r="836" spans="1:7" ht="20.100000000000001" customHeight="1" x14ac:dyDescent="0.2">
      <c r="A836" s="363" t="str">
        <f t="shared" si="245"/>
        <v/>
      </c>
      <c r="B836" s="328" t="str">
        <f t="shared" si="246"/>
        <v/>
      </c>
      <c r="C836" s="364"/>
      <c r="D836" s="325" t="str">
        <f t="shared" si="247"/>
        <v/>
      </c>
      <c r="E836" s="365"/>
      <c r="F836" s="368">
        <f t="shared" si="248"/>
        <v>0</v>
      </c>
      <c r="G836" s="332">
        <f t="shared" si="249"/>
        <v>0</v>
      </c>
    </row>
    <row r="837" spans="1:7" ht="20.100000000000001" customHeight="1" x14ac:dyDescent="0.2">
      <c r="A837" s="366"/>
      <c r="B837" s="352"/>
      <c r="C837" s="352"/>
      <c r="D837" s="330"/>
      <c r="E837" s="348"/>
      <c r="F837" s="597" t="s">
        <v>28</v>
      </c>
      <c r="G837" s="333">
        <f>SUBTOTAL(9,G829:G836)</f>
        <v>0</v>
      </c>
    </row>
    <row r="838" spans="1:7" ht="20.100000000000001" customHeight="1" x14ac:dyDescent="0.2">
      <c r="A838" s="366"/>
      <c r="B838" s="352"/>
      <c r="C838" s="339" t="s">
        <v>723</v>
      </c>
      <c r="D838" s="330"/>
      <c r="E838" s="348"/>
      <c r="F838" s="349"/>
      <c r="G838" s="367"/>
    </row>
    <row r="839" spans="1:7" ht="20.100000000000001" customHeight="1" x14ac:dyDescent="0.2">
      <c r="A839" s="363" t="str">
        <f>IFERROR(VLOOKUP(C839,Tabla_Insumos,4,FALSE),"")</f>
        <v/>
      </c>
      <c r="B839" s="328" t="str">
        <f t="shared" ref="B839:B847" si="250">IFERROR(VLOOKUP(C839,Tabla_Insumos,5,FALSE),"")</f>
        <v/>
      </c>
      <c r="C839" s="335"/>
      <c r="D839" s="325" t="str">
        <f t="shared" ref="D839:D847" si="251">IFERROR(VLOOKUP(C839,Tabla_Insumos,2,FALSE),"")</f>
        <v/>
      </c>
      <c r="E839" s="329"/>
      <c r="F839" s="331">
        <f>IFERROR(VLOOKUP(C839,Tabla_Insumos,3,FALSE),0)</f>
        <v>0</v>
      </c>
      <c r="G839" s="332">
        <f>ROUND(E839*F839,2)</f>
        <v>0</v>
      </c>
    </row>
    <row r="840" spans="1:7" ht="20.100000000000001" customHeight="1" x14ac:dyDescent="0.2">
      <c r="A840" s="363" t="str">
        <f t="shared" ref="A840:A847" si="252">IFERROR(VLOOKUP(C840,Tabla_Insumos,4,FALSE),"")</f>
        <v/>
      </c>
      <c r="B840" s="328" t="str">
        <f t="shared" si="250"/>
        <v/>
      </c>
      <c r="C840" s="335"/>
      <c r="D840" s="325" t="str">
        <f t="shared" si="251"/>
        <v/>
      </c>
      <c r="E840" s="329"/>
      <c r="F840" s="331">
        <f t="shared" ref="F840:F847" si="253">IFERROR(VLOOKUP(C840,Tabla_Insumos,3,FALSE),0)</f>
        <v>0</v>
      </c>
      <c r="G840" s="332">
        <f t="shared" ref="G840:G847" si="254">ROUND(E840*F840,2)</f>
        <v>0</v>
      </c>
    </row>
    <row r="841" spans="1:7" ht="20.100000000000001" customHeight="1" x14ac:dyDescent="0.2">
      <c r="A841" s="363" t="str">
        <f t="shared" si="252"/>
        <v/>
      </c>
      <c r="B841" s="328" t="str">
        <f t="shared" si="250"/>
        <v/>
      </c>
      <c r="C841" s="334"/>
      <c r="D841" s="325" t="str">
        <f t="shared" si="251"/>
        <v/>
      </c>
      <c r="E841" s="329"/>
      <c r="F841" s="331">
        <f t="shared" si="253"/>
        <v>0</v>
      </c>
      <c r="G841" s="332">
        <f t="shared" si="254"/>
        <v>0</v>
      </c>
    </row>
    <row r="842" spans="1:7" ht="20.100000000000001" customHeight="1" x14ac:dyDescent="0.2">
      <c r="A842" s="363" t="str">
        <f t="shared" si="252"/>
        <v/>
      </c>
      <c r="B842" s="328" t="str">
        <f t="shared" si="250"/>
        <v/>
      </c>
      <c r="C842" s="369"/>
      <c r="D842" s="325" t="str">
        <f t="shared" si="251"/>
        <v/>
      </c>
      <c r="E842" s="329"/>
      <c r="F842" s="331">
        <f t="shared" si="253"/>
        <v>0</v>
      </c>
      <c r="G842" s="332">
        <f t="shared" si="254"/>
        <v>0</v>
      </c>
    </row>
    <row r="843" spans="1:7" ht="20.100000000000001" customHeight="1" x14ac:dyDescent="0.2">
      <c r="A843" s="363" t="str">
        <f t="shared" si="252"/>
        <v/>
      </c>
      <c r="B843" s="328" t="str">
        <f t="shared" si="250"/>
        <v/>
      </c>
      <c r="C843" s="370"/>
      <c r="D843" s="325" t="str">
        <f t="shared" si="251"/>
        <v/>
      </c>
      <c r="E843" s="329"/>
      <c r="F843" s="331">
        <f t="shared" si="253"/>
        <v>0</v>
      </c>
      <c r="G843" s="332">
        <f t="shared" si="254"/>
        <v>0</v>
      </c>
    </row>
    <row r="844" spans="1:7" ht="20.100000000000001" customHeight="1" x14ac:dyDescent="0.2">
      <c r="A844" s="363" t="str">
        <f t="shared" si="252"/>
        <v/>
      </c>
      <c r="B844" s="328" t="str">
        <f t="shared" si="250"/>
        <v/>
      </c>
      <c r="C844" s="364"/>
      <c r="D844" s="325" t="str">
        <f t="shared" si="251"/>
        <v/>
      </c>
      <c r="E844" s="365"/>
      <c r="F844" s="331">
        <f t="shared" si="253"/>
        <v>0</v>
      </c>
      <c r="G844" s="332">
        <f t="shared" si="254"/>
        <v>0</v>
      </c>
    </row>
    <row r="845" spans="1:7" ht="20.100000000000001" customHeight="1" x14ac:dyDescent="0.2">
      <c r="A845" s="363" t="str">
        <f t="shared" si="252"/>
        <v/>
      </c>
      <c r="B845" s="328" t="str">
        <f t="shared" si="250"/>
        <v/>
      </c>
      <c r="C845" s="364"/>
      <c r="D845" s="325" t="str">
        <f t="shared" si="251"/>
        <v/>
      </c>
      <c r="E845" s="365"/>
      <c r="F845" s="331">
        <f t="shared" si="253"/>
        <v>0</v>
      </c>
      <c r="G845" s="332">
        <f t="shared" si="254"/>
        <v>0</v>
      </c>
    </row>
    <row r="846" spans="1:7" ht="20.100000000000001" customHeight="1" x14ac:dyDescent="0.2">
      <c r="A846" s="363" t="str">
        <f t="shared" si="252"/>
        <v/>
      </c>
      <c r="B846" s="328" t="str">
        <f t="shared" si="250"/>
        <v/>
      </c>
      <c r="C846" s="364"/>
      <c r="D846" s="325" t="str">
        <f t="shared" si="251"/>
        <v/>
      </c>
      <c r="E846" s="365"/>
      <c r="F846" s="331">
        <f t="shared" si="253"/>
        <v>0</v>
      </c>
      <c r="G846" s="332">
        <f t="shared" si="254"/>
        <v>0</v>
      </c>
    </row>
    <row r="847" spans="1:7" ht="20.100000000000001" customHeight="1" x14ac:dyDescent="0.2">
      <c r="A847" s="363" t="str">
        <f t="shared" si="252"/>
        <v/>
      </c>
      <c r="B847" s="328" t="str">
        <f t="shared" si="250"/>
        <v/>
      </c>
      <c r="C847" s="364"/>
      <c r="D847" s="325" t="str">
        <f t="shared" si="251"/>
        <v/>
      </c>
      <c r="E847" s="365"/>
      <c r="F847" s="331">
        <f t="shared" si="253"/>
        <v>0</v>
      </c>
      <c r="G847" s="332">
        <f t="shared" si="254"/>
        <v>0</v>
      </c>
    </row>
    <row r="848" spans="1:7" ht="20.100000000000001" customHeight="1" x14ac:dyDescent="0.2">
      <c r="A848" s="371"/>
      <c r="B848" s="330"/>
      <c r="C848" s="352"/>
      <c r="D848" s="330"/>
      <c r="E848" s="348"/>
      <c r="F848" s="597" t="s">
        <v>29</v>
      </c>
      <c r="G848" s="333">
        <f>SUBTOTAL(9,G839:G847)</f>
        <v>0</v>
      </c>
    </row>
    <row r="849" spans="1:7" ht="20.100000000000001" customHeight="1" thickBot="1" x14ac:dyDescent="0.25">
      <c r="A849" s="372"/>
      <c r="B849" s="373"/>
      <c r="C849" s="374"/>
      <c r="D849" s="373"/>
      <c r="E849" s="375"/>
      <c r="F849" s="376"/>
      <c r="G849" s="377"/>
    </row>
    <row r="850" spans="1:7" ht="20.100000000000001" customHeight="1" thickBot="1" x14ac:dyDescent="0.25">
      <c r="A850" s="387">
        <f>B808</f>
        <v>17</v>
      </c>
      <c r="B850" s="378" t="str">
        <f>C808</f>
        <v>Carpeta bajo Cerámico e=4cm</v>
      </c>
      <c r="C850" s="379"/>
      <c r="D850" s="379" t="s">
        <v>30</v>
      </c>
      <c r="E850" s="380"/>
      <c r="F850" s="381" t="s">
        <v>31</v>
      </c>
      <c r="G850" s="382">
        <f>SUBTOTAL(9,G813:G849)</f>
        <v>0</v>
      </c>
    </row>
    <row r="851" spans="1:7" ht="20.100000000000001" customHeight="1" thickTop="1" thickBot="1" x14ac:dyDescent="0.25"/>
    <row r="852" spans="1:7" ht="20.100000000000001" customHeight="1" thickTop="1" x14ac:dyDescent="0.2">
      <c r="A852" s="383" t="s">
        <v>1252</v>
      </c>
      <c r="B852" s="384"/>
      <c r="C852" s="384"/>
      <c r="D852" s="384"/>
      <c r="E852" s="384"/>
      <c r="F852" s="384"/>
      <c r="G852" s="385"/>
    </row>
    <row r="853" spans="1:7" ht="20.100000000000001" customHeight="1" x14ac:dyDescent="0.2">
      <c r="A853" s="336" t="s">
        <v>719</v>
      </c>
      <c r="B853" s="337" t="str">
        <f>Comitente</f>
        <v>INSTITUTO PROVINCIAL DE LA VIVIENDA</v>
      </c>
      <c r="C853" s="338"/>
      <c r="D853" s="339"/>
      <c r="E853" s="339"/>
      <c r="F853" s="340"/>
      <c r="G853" s="341"/>
    </row>
    <row r="854" spans="1:7" ht="20.100000000000001" customHeight="1" x14ac:dyDescent="0.2">
      <c r="A854" s="336" t="s">
        <v>720</v>
      </c>
      <c r="B854" s="337" t="str">
        <f>Contratista</f>
        <v>xxxxxx</v>
      </c>
      <c r="C854" s="342"/>
      <c r="D854" s="342"/>
      <c r="E854" s="342"/>
      <c r="F854" s="343"/>
      <c r="G854" s="344"/>
    </row>
    <row r="855" spans="1:7" ht="20.100000000000001" customHeight="1" x14ac:dyDescent="0.2">
      <c r="A855" s="336" t="s">
        <v>20</v>
      </c>
      <c r="B855" s="337" t="str">
        <f>Obra</f>
        <v>B° VIRGEN DE FÁTIMA - SECTOR 1 - 71 VIV.- DPTO. JÁCHAL</v>
      </c>
      <c r="C855" s="342"/>
      <c r="D855" s="342"/>
      <c r="E855" s="342"/>
      <c r="F855" s="343" t="s">
        <v>33</v>
      </c>
      <c r="G855" s="345">
        <f>+Datos!$C$10</f>
        <v>43769</v>
      </c>
    </row>
    <row r="856" spans="1:7" ht="20.100000000000001" customHeight="1" x14ac:dyDescent="0.2">
      <c r="A856" s="346" t="s">
        <v>718</v>
      </c>
      <c r="B856" s="347" t="str">
        <f>Ubicación</f>
        <v>DEPTO. JÁCHAL</v>
      </c>
      <c r="C856" s="347"/>
      <c r="D856" s="330"/>
      <c r="E856" s="348"/>
      <c r="F856" s="349"/>
      <c r="G856" s="350"/>
    </row>
    <row r="857" spans="1:7" ht="20.100000000000001" customHeight="1" x14ac:dyDescent="0.2">
      <c r="A857" s="346" t="s">
        <v>34</v>
      </c>
      <c r="B857" s="351" t="s">
        <v>1125</v>
      </c>
      <c r="C857" s="352" t="str">
        <f>IFERROR(VLOOKUP(B857,Tabla_CyP,2,FALSE),"")</f>
        <v>VIVIENDA</v>
      </c>
      <c r="D857" s="353"/>
      <c r="E857" s="348"/>
      <c r="F857" s="349"/>
      <c r="G857" s="350"/>
    </row>
    <row r="858" spans="1:7" ht="20.100000000000001" customHeight="1" x14ac:dyDescent="0.2">
      <c r="A858" s="346" t="s">
        <v>21</v>
      </c>
      <c r="B858" s="386">
        <f>IFERROR(VLOOKUP(COUNTIF($A$1:A858,"ITEM:"),Tabla_NumeroItem,2,FALSE),"")</f>
        <v>18</v>
      </c>
      <c r="C858" s="352" t="str">
        <f>IFERROR(VLOOKUP(B858,Tabla_CyP,2,FALSE),"")</f>
        <v>Piso baldosa cerámica (incluido umbral)</v>
      </c>
      <c r="D858" s="330"/>
      <c r="E858" s="348"/>
      <c r="F858" s="343" t="s">
        <v>22</v>
      </c>
      <c r="G858" s="354" t="str">
        <f>IFERROR(VLOOKUP(B858,Tabla_CyP,4,FALSE),"")</f>
        <v>m2</v>
      </c>
    </row>
    <row r="859" spans="1:7" ht="20.100000000000001" customHeight="1" x14ac:dyDescent="0.2">
      <c r="A859" s="346"/>
      <c r="B859" s="347"/>
      <c r="C859" s="352"/>
      <c r="D859" s="330"/>
      <c r="E859" s="348"/>
      <c r="F859" s="349"/>
      <c r="G859" s="350"/>
    </row>
    <row r="860" spans="1:7" ht="20.100000000000001" customHeight="1" x14ac:dyDescent="0.2">
      <c r="A860" s="650" t="s">
        <v>581</v>
      </c>
      <c r="B860" s="651"/>
      <c r="C860" s="646" t="s">
        <v>0</v>
      </c>
      <c r="D860" s="646" t="s">
        <v>23</v>
      </c>
      <c r="E860" s="648" t="s">
        <v>24</v>
      </c>
      <c r="F860" s="644" t="s">
        <v>25</v>
      </c>
      <c r="G860" s="652" t="s">
        <v>26</v>
      </c>
    </row>
    <row r="861" spans="1:7" ht="20.100000000000001" customHeight="1" x14ac:dyDescent="0.2">
      <c r="A861" s="355" t="s">
        <v>582</v>
      </c>
      <c r="B861" s="356" t="s">
        <v>583</v>
      </c>
      <c r="C861" s="647"/>
      <c r="D861" s="647"/>
      <c r="E861" s="649"/>
      <c r="F861" s="645"/>
      <c r="G861" s="653"/>
    </row>
    <row r="862" spans="1:7" ht="20.100000000000001" customHeight="1" x14ac:dyDescent="0.2">
      <c r="A862" s="596"/>
      <c r="B862" s="357"/>
      <c r="C862" s="358" t="s">
        <v>721</v>
      </c>
      <c r="D862" s="359"/>
      <c r="E862" s="360"/>
      <c r="F862" s="361"/>
      <c r="G862" s="362"/>
    </row>
    <row r="863" spans="1:7" ht="20.100000000000001" customHeight="1" x14ac:dyDescent="0.2">
      <c r="A863" s="363" t="str">
        <f>IFERROR(VLOOKUP(C863,Tabla_Insumos,4,FALSE),"")</f>
        <v/>
      </c>
      <c r="B863" s="328" t="str">
        <f t="shared" ref="B863:B876" si="255">IFERROR(VLOOKUP(C863,Tabla_Insumos,5,FALSE),"")</f>
        <v/>
      </c>
      <c r="C863" s="326"/>
      <c r="D863" s="325" t="str">
        <f t="shared" ref="D863:D876" si="256">IFERROR(VLOOKUP(C863,Tabla_Insumos,2,FALSE),"")</f>
        <v/>
      </c>
      <c r="E863" s="329"/>
      <c r="F863" s="331">
        <f t="shared" ref="F863:F876" si="257">IFERROR(VLOOKUP(C863,Tabla_Insumos,3,FALSE),0)</f>
        <v>0</v>
      </c>
      <c r="G863" s="332">
        <f>ROUND(E863*F863,2)</f>
        <v>0</v>
      </c>
    </row>
    <row r="864" spans="1:7" ht="20.100000000000001" customHeight="1" x14ac:dyDescent="0.2">
      <c r="A864" s="363" t="str">
        <f t="shared" ref="A864:A876" si="258">IFERROR(VLOOKUP(C864,Tabla_Insumos,4,FALSE),"")</f>
        <v/>
      </c>
      <c r="B864" s="328" t="str">
        <f t="shared" si="255"/>
        <v/>
      </c>
      <c r="C864" s="326"/>
      <c r="D864" s="325" t="str">
        <f t="shared" si="256"/>
        <v/>
      </c>
      <c r="E864" s="329"/>
      <c r="F864" s="331">
        <f t="shared" si="257"/>
        <v>0</v>
      </c>
      <c r="G864" s="332">
        <f t="shared" ref="G864:G876" si="259">ROUND(E864*F864,2)</f>
        <v>0</v>
      </c>
    </row>
    <row r="865" spans="1:7" ht="20.100000000000001" customHeight="1" x14ac:dyDescent="0.2">
      <c r="A865" s="363" t="str">
        <f t="shared" si="258"/>
        <v/>
      </c>
      <c r="B865" s="328" t="str">
        <f t="shared" si="255"/>
        <v/>
      </c>
      <c r="C865" s="326"/>
      <c r="D865" s="325" t="str">
        <f t="shared" si="256"/>
        <v/>
      </c>
      <c r="E865" s="329"/>
      <c r="F865" s="331">
        <f t="shared" si="257"/>
        <v>0</v>
      </c>
      <c r="G865" s="332">
        <f t="shared" si="259"/>
        <v>0</v>
      </c>
    </row>
    <row r="866" spans="1:7" ht="20.100000000000001" customHeight="1" x14ac:dyDescent="0.2">
      <c r="A866" s="363" t="str">
        <f t="shared" si="258"/>
        <v/>
      </c>
      <c r="B866" s="328" t="str">
        <f t="shared" si="255"/>
        <v/>
      </c>
      <c r="C866" s="327"/>
      <c r="D866" s="325" t="str">
        <f t="shared" si="256"/>
        <v/>
      </c>
      <c r="E866" s="329"/>
      <c r="F866" s="331">
        <f t="shared" si="257"/>
        <v>0</v>
      </c>
      <c r="G866" s="332">
        <f t="shared" si="259"/>
        <v>0</v>
      </c>
    </row>
    <row r="867" spans="1:7" ht="20.100000000000001" customHeight="1" x14ac:dyDescent="0.2">
      <c r="A867" s="363" t="str">
        <f t="shared" si="258"/>
        <v/>
      </c>
      <c r="B867" s="328" t="str">
        <f t="shared" si="255"/>
        <v/>
      </c>
      <c r="C867" s="328"/>
      <c r="D867" s="325" t="str">
        <f t="shared" si="256"/>
        <v/>
      </c>
      <c r="E867" s="329"/>
      <c r="F867" s="331">
        <f t="shared" si="257"/>
        <v>0</v>
      </c>
      <c r="G867" s="332">
        <f t="shared" si="259"/>
        <v>0</v>
      </c>
    </row>
    <row r="868" spans="1:7" ht="20.100000000000001" customHeight="1" x14ac:dyDescent="0.2">
      <c r="A868" s="363" t="str">
        <f t="shared" si="258"/>
        <v/>
      </c>
      <c r="B868" s="328" t="str">
        <f t="shared" si="255"/>
        <v/>
      </c>
      <c r="C868" s="364"/>
      <c r="D868" s="325" t="str">
        <f t="shared" si="256"/>
        <v/>
      </c>
      <c r="E868" s="365"/>
      <c r="F868" s="331">
        <f t="shared" si="257"/>
        <v>0</v>
      </c>
      <c r="G868" s="332">
        <f t="shared" si="259"/>
        <v>0</v>
      </c>
    </row>
    <row r="869" spans="1:7" ht="20.100000000000001" customHeight="1" x14ac:dyDescent="0.2">
      <c r="A869" s="363" t="str">
        <f t="shared" si="258"/>
        <v/>
      </c>
      <c r="B869" s="328" t="str">
        <f t="shared" si="255"/>
        <v/>
      </c>
      <c r="C869" s="364"/>
      <c r="D869" s="325" t="str">
        <f t="shared" si="256"/>
        <v/>
      </c>
      <c r="E869" s="365"/>
      <c r="F869" s="331">
        <f t="shared" si="257"/>
        <v>0</v>
      </c>
      <c r="G869" s="332">
        <f t="shared" si="259"/>
        <v>0</v>
      </c>
    </row>
    <row r="870" spans="1:7" ht="20.100000000000001" customHeight="1" x14ac:dyDescent="0.2">
      <c r="A870" s="363" t="str">
        <f t="shared" si="258"/>
        <v/>
      </c>
      <c r="B870" s="328" t="str">
        <f t="shared" si="255"/>
        <v/>
      </c>
      <c r="C870" s="364"/>
      <c r="D870" s="325" t="str">
        <f t="shared" si="256"/>
        <v/>
      </c>
      <c r="E870" s="365"/>
      <c r="F870" s="331">
        <f t="shared" si="257"/>
        <v>0</v>
      </c>
      <c r="G870" s="332">
        <f t="shared" si="259"/>
        <v>0</v>
      </c>
    </row>
    <row r="871" spans="1:7" ht="20.100000000000001" customHeight="1" x14ac:dyDescent="0.2">
      <c r="A871" s="363" t="str">
        <f t="shared" si="258"/>
        <v/>
      </c>
      <c r="B871" s="328" t="str">
        <f t="shared" si="255"/>
        <v/>
      </c>
      <c r="C871" s="364"/>
      <c r="D871" s="325" t="str">
        <f t="shared" si="256"/>
        <v/>
      </c>
      <c r="E871" s="365"/>
      <c r="F871" s="331">
        <f t="shared" si="257"/>
        <v>0</v>
      </c>
      <c r="G871" s="332">
        <f t="shared" si="259"/>
        <v>0</v>
      </c>
    </row>
    <row r="872" spans="1:7" ht="20.100000000000001" customHeight="1" x14ac:dyDescent="0.2">
      <c r="A872" s="363" t="str">
        <f t="shared" si="258"/>
        <v/>
      </c>
      <c r="B872" s="328" t="str">
        <f t="shared" si="255"/>
        <v/>
      </c>
      <c r="C872" s="364"/>
      <c r="D872" s="325" t="str">
        <f t="shared" si="256"/>
        <v/>
      </c>
      <c r="E872" s="365"/>
      <c r="F872" s="331">
        <f t="shared" si="257"/>
        <v>0</v>
      </c>
      <c r="G872" s="332">
        <f t="shared" si="259"/>
        <v>0</v>
      </c>
    </row>
    <row r="873" spans="1:7" ht="20.100000000000001" customHeight="1" x14ac:dyDescent="0.2">
      <c r="A873" s="363" t="str">
        <f t="shared" si="258"/>
        <v/>
      </c>
      <c r="B873" s="328" t="str">
        <f t="shared" si="255"/>
        <v/>
      </c>
      <c r="C873" s="364"/>
      <c r="D873" s="325" t="str">
        <f t="shared" si="256"/>
        <v/>
      </c>
      <c r="E873" s="365"/>
      <c r="F873" s="331">
        <f t="shared" si="257"/>
        <v>0</v>
      </c>
      <c r="G873" s="332">
        <f t="shared" si="259"/>
        <v>0</v>
      </c>
    </row>
    <row r="874" spans="1:7" ht="20.100000000000001" customHeight="1" x14ac:dyDescent="0.2">
      <c r="A874" s="363" t="str">
        <f t="shared" si="258"/>
        <v/>
      </c>
      <c r="B874" s="328" t="str">
        <f t="shared" si="255"/>
        <v/>
      </c>
      <c r="C874" s="364"/>
      <c r="D874" s="325" t="str">
        <f t="shared" si="256"/>
        <v/>
      </c>
      <c r="E874" s="365"/>
      <c r="F874" s="331">
        <f t="shared" si="257"/>
        <v>0</v>
      </c>
      <c r="G874" s="332">
        <f t="shared" si="259"/>
        <v>0</v>
      </c>
    </row>
    <row r="875" spans="1:7" ht="20.100000000000001" customHeight="1" x14ac:dyDescent="0.2">
      <c r="A875" s="363" t="str">
        <f t="shared" si="258"/>
        <v/>
      </c>
      <c r="B875" s="328" t="str">
        <f t="shared" si="255"/>
        <v/>
      </c>
      <c r="C875" s="364"/>
      <c r="D875" s="325" t="str">
        <f t="shared" si="256"/>
        <v/>
      </c>
      <c r="E875" s="365"/>
      <c r="F875" s="331">
        <f t="shared" si="257"/>
        <v>0</v>
      </c>
      <c r="G875" s="332">
        <f t="shared" si="259"/>
        <v>0</v>
      </c>
    </row>
    <row r="876" spans="1:7" ht="20.100000000000001" customHeight="1" x14ac:dyDescent="0.2">
      <c r="A876" s="363" t="str">
        <f t="shared" si="258"/>
        <v/>
      </c>
      <c r="B876" s="328" t="str">
        <f t="shared" si="255"/>
        <v/>
      </c>
      <c r="C876" s="364"/>
      <c r="D876" s="325" t="str">
        <f t="shared" si="256"/>
        <v/>
      </c>
      <c r="E876" s="365"/>
      <c r="F876" s="331">
        <f t="shared" si="257"/>
        <v>0</v>
      </c>
      <c r="G876" s="332">
        <f t="shared" si="259"/>
        <v>0</v>
      </c>
    </row>
    <row r="877" spans="1:7" ht="20.100000000000001" customHeight="1" x14ac:dyDescent="0.2">
      <c r="A877" s="366"/>
      <c r="B877" s="352"/>
      <c r="C877" s="352"/>
      <c r="D877" s="330"/>
      <c r="E877" s="348"/>
      <c r="F877" s="597" t="s">
        <v>27</v>
      </c>
      <c r="G877" s="333">
        <f>SUBTOTAL(9,G863:G876)</f>
        <v>0</v>
      </c>
    </row>
    <row r="878" spans="1:7" ht="20.100000000000001" customHeight="1" x14ac:dyDescent="0.2">
      <c r="A878" s="366"/>
      <c r="B878" s="352"/>
      <c r="C878" s="339" t="s">
        <v>722</v>
      </c>
      <c r="D878" s="330"/>
      <c r="E878" s="348"/>
      <c r="F878" s="349"/>
      <c r="G878" s="367"/>
    </row>
    <row r="879" spans="1:7" ht="20.100000000000001" customHeight="1" x14ac:dyDescent="0.2">
      <c r="A879" s="363" t="str">
        <f t="shared" ref="A879:A886" si="260">IFERROR(VLOOKUP(C879,Tabla_Insumos,4,FALSE),"")</f>
        <v/>
      </c>
      <c r="B879" s="328" t="str">
        <f t="shared" ref="B879:B886" si="261">IFERROR(VLOOKUP(C879,Tabla_Insumos,5,FALSE),"")</f>
        <v/>
      </c>
      <c r="C879" s="334"/>
      <c r="D879" s="325" t="str">
        <f t="shared" ref="D879:D886" si="262">IFERROR(VLOOKUP(C879,Tabla_Insumos,2,FALSE),"")</f>
        <v/>
      </c>
      <c r="E879" s="329"/>
      <c r="F879" s="368">
        <f t="shared" ref="F879:F886" si="263">IFERROR(VLOOKUP(C879,Tabla_Insumos,3,FALSE),0)</f>
        <v>0</v>
      </c>
      <c r="G879" s="332">
        <f>ROUND(E879*F879,2)</f>
        <v>0</v>
      </c>
    </row>
    <row r="880" spans="1:7" ht="20.100000000000001" customHeight="1" x14ac:dyDescent="0.2">
      <c r="A880" s="363" t="str">
        <f t="shared" si="260"/>
        <v/>
      </c>
      <c r="B880" s="328" t="str">
        <f t="shared" si="261"/>
        <v/>
      </c>
      <c r="C880" s="335"/>
      <c r="D880" s="325" t="str">
        <f t="shared" si="262"/>
        <v/>
      </c>
      <c r="E880" s="329"/>
      <c r="F880" s="368">
        <f t="shared" si="263"/>
        <v>0</v>
      </c>
      <c r="G880" s="332">
        <f t="shared" ref="G880:G886" si="264">ROUND(E880*F880,2)</f>
        <v>0</v>
      </c>
    </row>
    <row r="881" spans="1:7" ht="20.100000000000001" customHeight="1" x14ac:dyDescent="0.2">
      <c r="A881" s="363" t="str">
        <f t="shared" si="260"/>
        <v/>
      </c>
      <c r="B881" s="328" t="str">
        <f t="shared" si="261"/>
        <v/>
      </c>
      <c r="C881" s="335"/>
      <c r="D881" s="325" t="str">
        <f t="shared" si="262"/>
        <v/>
      </c>
      <c r="E881" s="329"/>
      <c r="F881" s="368">
        <f t="shared" si="263"/>
        <v>0</v>
      </c>
      <c r="G881" s="332">
        <f t="shared" si="264"/>
        <v>0</v>
      </c>
    </row>
    <row r="882" spans="1:7" ht="20.100000000000001" customHeight="1" x14ac:dyDescent="0.2">
      <c r="A882" s="363" t="str">
        <f t="shared" si="260"/>
        <v/>
      </c>
      <c r="B882" s="328" t="str">
        <f t="shared" si="261"/>
        <v/>
      </c>
      <c r="C882" s="335"/>
      <c r="D882" s="325" t="str">
        <f t="shared" si="262"/>
        <v/>
      </c>
      <c r="E882" s="329"/>
      <c r="F882" s="368">
        <f t="shared" si="263"/>
        <v>0</v>
      </c>
      <c r="G882" s="332">
        <f t="shared" si="264"/>
        <v>0</v>
      </c>
    </row>
    <row r="883" spans="1:7" ht="20.100000000000001" customHeight="1" x14ac:dyDescent="0.2">
      <c r="A883" s="363" t="str">
        <f t="shared" si="260"/>
        <v/>
      </c>
      <c r="B883" s="328" t="str">
        <f t="shared" si="261"/>
        <v/>
      </c>
      <c r="C883" s="328"/>
      <c r="D883" s="325" t="str">
        <f t="shared" si="262"/>
        <v/>
      </c>
      <c r="E883" s="329"/>
      <c r="F883" s="368">
        <f t="shared" si="263"/>
        <v>0</v>
      </c>
      <c r="G883" s="332">
        <f t="shared" si="264"/>
        <v>0</v>
      </c>
    </row>
    <row r="884" spans="1:7" ht="20.100000000000001" customHeight="1" x14ac:dyDescent="0.2">
      <c r="A884" s="363" t="str">
        <f t="shared" si="260"/>
        <v/>
      </c>
      <c r="B884" s="328" t="str">
        <f t="shared" si="261"/>
        <v/>
      </c>
      <c r="C884" s="328"/>
      <c r="D884" s="325" t="str">
        <f t="shared" si="262"/>
        <v/>
      </c>
      <c r="E884" s="329"/>
      <c r="F884" s="368">
        <f t="shared" si="263"/>
        <v>0</v>
      </c>
      <c r="G884" s="332">
        <f t="shared" si="264"/>
        <v>0</v>
      </c>
    </row>
    <row r="885" spans="1:7" ht="20.100000000000001" customHeight="1" x14ac:dyDescent="0.2">
      <c r="A885" s="363" t="str">
        <f t="shared" si="260"/>
        <v/>
      </c>
      <c r="B885" s="328" t="str">
        <f t="shared" si="261"/>
        <v/>
      </c>
      <c r="C885" s="364"/>
      <c r="D885" s="325" t="str">
        <f t="shared" si="262"/>
        <v/>
      </c>
      <c r="E885" s="365"/>
      <c r="F885" s="368">
        <f t="shared" si="263"/>
        <v>0</v>
      </c>
      <c r="G885" s="332">
        <f t="shared" si="264"/>
        <v>0</v>
      </c>
    </row>
    <row r="886" spans="1:7" ht="20.100000000000001" customHeight="1" x14ac:dyDescent="0.2">
      <c r="A886" s="363" t="str">
        <f t="shared" si="260"/>
        <v/>
      </c>
      <c r="B886" s="328" t="str">
        <f t="shared" si="261"/>
        <v/>
      </c>
      <c r="C886" s="364"/>
      <c r="D886" s="325" t="str">
        <f t="shared" si="262"/>
        <v/>
      </c>
      <c r="E886" s="365"/>
      <c r="F886" s="368">
        <f t="shared" si="263"/>
        <v>0</v>
      </c>
      <c r="G886" s="332">
        <f t="shared" si="264"/>
        <v>0</v>
      </c>
    </row>
    <row r="887" spans="1:7" ht="20.100000000000001" customHeight="1" x14ac:dyDescent="0.2">
      <c r="A887" s="366"/>
      <c r="B887" s="352"/>
      <c r="C887" s="352"/>
      <c r="D887" s="330"/>
      <c r="E887" s="348"/>
      <c r="F887" s="597" t="s">
        <v>28</v>
      </c>
      <c r="G887" s="333">
        <f>SUBTOTAL(9,G879:G886)</f>
        <v>0</v>
      </c>
    </row>
    <row r="888" spans="1:7" ht="20.100000000000001" customHeight="1" x14ac:dyDescent="0.2">
      <c r="A888" s="366"/>
      <c r="B888" s="352"/>
      <c r="C888" s="339" t="s">
        <v>723</v>
      </c>
      <c r="D888" s="330"/>
      <c r="E888" s="348"/>
      <c r="F888" s="349"/>
      <c r="G888" s="367"/>
    </row>
    <row r="889" spans="1:7" ht="20.100000000000001" customHeight="1" x14ac:dyDescent="0.2">
      <c r="A889" s="363" t="str">
        <f>IFERROR(VLOOKUP(C889,Tabla_Insumos,4,FALSE),"")</f>
        <v/>
      </c>
      <c r="B889" s="328" t="str">
        <f t="shared" ref="B889:B897" si="265">IFERROR(VLOOKUP(C889,Tabla_Insumos,5,FALSE),"")</f>
        <v/>
      </c>
      <c r="C889" s="335"/>
      <c r="D889" s="325" t="str">
        <f t="shared" ref="D889:D897" si="266">IFERROR(VLOOKUP(C889,Tabla_Insumos,2,FALSE),"")</f>
        <v/>
      </c>
      <c r="E889" s="329"/>
      <c r="F889" s="331">
        <f>IFERROR(VLOOKUP(C889,Tabla_Insumos,3,FALSE),0)</f>
        <v>0</v>
      </c>
      <c r="G889" s="332">
        <f>ROUND(E889*F889,2)</f>
        <v>0</v>
      </c>
    </row>
    <row r="890" spans="1:7" ht="20.100000000000001" customHeight="1" x14ac:dyDescent="0.2">
      <c r="A890" s="363" t="str">
        <f t="shared" ref="A890:A897" si="267">IFERROR(VLOOKUP(C890,Tabla_Insumos,4,FALSE),"")</f>
        <v/>
      </c>
      <c r="B890" s="328" t="str">
        <f t="shared" si="265"/>
        <v/>
      </c>
      <c r="C890" s="335"/>
      <c r="D890" s="325" t="str">
        <f t="shared" si="266"/>
        <v/>
      </c>
      <c r="E890" s="329"/>
      <c r="F890" s="331">
        <f t="shared" ref="F890:F897" si="268">IFERROR(VLOOKUP(C890,Tabla_Insumos,3,FALSE),0)</f>
        <v>0</v>
      </c>
      <c r="G890" s="332">
        <f t="shared" ref="G890:G897" si="269">ROUND(E890*F890,2)</f>
        <v>0</v>
      </c>
    </row>
    <row r="891" spans="1:7" ht="20.100000000000001" customHeight="1" x14ac:dyDescent="0.2">
      <c r="A891" s="363" t="str">
        <f t="shared" si="267"/>
        <v/>
      </c>
      <c r="B891" s="328" t="str">
        <f t="shared" si="265"/>
        <v/>
      </c>
      <c r="C891" s="334"/>
      <c r="D891" s="325" t="str">
        <f t="shared" si="266"/>
        <v/>
      </c>
      <c r="E891" s="329"/>
      <c r="F891" s="331">
        <f t="shared" si="268"/>
        <v>0</v>
      </c>
      <c r="G891" s="332">
        <f t="shared" si="269"/>
        <v>0</v>
      </c>
    </row>
    <row r="892" spans="1:7" ht="20.100000000000001" customHeight="1" x14ac:dyDescent="0.2">
      <c r="A892" s="363" t="str">
        <f t="shared" si="267"/>
        <v/>
      </c>
      <c r="B892" s="328" t="str">
        <f t="shared" si="265"/>
        <v/>
      </c>
      <c r="C892" s="369"/>
      <c r="D892" s="325" t="str">
        <f t="shared" si="266"/>
        <v/>
      </c>
      <c r="E892" s="329"/>
      <c r="F892" s="331">
        <f t="shared" si="268"/>
        <v>0</v>
      </c>
      <c r="G892" s="332">
        <f t="shared" si="269"/>
        <v>0</v>
      </c>
    </row>
    <row r="893" spans="1:7" ht="20.100000000000001" customHeight="1" x14ac:dyDescent="0.2">
      <c r="A893" s="363" t="str">
        <f t="shared" si="267"/>
        <v/>
      </c>
      <c r="B893" s="328" t="str">
        <f t="shared" si="265"/>
        <v/>
      </c>
      <c r="C893" s="370"/>
      <c r="D893" s="325" t="str">
        <f t="shared" si="266"/>
        <v/>
      </c>
      <c r="E893" s="329"/>
      <c r="F893" s="331">
        <f t="shared" si="268"/>
        <v>0</v>
      </c>
      <c r="G893" s="332">
        <f t="shared" si="269"/>
        <v>0</v>
      </c>
    </row>
    <row r="894" spans="1:7" ht="20.100000000000001" customHeight="1" x14ac:dyDescent="0.2">
      <c r="A894" s="363" t="str">
        <f t="shared" si="267"/>
        <v/>
      </c>
      <c r="B894" s="328" t="str">
        <f t="shared" si="265"/>
        <v/>
      </c>
      <c r="C894" s="364"/>
      <c r="D894" s="325" t="str">
        <f t="shared" si="266"/>
        <v/>
      </c>
      <c r="E894" s="365"/>
      <c r="F894" s="331">
        <f t="shared" si="268"/>
        <v>0</v>
      </c>
      <c r="G894" s="332">
        <f t="shared" si="269"/>
        <v>0</v>
      </c>
    </row>
    <row r="895" spans="1:7" ht="20.100000000000001" customHeight="1" x14ac:dyDescent="0.2">
      <c r="A895" s="363" t="str">
        <f t="shared" si="267"/>
        <v/>
      </c>
      <c r="B895" s="328" t="str">
        <f t="shared" si="265"/>
        <v/>
      </c>
      <c r="C895" s="364"/>
      <c r="D895" s="325" t="str">
        <f t="shared" si="266"/>
        <v/>
      </c>
      <c r="E895" s="365"/>
      <c r="F895" s="331">
        <f t="shared" si="268"/>
        <v>0</v>
      </c>
      <c r="G895" s="332">
        <f t="shared" si="269"/>
        <v>0</v>
      </c>
    </row>
    <row r="896" spans="1:7" ht="20.100000000000001" customHeight="1" x14ac:dyDescent="0.2">
      <c r="A896" s="363" t="str">
        <f t="shared" si="267"/>
        <v/>
      </c>
      <c r="B896" s="328" t="str">
        <f t="shared" si="265"/>
        <v/>
      </c>
      <c r="C896" s="364"/>
      <c r="D896" s="325" t="str">
        <f t="shared" si="266"/>
        <v/>
      </c>
      <c r="E896" s="365"/>
      <c r="F896" s="331">
        <f t="shared" si="268"/>
        <v>0</v>
      </c>
      <c r="G896" s="332">
        <f t="shared" si="269"/>
        <v>0</v>
      </c>
    </row>
    <row r="897" spans="1:7" ht="20.100000000000001" customHeight="1" x14ac:dyDescent="0.2">
      <c r="A897" s="363" t="str">
        <f t="shared" si="267"/>
        <v/>
      </c>
      <c r="B897" s="328" t="str">
        <f t="shared" si="265"/>
        <v/>
      </c>
      <c r="C897" s="364"/>
      <c r="D897" s="325" t="str">
        <f t="shared" si="266"/>
        <v/>
      </c>
      <c r="E897" s="365"/>
      <c r="F897" s="331">
        <f t="shared" si="268"/>
        <v>0</v>
      </c>
      <c r="G897" s="332">
        <f t="shared" si="269"/>
        <v>0</v>
      </c>
    </row>
    <row r="898" spans="1:7" ht="20.100000000000001" customHeight="1" x14ac:dyDescent="0.2">
      <c r="A898" s="371"/>
      <c r="B898" s="330"/>
      <c r="C898" s="352"/>
      <c r="D898" s="330"/>
      <c r="E898" s="348"/>
      <c r="F898" s="597" t="s">
        <v>29</v>
      </c>
      <c r="G898" s="333">
        <f>SUBTOTAL(9,G889:G897)</f>
        <v>0</v>
      </c>
    </row>
    <row r="899" spans="1:7" ht="20.100000000000001" customHeight="1" thickBot="1" x14ac:dyDescent="0.25">
      <c r="A899" s="372"/>
      <c r="B899" s="373"/>
      <c r="C899" s="374"/>
      <c r="D899" s="373"/>
      <c r="E899" s="375"/>
      <c r="F899" s="376"/>
      <c r="G899" s="377"/>
    </row>
    <row r="900" spans="1:7" ht="20.100000000000001" customHeight="1" thickBot="1" x14ac:dyDescent="0.25">
      <c r="A900" s="387">
        <f>B858</f>
        <v>18</v>
      </c>
      <c r="B900" s="378" t="str">
        <f>C858</f>
        <v>Piso baldosa cerámica (incluido umbral)</v>
      </c>
      <c r="C900" s="379"/>
      <c r="D900" s="379" t="s">
        <v>30</v>
      </c>
      <c r="E900" s="380"/>
      <c r="F900" s="381" t="s">
        <v>31</v>
      </c>
      <c r="G900" s="382">
        <f>SUBTOTAL(9,G863:G899)</f>
        <v>0</v>
      </c>
    </row>
    <row r="901" spans="1:7" ht="20.100000000000001" customHeight="1" thickTop="1" thickBot="1" x14ac:dyDescent="0.25"/>
    <row r="902" spans="1:7" ht="20.100000000000001" customHeight="1" thickTop="1" x14ac:dyDescent="0.2">
      <c r="A902" s="383" t="s">
        <v>1252</v>
      </c>
      <c r="B902" s="384"/>
      <c r="C902" s="384"/>
      <c r="D902" s="384"/>
      <c r="E902" s="384"/>
      <c r="F902" s="384"/>
      <c r="G902" s="385"/>
    </row>
    <row r="903" spans="1:7" ht="20.100000000000001" customHeight="1" x14ac:dyDescent="0.2">
      <c r="A903" s="336" t="s">
        <v>719</v>
      </c>
      <c r="B903" s="337" t="str">
        <f>Comitente</f>
        <v>INSTITUTO PROVINCIAL DE LA VIVIENDA</v>
      </c>
      <c r="C903" s="338"/>
      <c r="D903" s="339"/>
      <c r="E903" s="339"/>
      <c r="F903" s="340"/>
      <c r="G903" s="341"/>
    </row>
    <row r="904" spans="1:7" ht="20.100000000000001" customHeight="1" x14ac:dyDescent="0.2">
      <c r="A904" s="336" t="s">
        <v>720</v>
      </c>
      <c r="B904" s="337" t="str">
        <f>Contratista</f>
        <v>xxxxxx</v>
      </c>
      <c r="C904" s="342"/>
      <c r="D904" s="342"/>
      <c r="E904" s="342"/>
      <c r="F904" s="343"/>
      <c r="G904" s="344"/>
    </row>
    <row r="905" spans="1:7" ht="20.100000000000001" customHeight="1" x14ac:dyDescent="0.2">
      <c r="A905" s="336" t="s">
        <v>20</v>
      </c>
      <c r="B905" s="337" t="str">
        <f>Obra</f>
        <v>B° VIRGEN DE FÁTIMA - SECTOR 1 - 71 VIV.- DPTO. JÁCHAL</v>
      </c>
      <c r="C905" s="342"/>
      <c r="D905" s="342"/>
      <c r="E905" s="342"/>
      <c r="F905" s="343" t="s">
        <v>33</v>
      </c>
      <c r="G905" s="345">
        <f>+Datos!$C$10</f>
        <v>43769</v>
      </c>
    </row>
    <row r="906" spans="1:7" ht="20.100000000000001" customHeight="1" x14ac:dyDescent="0.2">
      <c r="A906" s="346" t="s">
        <v>718</v>
      </c>
      <c r="B906" s="347" t="str">
        <f>Ubicación</f>
        <v>DEPTO. JÁCHAL</v>
      </c>
      <c r="C906" s="347"/>
      <c r="D906" s="330"/>
      <c r="E906" s="348"/>
      <c r="F906" s="349"/>
      <c r="G906" s="350"/>
    </row>
    <row r="907" spans="1:7" ht="20.100000000000001" customHeight="1" x14ac:dyDescent="0.2">
      <c r="A907" s="346" t="s">
        <v>34</v>
      </c>
      <c r="B907" s="351" t="s">
        <v>1125</v>
      </c>
      <c r="C907" s="352" t="str">
        <f>IFERROR(VLOOKUP(B907,Tabla_CyP,2,FALSE),"")</f>
        <v>VIVIENDA</v>
      </c>
      <c r="D907" s="353"/>
      <c r="E907" s="348"/>
      <c r="F907" s="349"/>
      <c r="G907" s="350"/>
    </row>
    <row r="908" spans="1:7" ht="20.100000000000001" customHeight="1" x14ac:dyDescent="0.2">
      <c r="A908" s="346" t="s">
        <v>21</v>
      </c>
      <c r="B908" s="386">
        <f>IFERROR(VLOOKUP(COUNTIF($A$1:A908,"ITEM:"),Tabla_NumeroItem,2,FALSE),"")</f>
        <v>19</v>
      </c>
      <c r="C908" s="352" t="str">
        <f>IFERROR(VLOOKUP(B908,Tabla_CyP,2,FALSE),"")</f>
        <v>Contrapisos de Veredín perimetral, vereda de acceso y galería</v>
      </c>
      <c r="D908" s="330"/>
      <c r="E908" s="348"/>
      <c r="F908" s="343" t="s">
        <v>22</v>
      </c>
      <c r="G908" s="354" t="str">
        <f>IFERROR(VLOOKUP(B908,Tabla_CyP,4,FALSE),"")</f>
        <v>m2</v>
      </c>
    </row>
    <row r="909" spans="1:7" ht="20.100000000000001" customHeight="1" x14ac:dyDescent="0.2">
      <c r="A909" s="346"/>
      <c r="B909" s="347"/>
      <c r="C909" s="352"/>
      <c r="D909" s="330"/>
      <c r="E909" s="348"/>
      <c r="F909" s="349"/>
      <c r="G909" s="350"/>
    </row>
    <row r="910" spans="1:7" ht="20.100000000000001" customHeight="1" x14ac:dyDescent="0.2">
      <c r="A910" s="650" t="s">
        <v>581</v>
      </c>
      <c r="B910" s="651"/>
      <c r="C910" s="646" t="s">
        <v>0</v>
      </c>
      <c r="D910" s="646" t="s">
        <v>23</v>
      </c>
      <c r="E910" s="648" t="s">
        <v>24</v>
      </c>
      <c r="F910" s="644" t="s">
        <v>25</v>
      </c>
      <c r="G910" s="652" t="s">
        <v>26</v>
      </c>
    </row>
    <row r="911" spans="1:7" ht="20.100000000000001" customHeight="1" x14ac:dyDescent="0.2">
      <c r="A911" s="355" t="s">
        <v>582</v>
      </c>
      <c r="B911" s="356" t="s">
        <v>583</v>
      </c>
      <c r="C911" s="647"/>
      <c r="D911" s="647"/>
      <c r="E911" s="649"/>
      <c r="F911" s="645"/>
      <c r="G911" s="653"/>
    </row>
    <row r="912" spans="1:7" ht="20.100000000000001" customHeight="1" x14ac:dyDescent="0.2">
      <c r="A912" s="596"/>
      <c r="B912" s="357"/>
      <c r="C912" s="358" t="s">
        <v>721</v>
      </c>
      <c r="D912" s="359"/>
      <c r="E912" s="360"/>
      <c r="F912" s="361"/>
      <c r="G912" s="362"/>
    </row>
    <row r="913" spans="1:7" ht="20.100000000000001" customHeight="1" x14ac:dyDescent="0.2">
      <c r="A913" s="363" t="str">
        <f>IFERROR(VLOOKUP(C913,Tabla_Insumos,4,FALSE),"")</f>
        <v/>
      </c>
      <c r="B913" s="328" t="str">
        <f t="shared" ref="B913:B926" si="270">IFERROR(VLOOKUP(C913,Tabla_Insumos,5,FALSE),"")</f>
        <v/>
      </c>
      <c r="C913" s="326"/>
      <c r="D913" s="325" t="str">
        <f t="shared" ref="D913:D926" si="271">IFERROR(VLOOKUP(C913,Tabla_Insumos,2,FALSE),"")</f>
        <v/>
      </c>
      <c r="E913" s="329"/>
      <c r="F913" s="331">
        <f t="shared" ref="F913:F926" si="272">IFERROR(VLOOKUP(C913,Tabla_Insumos,3,FALSE),0)</f>
        <v>0</v>
      </c>
      <c r="G913" s="332">
        <f>ROUND(E913*F913,2)</f>
        <v>0</v>
      </c>
    </row>
    <row r="914" spans="1:7" ht="20.100000000000001" customHeight="1" x14ac:dyDescent="0.2">
      <c r="A914" s="363" t="str">
        <f t="shared" ref="A914:A926" si="273">IFERROR(VLOOKUP(C914,Tabla_Insumos,4,FALSE),"")</f>
        <v/>
      </c>
      <c r="B914" s="328" t="str">
        <f t="shared" si="270"/>
        <v/>
      </c>
      <c r="C914" s="326"/>
      <c r="D914" s="325" t="str">
        <f t="shared" si="271"/>
        <v/>
      </c>
      <c r="E914" s="329"/>
      <c r="F914" s="331">
        <f t="shared" si="272"/>
        <v>0</v>
      </c>
      <c r="G914" s="332">
        <f t="shared" ref="G914:G926" si="274">ROUND(E914*F914,2)</f>
        <v>0</v>
      </c>
    </row>
    <row r="915" spans="1:7" ht="20.100000000000001" customHeight="1" x14ac:dyDescent="0.2">
      <c r="A915" s="363" t="str">
        <f t="shared" si="273"/>
        <v/>
      </c>
      <c r="B915" s="328" t="str">
        <f t="shared" si="270"/>
        <v/>
      </c>
      <c r="C915" s="326"/>
      <c r="D915" s="325" t="str">
        <f t="shared" si="271"/>
        <v/>
      </c>
      <c r="E915" s="329"/>
      <c r="F915" s="331">
        <f t="shared" si="272"/>
        <v>0</v>
      </c>
      <c r="G915" s="332">
        <f t="shared" si="274"/>
        <v>0</v>
      </c>
    </row>
    <row r="916" spans="1:7" ht="20.100000000000001" customHeight="1" x14ac:dyDescent="0.2">
      <c r="A916" s="363" t="str">
        <f t="shared" si="273"/>
        <v/>
      </c>
      <c r="B916" s="328" t="str">
        <f t="shared" si="270"/>
        <v/>
      </c>
      <c r="C916" s="327"/>
      <c r="D916" s="325" t="str">
        <f t="shared" si="271"/>
        <v/>
      </c>
      <c r="E916" s="329"/>
      <c r="F916" s="331">
        <f t="shared" si="272"/>
        <v>0</v>
      </c>
      <c r="G916" s="332">
        <f t="shared" si="274"/>
        <v>0</v>
      </c>
    </row>
    <row r="917" spans="1:7" ht="20.100000000000001" customHeight="1" x14ac:dyDescent="0.2">
      <c r="A917" s="363" t="str">
        <f t="shared" si="273"/>
        <v/>
      </c>
      <c r="B917" s="328" t="str">
        <f t="shared" si="270"/>
        <v/>
      </c>
      <c r="C917" s="328"/>
      <c r="D917" s="325" t="str">
        <f t="shared" si="271"/>
        <v/>
      </c>
      <c r="E917" s="329"/>
      <c r="F917" s="331">
        <f t="shared" si="272"/>
        <v>0</v>
      </c>
      <c r="G917" s="332">
        <f t="shared" si="274"/>
        <v>0</v>
      </c>
    </row>
    <row r="918" spans="1:7" ht="20.100000000000001" customHeight="1" x14ac:dyDescent="0.2">
      <c r="A918" s="363" t="str">
        <f t="shared" si="273"/>
        <v/>
      </c>
      <c r="B918" s="328" t="str">
        <f t="shared" si="270"/>
        <v/>
      </c>
      <c r="C918" s="364"/>
      <c r="D918" s="325" t="str">
        <f t="shared" si="271"/>
        <v/>
      </c>
      <c r="E918" s="365"/>
      <c r="F918" s="331">
        <f t="shared" si="272"/>
        <v>0</v>
      </c>
      <c r="G918" s="332">
        <f t="shared" si="274"/>
        <v>0</v>
      </c>
    </row>
    <row r="919" spans="1:7" ht="20.100000000000001" customHeight="1" x14ac:dyDescent="0.2">
      <c r="A919" s="363" t="str">
        <f t="shared" si="273"/>
        <v/>
      </c>
      <c r="B919" s="328" t="str">
        <f t="shared" si="270"/>
        <v/>
      </c>
      <c r="C919" s="364"/>
      <c r="D919" s="325" t="str">
        <f t="shared" si="271"/>
        <v/>
      </c>
      <c r="E919" s="365"/>
      <c r="F919" s="331">
        <f t="shared" si="272"/>
        <v>0</v>
      </c>
      <c r="G919" s="332">
        <f t="shared" si="274"/>
        <v>0</v>
      </c>
    </row>
    <row r="920" spans="1:7" ht="20.100000000000001" customHeight="1" x14ac:dyDescent="0.2">
      <c r="A920" s="363" t="str">
        <f t="shared" si="273"/>
        <v/>
      </c>
      <c r="B920" s="328" t="str">
        <f t="shared" si="270"/>
        <v/>
      </c>
      <c r="C920" s="364"/>
      <c r="D920" s="325" t="str">
        <f t="shared" si="271"/>
        <v/>
      </c>
      <c r="E920" s="365"/>
      <c r="F920" s="331">
        <f t="shared" si="272"/>
        <v>0</v>
      </c>
      <c r="G920" s="332">
        <f t="shared" si="274"/>
        <v>0</v>
      </c>
    </row>
    <row r="921" spans="1:7" ht="20.100000000000001" customHeight="1" x14ac:dyDescent="0.2">
      <c r="A921" s="363" t="str">
        <f t="shared" si="273"/>
        <v/>
      </c>
      <c r="B921" s="328" t="str">
        <f t="shared" si="270"/>
        <v/>
      </c>
      <c r="C921" s="364"/>
      <c r="D921" s="325" t="str">
        <f t="shared" si="271"/>
        <v/>
      </c>
      <c r="E921" s="365"/>
      <c r="F921" s="331">
        <f t="shared" si="272"/>
        <v>0</v>
      </c>
      <c r="G921" s="332">
        <f t="shared" si="274"/>
        <v>0</v>
      </c>
    </row>
    <row r="922" spans="1:7" ht="20.100000000000001" customHeight="1" x14ac:dyDescent="0.2">
      <c r="A922" s="363" t="str">
        <f t="shared" si="273"/>
        <v/>
      </c>
      <c r="B922" s="328" t="str">
        <f t="shared" si="270"/>
        <v/>
      </c>
      <c r="C922" s="364"/>
      <c r="D922" s="325" t="str">
        <f t="shared" si="271"/>
        <v/>
      </c>
      <c r="E922" s="365"/>
      <c r="F922" s="331">
        <f t="shared" si="272"/>
        <v>0</v>
      </c>
      <c r="G922" s="332">
        <f t="shared" si="274"/>
        <v>0</v>
      </c>
    </row>
    <row r="923" spans="1:7" ht="20.100000000000001" customHeight="1" x14ac:dyDescent="0.2">
      <c r="A923" s="363" t="str">
        <f t="shared" si="273"/>
        <v/>
      </c>
      <c r="B923" s="328" t="str">
        <f t="shared" si="270"/>
        <v/>
      </c>
      <c r="C923" s="364"/>
      <c r="D923" s="325" t="str">
        <f t="shared" si="271"/>
        <v/>
      </c>
      <c r="E923" s="365"/>
      <c r="F923" s="331">
        <f t="shared" si="272"/>
        <v>0</v>
      </c>
      <c r="G923" s="332">
        <f t="shared" si="274"/>
        <v>0</v>
      </c>
    </row>
    <row r="924" spans="1:7" ht="20.100000000000001" customHeight="1" x14ac:dyDescent="0.2">
      <c r="A924" s="363" t="str">
        <f t="shared" si="273"/>
        <v/>
      </c>
      <c r="B924" s="328" t="str">
        <f t="shared" si="270"/>
        <v/>
      </c>
      <c r="C924" s="364"/>
      <c r="D924" s="325" t="str">
        <f t="shared" si="271"/>
        <v/>
      </c>
      <c r="E924" s="365"/>
      <c r="F924" s="331">
        <f t="shared" si="272"/>
        <v>0</v>
      </c>
      <c r="G924" s="332">
        <f t="shared" si="274"/>
        <v>0</v>
      </c>
    </row>
    <row r="925" spans="1:7" ht="20.100000000000001" customHeight="1" x14ac:dyDescent="0.2">
      <c r="A925" s="363" t="str">
        <f t="shared" si="273"/>
        <v/>
      </c>
      <c r="B925" s="328" t="str">
        <f t="shared" si="270"/>
        <v/>
      </c>
      <c r="C925" s="364"/>
      <c r="D925" s="325" t="str">
        <f t="shared" si="271"/>
        <v/>
      </c>
      <c r="E925" s="365"/>
      <c r="F925" s="331">
        <f t="shared" si="272"/>
        <v>0</v>
      </c>
      <c r="G925" s="332">
        <f t="shared" si="274"/>
        <v>0</v>
      </c>
    </row>
    <row r="926" spans="1:7" ht="20.100000000000001" customHeight="1" x14ac:dyDescent="0.2">
      <c r="A926" s="363" t="str">
        <f t="shared" si="273"/>
        <v/>
      </c>
      <c r="B926" s="328" t="str">
        <f t="shared" si="270"/>
        <v/>
      </c>
      <c r="C926" s="364"/>
      <c r="D926" s="325" t="str">
        <f t="shared" si="271"/>
        <v/>
      </c>
      <c r="E926" s="365"/>
      <c r="F926" s="331">
        <f t="shared" si="272"/>
        <v>0</v>
      </c>
      <c r="G926" s="332">
        <f t="shared" si="274"/>
        <v>0</v>
      </c>
    </row>
    <row r="927" spans="1:7" ht="20.100000000000001" customHeight="1" x14ac:dyDescent="0.2">
      <c r="A927" s="366"/>
      <c r="B927" s="352"/>
      <c r="C927" s="352"/>
      <c r="D927" s="330"/>
      <c r="E927" s="348"/>
      <c r="F927" s="597" t="s">
        <v>27</v>
      </c>
      <c r="G927" s="333">
        <f>SUBTOTAL(9,G913:G926)</f>
        <v>0</v>
      </c>
    </row>
    <row r="928" spans="1:7" ht="20.100000000000001" customHeight="1" x14ac:dyDescent="0.2">
      <c r="A928" s="366"/>
      <c r="B928" s="352"/>
      <c r="C928" s="339" t="s">
        <v>722</v>
      </c>
      <c r="D928" s="330"/>
      <c r="E928" s="348"/>
      <c r="F928" s="349"/>
      <c r="G928" s="367"/>
    </row>
    <row r="929" spans="1:7" ht="20.100000000000001" customHeight="1" x14ac:dyDescent="0.2">
      <c r="A929" s="363" t="str">
        <f t="shared" ref="A929:A936" si="275">IFERROR(VLOOKUP(C929,Tabla_Insumos,4,FALSE),"")</f>
        <v/>
      </c>
      <c r="B929" s="328" t="str">
        <f t="shared" ref="B929:B936" si="276">IFERROR(VLOOKUP(C929,Tabla_Insumos,5,FALSE),"")</f>
        <v/>
      </c>
      <c r="C929" s="334"/>
      <c r="D929" s="325" t="str">
        <f t="shared" ref="D929:D936" si="277">IFERROR(VLOOKUP(C929,Tabla_Insumos,2,FALSE),"")</f>
        <v/>
      </c>
      <c r="E929" s="329"/>
      <c r="F929" s="368">
        <f t="shared" ref="F929:F936" si="278">IFERROR(VLOOKUP(C929,Tabla_Insumos,3,FALSE),0)</f>
        <v>0</v>
      </c>
      <c r="G929" s="332">
        <f>ROUND(E929*F929,2)</f>
        <v>0</v>
      </c>
    </row>
    <row r="930" spans="1:7" ht="20.100000000000001" customHeight="1" x14ac:dyDescent="0.2">
      <c r="A930" s="363" t="str">
        <f t="shared" si="275"/>
        <v/>
      </c>
      <c r="B930" s="328" t="str">
        <f t="shared" si="276"/>
        <v/>
      </c>
      <c r="C930" s="335"/>
      <c r="D930" s="325" t="str">
        <f t="shared" si="277"/>
        <v/>
      </c>
      <c r="E930" s="329"/>
      <c r="F930" s="368">
        <f t="shared" si="278"/>
        <v>0</v>
      </c>
      <c r="G930" s="332">
        <f t="shared" ref="G930:G936" si="279">ROUND(E930*F930,2)</f>
        <v>0</v>
      </c>
    </row>
    <row r="931" spans="1:7" ht="20.100000000000001" customHeight="1" x14ac:dyDescent="0.2">
      <c r="A931" s="363" t="str">
        <f t="shared" si="275"/>
        <v/>
      </c>
      <c r="B931" s="328" t="str">
        <f t="shared" si="276"/>
        <v/>
      </c>
      <c r="C931" s="335"/>
      <c r="D931" s="325" t="str">
        <f t="shared" si="277"/>
        <v/>
      </c>
      <c r="E931" s="329"/>
      <c r="F931" s="368">
        <f t="shared" si="278"/>
        <v>0</v>
      </c>
      <c r="G931" s="332">
        <f t="shared" si="279"/>
        <v>0</v>
      </c>
    </row>
    <row r="932" spans="1:7" ht="20.100000000000001" customHeight="1" x14ac:dyDescent="0.2">
      <c r="A932" s="363" t="str">
        <f t="shared" si="275"/>
        <v/>
      </c>
      <c r="B932" s="328" t="str">
        <f t="shared" si="276"/>
        <v/>
      </c>
      <c r="C932" s="335"/>
      <c r="D932" s="325" t="str">
        <f t="shared" si="277"/>
        <v/>
      </c>
      <c r="E932" s="329"/>
      <c r="F932" s="368">
        <f t="shared" si="278"/>
        <v>0</v>
      </c>
      <c r="G932" s="332">
        <f t="shared" si="279"/>
        <v>0</v>
      </c>
    </row>
    <row r="933" spans="1:7" ht="20.100000000000001" customHeight="1" x14ac:dyDescent="0.2">
      <c r="A933" s="363" t="str">
        <f t="shared" si="275"/>
        <v/>
      </c>
      <c r="B933" s="328" t="str">
        <f t="shared" si="276"/>
        <v/>
      </c>
      <c r="C933" s="328"/>
      <c r="D933" s="325" t="str">
        <f t="shared" si="277"/>
        <v/>
      </c>
      <c r="E933" s="329"/>
      <c r="F933" s="368">
        <f t="shared" si="278"/>
        <v>0</v>
      </c>
      <c r="G933" s="332">
        <f t="shared" si="279"/>
        <v>0</v>
      </c>
    </row>
    <row r="934" spans="1:7" ht="20.100000000000001" customHeight="1" x14ac:dyDescent="0.2">
      <c r="A934" s="363" t="str">
        <f t="shared" si="275"/>
        <v/>
      </c>
      <c r="B934" s="328" t="str">
        <f t="shared" si="276"/>
        <v/>
      </c>
      <c r="C934" s="328"/>
      <c r="D934" s="325" t="str">
        <f t="shared" si="277"/>
        <v/>
      </c>
      <c r="E934" s="329"/>
      <c r="F934" s="368">
        <f t="shared" si="278"/>
        <v>0</v>
      </c>
      <c r="G934" s="332">
        <f t="shared" si="279"/>
        <v>0</v>
      </c>
    </row>
    <row r="935" spans="1:7" ht="20.100000000000001" customHeight="1" x14ac:dyDescent="0.2">
      <c r="A935" s="363" t="str">
        <f t="shared" si="275"/>
        <v/>
      </c>
      <c r="B935" s="328" t="str">
        <f t="shared" si="276"/>
        <v/>
      </c>
      <c r="C935" s="364"/>
      <c r="D935" s="325" t="str">
        <f t="shared" si="277"/>
        <v/>
      </c>
      <c r="E935" s="365"/>
      <c r="F935" s="368">
        <f t="shared" si="278"/>
        <v>0</v>
      </c>
      <c r="G935" s="332">
        <f t="shared" si="279"/>
        <v>0</v>
      </c>
    </row>
    <row r="936" spans="1:7" ht="20.100000000000001" customHeight="1" x14ac:dyDescent="0.2">
      <c r="A936" s="363" t="str">
        <f t="shared" si="275"/>
        <v/>
      </c>
      <c r="B936" s="328" t="str">
        <f t="shared" si="276"/>
        <v/>
      </c>
      <c r="C936" s="364"/>
      <c r="D936" s="325" t="str">
        <f t="shared" si="277"/>
        <v/>
      </c>
      <c r="E936" s="365"/>
      <c r="F936" s="368">
        <f t="shared" si="278"/>
        <v>0</v>
      </c>
      <c r="G936" s="332">
        <f t="shared" si="279"/>
        <v>0</v>
      </c>
    </row>
    <row r="937" spans="1:7" ht="20.100000000000001" customHeight="1" x14ac:dyDescent="0.2">
      <c r="A937" s="366"/>
      <c r="B937" s="352"/>
      <c r="C937" s="352"/>
      <c r="D937" s="330"/>
      <c r="E937" s="348"/>
      <c r="F937" s="597" t="s">
        <v>28</v>
      </c>
      <c r="G937" s="333">
        <f>SUBTOTAL(9,G929:G936)</f>
        <v>0</v>
      </c>
    </row>
    <row r="938" spans="1:7" ht="20.100000000000001" customHeight="1" x14ac:dyDescent="0.2">
      <c r="A938" s="366"/>
      <c r="B938" s="352"/>
      <c r="C938" s="339" t="s">
        <v>723</v>
      </c>
      <c r="D938" s="330"/>
      <c r="E938" s="348"/>
      <c r="F938" s="349"/>
      <c r="G938" s="367"/>
    </row>
    <row r="939" spans="1:7" ht="20.100000000000001" customHeight="1" x14ac:dyDescent="0.2">
      <c r="A939" s="363" t="str">
        <f>IFERROR(VLOOKUP(C939,Tabla_Insumos,4,FALSE),"")</f>
        <v/>
      </c>
      <c r="B939" s="328" t="str">
        <f t="shared" ref="B939:B947" si="280">IFERROR(VLOOKUP(C939,Tabla_Insumos,5,FALSE),"")</f>
        <v/>
      </c>
      <c r="C939" s="335"/>
      <c r="D939" s="325" t="str">
        <f t="shared" ref="D939:D947" si="281">IFERROR(VLOOKUP(C939,Tabla_Insumos,2,FALSE),"")</f>
        <v/>
      </c>
      <c r="E939" s="329"/>
      <c r="F939" s="331">
        <f>IFERROR(VLOOKUP(C939,Tabla_Insumos,3,FALSE),0)</f>
        <v>0</v>
      </c>
      <c r="G939" s="332">
        <f>ROUND(E939*F939,2)</f>
        <v>0</v>
      </c>
    </row>
    <row r="940" spans="1:7" ht="20.100000000000001" customHeight="1" x14ac:dyDescent="0.2">
      <c r="A940" s="363" t="str">
        <f t="shared" ref="A940:A947" si="282">IFERROR(VLOOKUP(C940,Tabla_Insumos,4,FALSE),"")</f>
        <v/>
      </c>
      <c r="B940" s="328" t="str">
        <f t="shared" si="280"/>
        <v/>
      </c>
      <c r="C940" s="335"/>
      <c r="D940" s="325" t="str">
        <f t="shared" si="281"/>
        <v/>
      </c>
      <c r="E940" s="329"/>
      <c r="F940" s="331">
        <f t="shared" ref="F940:F947" si="283">IFERROR(VLOOKUP(C940,Tabla_Insumos,3,FALSE),0)</f>
        <v>0</v>
      </c>
      <c r="G940" s="332">
        <f t="shared" ref="G940:G947" si="284">ROUND(E940*F940,2)</f>
        <v>0</v>
      </c>
    </row>
    <row r="941" spans="1:7" ht="20.100000000000001" customHeight="1" x14ac:dyDescent="0.2">
      <c r="A941" s="363" t="str">
        <f t="shared" si="282"/>
        <v/>
      </c>
      <c r="B941" s="328" t="str">
        <f t="shared" si="280"/>
        <v/>
      </c>
      <c r="C941" s="334"/>
      <c r="D941" s="325" t="str">
        <f t="shared" si="281"/>
        <v/>
      </c>
      <c r="E941" s="329"/>
      <c r="F941" s="331">
        <f t="shared" si="283"/>
        <v>0</v>
      </c>
      <c r="G941" s="332">
        <f t="shared" si="284"/>
        <v>0</v>
      </c>
    </row>
    <row r="942" spans="1:7" ht="20.100000000000001" customHeight="1" x14ac:dyDescent="0.2">
      <c r="A942" s="363" t="str">
        <f t="shared" si="282"/>
        <v/>
      </c>
      <c r="B942" s="328" t="str">
        <f t="shared" si="280"/>
        <v/>
      </c>
      <c r="C942" s="369"/>
      <c r="D942" s="325" t="str">
        <f t="shared" si="281"/>
        <v/>
      </c>
      <c r="E942" s="329"/>
      <c r="F942" s="331">
        <f t="shared" si="283"/>
        <v>0</v>
      </c>
      <c r="G942" s="332">
        <f t="shared" si="284"/>
        <v>0</v>
      </c>
    </row>
    <row r="943" spans="1:7" ht="20.100000000000001" customHeight="1" x14ac:dyDescent="0.2">
      <c r="A943" s="363" t="str">
        <f t="shared" si="282"/>
        <v/>
      </c>
      <c r="B943" s="328" t="str">
        <f t="shared" si="280"/>
        <v/>
      </c>
      <c r="C943" s="370"/>
      <c r="D943" s="325" t="str">
        <f t="shared" si="281"/>
        <v/>
      </c>
      <c r="E943" s="329"/>
      <c r="F943" s="331">
        <f t="shared" si="283"/>
        <v>0</v>
      </c>
      <c r="G943" s="332">
        <f t="shared" si="284"/>
        <v>0</v>
      </c>
    </row>
    <row r="944" spans="1:7" ht="20.100000000000001" customHeight="1" x14ac:dyDescent="0.2">
      <c r="A944" s="363" t="str">
        <f t="shared" si="282"/>
        <v/>
      </c>
      <c r="B944" s="328" t="str">
        <f t="shared" si="280"/>
        <v/>
      </c>
      <c r="C944" s="364"/>
      <c r="D944" s="325" t="str">
        <f t="shared" si="281"/>
        <v/>
      </c>
      <c r="E944" s="365"/>
      <c r="F944" s="331">
        <f t="shared" si="283"/>
        <v>0</v>
      </c>
      <c r="G944" s="332">
        <f t="shared" si="284"/>
        <v>0</v>
      </c>
    </row>
    <row r="945" spans="1:7" ht="20.100000000000001" customHeight="1" x14ac:dyDescent="0.2">
      <c r="A945" s="363" t="str">
        <f t="shared" si="282"/>
        <v/>
      </c>
      <c r="B945" s="328" t="str">
        <f t="shared" si="280"/>
        <v/>
      </c>
      <c r="C945" s="364"/>
      <c r="D945" s="325" t="str">
        <f t="shared" si="281"/>
        <v/>
      </c>
      <c r="E945" s="365"/>
      <c r="F945" s="331">
        <f t="shared" si="283"/>
        <v>0</v>
      </c>
      <c r="G945" s="332">
        <f t="shared" si="284"/>
        <v>0</v>
      </c>
    </row>
    <row r="946" spans="1:7" ht="20.100000000000001" customHeight="1" x14ac:dyDescent="0.2">
      <c r="A946" s="363" t="str">
        <f t="shared" si="282"/>
        <v/>
      </c>
      <c r="B946" s="328" t="str">
        <f t="shared" si="280"/>
        <v/>
      </c>
      <c r="C946" s="364"/>
      <c r="D946" s="325" t="str">
        <f t="shared" si="281"/>
        <v/>
      </c>
      <c r="E946" s="365"/>
      <c r="F946" s="331">
        <f t="shared" si="283"/>
        <v>0</v>
      </c>
      <c r="G946" s="332">
        <f t="shared" si="284"/>
        <v>0</v>
      </c>
    </row>
    <row r="947" spans="1:7" ht="20.100000000000001" customHeight="1" x14ac:dyDescent="0.2">
      <c r="A947" s="363" t="str">
        <f t="shared" si="282"/>
        <v/>
      </c>
      <c r="B947" s="328" t="str">
        <f t="shared" si="280"/>
        <v/>
      </c>
      <c r="C947" s="364"/>
      <c r="D947" s="325" t="str">
        <f t="shared" si="281"/>
        <v/>
      </c>
      <c r="E947" s="365"/>
      <c r="F947" s="331">
        <f t="shared" si="283"/>
        <v>0</v>
      </c>
      <c r="G947" s="332">
        <f t="shared" si="284"/>
        <v>0</v>
      </c>
    </row>
    <row r="948" spans="1:7" ht="20.100000000000001" customHeight="1" x14ac:dyDescent="0.2">
      <c r="A948" s="371"/>
      <c r="B948" s="330"/>
      <c r="C948" s="352"/>
      <c r="D948" s="330"/>
      <c r="E948" s="348"/>
      <c r="F948" s="597" t="s">
        <v>29</v>
      </c>
      <c r="G948" s="333">
        <f>SUBTOTAL(9,G939:G947)</f>
        <v>0</v>
      </c>
    </row>
    <row r="949" spans="1:7" ht="20.100000000000001" customHeight="1" thickBot="1" x14ac:dyDescent="0.25">
      <c r="A949" s="372"/>
      <c r="B949" s="373"/>
      <c r="C949" s="374"/>
      <c r="D949" s="373"/>
      <c r="E949" s="375"/>
      <c r="F949" s="376"/>
      <c r="G949" s="377"/>
    </row>
    <row r="950" spans="1:7" ht="20.100000000000001" customHeight="1" thickBot="1" x14ac:dyDescent="0.25">
      <c r="A950" s="387">
        <f>B908</f>
        <v>19</v>
      </c>
      <c r="B950" s="378" t="str">
        <f>C908</f>
        <v>Contrapisos de Veredín perimetral, vereda de acceso y galería</v>
      </c>
      <c r="C950" s="379"/>
      <c r="D950" s="379" t="s">
        <v>30</v>
      </c>
      <c r="E950" s="380"/>
      <c r="F950" s="381" t="s">
        <v>31</v>
      </c>
      <c r="G950" s="382">
        <f>SUBTOTAL(9,G913:G949)</f>
        <v>0</v>
      </c>
    </row>
    <row r="951" spans="1:7" ht="20.100000000000001" customHeight="1" thickTop="1" thickBot="1" x14ac:dyDescent="0.25"/>
    <row r="952" spans="1:7" ht="20.100000000000001" customHeight="1" thickTop="1" x14ac:dyDescent="0.2">
      <c r="A952" s="383" t="s">
        <v>1252</v>
      </c>
      <c r="B952" s="384"/>
      <c r="C952" s="384"/>
      <c r="D952" s="384"/>
      <c r="E952" s="384"/>
      <c r="F952" s="384"/>
      <c r="G952" s="385"/>
    </row>
    <row r="953" spans="1:7" ht="20.100000000000001" customHeight="1" x14ac:dyDescent="0.2">
      <c r="A953" s="336" t="s">
        <v>719</v>
      </c>
      <c r="B953" s="337" t="str">
        <f>Comitente</f>
        <v>INSTITUTO PROVINCIAL DE LA VIVIENDA</v>
      </c>
      <c r="C953" s="338"/>
      <c r="D953" s="339"/>
      <c r="E953" s="339"/>
      <c r="F953" s="340"/>
      <c r="G953" s="341"/>
    </row>
    <row r="954" spans="1:7" ht="20.100000000000001" customHeight="1" x14ac:dyDescent="0.2">
      <c r="A954" s="336" t="s">
        <v>720</v>
      </c>
      <c r="B954" s="337" t="str">
        <f>Contratista</f>
        <v>xxxxxx</v>
      </c>
      <c r="C954" s="342"/>
      <c r="D954" s="342"/>
      <c r="E954" s="342"/>
      <c r="F954" s="343"/>
      <c r="G954" s="344"/>
    </row>
    <row r="955" spans="1:7" ht="20.100000000000001" customHeight="1" x14ac:dyDescent="0.2">
      <c r="A955" s="336" t="s">
        <v>20</v>
      </c>
      <c r="B955" s="337" t="str">
        <f>Obra</f>
        <v>B° VIRGEN DE FÁTIMA - SECTOR 1 - 71 VIV.- DPTO. JÁCHAL</v>
      </c>
      <c r="C955" s="342"/>
      <c r="D955" s="342"/>
      <c r="E955" s="342"/>
      <c r="F955" s="343" t="s">
        <v>33</v>
      </c>
      <c r="G955" s="345">
        <f>+Datos!$C$10</f>
        <v>43769</v>
      </c>
    </row>
    <row r="956" spans="1:7" ht="20.100000000000001" customHeight="1" x14ac:dyDescent="0.2">
      <c r="A956" s="346" t="s">
        <v>718</v>
      </c>
      <c r="B956" s="347" t="str">
        <f>Ubicación</f>
        <v>DEPTO. JÁCHAL</v>
      </c>
      <c r="C956" s="347"/>
      <c r="D956" s="330"/>
      <c r="E956" s="348"/>
      <c r="F956" s="349"/>
      <c r="G956" s="350"/>
    </row>
    <row r="957" spans="1:7" ht="20.100000000000001" customHeight="1" x14ac:dyDescent="0.2">
      <c r="A957" s="346" t="s">
        <v>34</v>
      </c>
      <c r="B957" s="351" t="s">
        <v>1125</v>
      </c>
      <c r="C957" s="352" t="str">
        <f>IFERROR(VLOOKUP(B957,Tabla_CyP,2,FALSE),"")</f>
        <v>VIVIENDA</v>
      </c>
      <c r="D957" s="353"/>
      <c r="E957" s="348"/>
      <c r="F957" s="349"/>
      <c r="G957" s="350"/>
    </row>
    <row r="958" spans="1:7" ht="20.100000000000001" customHeight="1" x14ac:dyDescent="0.2">
      <c r="A958" s="346" t="s">
        <v>21</v>
      </c>
      <c r="B958" s="386">
        <f>IFERROR(VLOOKUP(COUNTIF($A$1:A958,"ITEM:"),Tabla_NumeroItem,2,FALSE),"")</f>
        <v>20</v>
      </c>
      <c r="C958" s="352" t="str">
        <f>IFERROR(VLOOKUP(B958,Tabla_CyP,2,FALSE),"")</f>
        <v>Carpinterías metálica, aluminio y madera</v>
      </c>
      <c r="D958" s="330"/>
      <c r="E958" s="348"/>
      <c r="F958" s="343" t="s">
        <v>22</v>
      </c>
      <c r="G958" s="354" t="str">
        <f>IFERROR(VLOOKUP(B958,Tabla_CyP,4,FALSE),"")</f>
        <v>gl</v>
      </c>
    </row>
    <row r="959" spans="1:7" ht="20.100000000000001" customHeight="1" x14ac:dyDescent="0.2">
      <c r="A959" s="346"/>
      <c r="B959" s="347"/>
      <c r="C959" s="352"/>
      <c r="D959" s="330"/>
      <c r="E959" s="348"/>
      <c r="F959" s="349"/>
      <c r="G959" s="350"/>
    </row>
    <row r="960" spans="1:7" ht="20.100000000000001" customHeight="1" x14ac:dyDescent="0.2">
      <c r="A960" s="650" t="s">
        <v>581</v>
      </c>
      <c r="B960" s="651"/>
      <c r="C960" s="646" t="s">
        <v>0</v>
      </c>
      <c r="D960" s="646" t="s">
        <v>23</v>
      </c>
      <c r="E960" s="648" t="s">
        <v>24</v>
      </c>
      <c r="F960" s="644" t="s">
        <v>25</v>
      </c>
      <c r="G960" s="652" t="s">
        <v>26</v>
      </c>
    </row>
    <row r="961" spans="1:7" ht="20.100000000000001" customHeight="1" x14ac:dyDescent="0.2">
      <c r="A961" s="355" t="s">
        <v>582</v>
      </c>
      <c r="B961" s="356" t="s">
        <v>583</v>
      </c>
      <c r="C961" s="647"/>
      <c r="D961" s="647"/>
      <c r="E961" s="649"/>
      <c r="F961" s="645"/>
      <c r="G961" s="653"/>
    </row>
    <row r="962" spans="1:7" ht="20.100000000000001" customHeight="1" x14ac:dyDescent="0.2">
      <c r="A962" s="596"/>
      <c r="B962" s="357"/>
      <c r="C962" s="358" t="s">
        <v>721</v>
      </c>
      <c r="D962" s="359"/>
      <c r="E962" s="360"/>
      <c r="F962" s="361"/>
      <c r="G962" s="362"/>
    </row>
    <row r="963" spans="1:7" ht="20.100000000000001" customHeight="1" x14ac:dyDescent="0.2">
      <c r="A963" s="363" t="str">
        <f>IFERROR(VLOOKUP(C963,Tabla_Insumos,4,FALSE),"")</f>
        <v/>
      </c>
      <c r="B963" s="328" t="str">
        <f t="shared" ref="B963:B976" si="285">IFERROR(VLOOKUP(C963,Tabla_Insumos,5,FALSE),"")</f>
        <v/>
      </c>
      <c r="C963" s="326"/>
      <c r="D963" s="325" t="str">
        <f t="shared" ref="D963:D976" si="286">IFERROR(VLOOKUP(C963,Tabla_Insumos,2,FALSE),"")</f>
        <v/>
      </c>
      <c r="E963" s="329"/>
      <c r="F963" s="331">
        <f t="shared" ref="F963:F976" si="287">IFERROR(VLOOKUP(C963,Tabla_Insumos,3,FALSE),0)</f>
        <v>0</v>
      </c>
      <c r="G963" s="332">
        <f>ROUND(E963*F963,2)</f>
        <v>0</v>
      </c>
    </row>
    <row r="964" spans="1:7" ht="20.100000000000001" customHeight="1" x14ac:dyDescent="0.2">
      <c r="A964" s="363" t="str">
        <f t="shared" ref="A964:A976" si="288">IFERROR(VLOOKUP(C964,Tabla_Insumos,4,FALSE),"")</f>
        <v/>
      </c>
      <c r="B964" s="328" t="str">
        <f t="shared" si="285"/>
        <v/>
      </c>
      <c r="C964" s="326"/>
      <c r="D964" s="325" t="str">
        <f t="shared" si="286"/>
        <v/>
      </c>
      <c r="E964" s="329"/>
      <c r="F964" s="331">
        <f t="shared" si="287"/>
        <v>0</v>
      </c>
      <c r="G964" s="332">
        <f t="shared" ref="G964:G976" si="289">ROUND(E964*F964,2)</f>
        <v>0</v>
      </c>
    </row>
    <row r="965" spans="1:7" ht="20.100000000000001" customHeight="1" x14ac:dyDescent="0.2">
      <c r="A965" s="363" t="str">
        <f t="shared" si="288"/>
        <v/>
      </c>
      <c r="B965" s="328" t="str">
        <f t="shared" si="285"/>
        <v/>
      </c>
      <c r="C965" s="326"/>
      <c r="D965" s="325" t="str">
        <f t="shared" si="286"/>
        <v/>
      </c>
      <c r="E965" s="329"/>
      <c r="F965" s="331">
        <f t="shared" si="287"/>
        <v>0</v>
      </c>
      <c r="G965" s="332">
        <f t="shared" si="289"/>
        <v>0</v>
      </c>
    </row>
    <row r="966" spans="1:7" ht="20.100000000000001" customHeight="1" x14ac:dyDescent="0.2">
      <c r="A966" s="363" t="str">
        <f t="shared" si="288"/>
        <v/>
      </c>
      <c r="B966" s="328" t="str">
        <f t="shared" si="285"/>
        <v/>
      </c>
      <c r="C966" s="327"/>
      <c r="D966" s="325" t="str">
        <f t="shared" si="286"/>
        <v/>
      </c>
      <c r="E966" s="329"/>
      <c r="F966" s="331">
        <f t="shared" si="287"/>
        <v>0</v>
      </c>
      <c r="G966" s="332">
        <f t="shared" si="289"/>
        <v>0</v>
      </c>
    </row>
    <row r="967" spans="1:7" ht="20.100000000000001" customHeight="1" x14ac:dyDescent="0.2">
      <c r="A967" s="363" t="str">
        <f t="shared" si="288"/>
        <v/>
      </c>
      <c r="B967" s="328" t="str">
        <f t="shared" si="285"/>
        <v/>
      </c>
      <c r="C967" s="328"/>
      <c r="D967" s="325" t="str">
        <f t="shared" si="286"/>
        <v/>
      </c>
      <c r="E967" s="329"/>
      <c r="F967" s="331">
        <f t="shared" si="287"/>
        <v>0</v>
      </c>
      <c r="G967" s="332">
        <f t="shared" si="289"/>
        <v>0</v>
      </c>
    </row>
    <row r="968" spans="1:7" ht="20.100000000000001" customHeight="1" x14ac:dyDescent="0.2">
      <c r="A968" s="363" t="str">
        <f t="shared" si="288"/>
        <v/>
      </c>
      <c r="B968" s="328" t="str">
        <f t="shared" si="285"/>
        <v/>
      </c>
      <c r="C968" s="364"/>
      <c r="D968" s="325" t="str">
        <f t="shared" si="286"/>
        <v/>
      </c>
      <c r="E968" s="365"/>
      <c r="F968" s="331">
        <f t="shared" si="287"/>
        <v>0</v>
      </c>
      <c r="G968" s="332">
        <f t="shared" si="289"/>
        <v>0</v>
      </c>
    </row>
    <row r="969" spans="1:7" ht="20.100000000000001" customHeight="1" x14ac:dyDescent="0.2">
      <c r="A969" s="363" t="str">
        <f t="shared" si="288"/>
        <v/>
      </c>
      <c r="B969" s="328" t="str">
        <f t="shared" si="285"/>
        <v/>
      </c>
      <c r="C969" s="364"/>
      <c r="D969" s="325" t="str">
        <f t="shared" si="286"/>
        <v/>
      </c>
      <c r="E969" s="365"/>
      <c r="F969" s="331">
        <f t="shared" si="287"/>
        <v>0</v>
      </c>
      <c r="G969" s="332">
        <f t="shared" si="289"/>
        <v>0</v>
      </c>
    </row>
    <row r="970" spans="1:7" ht="20.100000000000001" customHeight="1" x14ac:dyDescent="0.2">
      <c r="A970" s="363" t="str">
        <f t="shared" si="288"/>
        <v/>
      </c>
      <c r="B970" s="328" t="str">
        <f t="shared" si="285"/>
        <v/>
      </c>
      <c r="C970" s="364"/>
      <c r="D970" s="325" t="str">
        <f t="shared" si="286"/>
        <v/>
      </c>
      <c r="E970" s="365"/>
      <c r="F970" s="331">
        <f t="shared" si="287"/>
        <v>0</v>
      </c>
      <c r="G970" s="332">
        <f t="shared" si="289"/>
        <v>0</v>
      </c>
    </row>
    <row r="971" spans="1:7" ht="20.100000000000001" customHeight="1" x14ac:dyDescent="0.2">
      <c r="A971" s="363" t="str">
        <f t="shared" si="288"/>
        <v/>
      </c>
      <c r="B971" s="328" t="str">
        <f t="shared" si="285"/>
        <v/>
      </c>
      <c r="C971" s="364"/>
      <c r="D971" s="325" t="str">
        <f t="shared" si="286"/>
        <v/>
      </c>
      <c r="E971" s="365"/>
      <c r="F971" s="331">
        <f t="shared" si="287"/>
        <v>0</v>
      </c>
      <c r="G971" s="332">
        <f t="shared" si="289"/>
        <v>0</v>
      </c>
    </row>
    <row r="972" spans="1:7" ht="20.100000000000001" customHeight="1" x14ac:dyDescent="0.2">
      <c r="A972" s="363" t="str">
        <f t="shared" si="288"/>
        <v/>
      </c>
      <c r="B972" s="328" t="str">
        <f t="shared" si="285"/>
        <v/>
      </c>
      <c r="C972" s="364"/>
      <c r="D972" s="325" t="str">
        <f t="shared" si="286"/>
        <v/>
      </c>
      <c r="E972" s="365"/>
      <c r="F972" s="331">
        <f t="shared" si="287"/>
        <v>0</v>
      </c>
      <c r="G972" s="332">
        <f t="shared" si="289"/>
        <v>0</v>
      </c>
    </row>
    <row r="973" spans="1:7" ht="20.100000000000001" customHeight="1" x14ac:dyDescent="0.2">
      <c r="A973" s="363" t="str">
        <f t="shared" si="288"/>
        <v/>
      </c>
      <c r="B973" s="328" t="str">
        <f t="shared" si="285"/>
        <v/>
      </c>
      <c r="C973" s="364"/>
      <c r="D973" s="325" t="str">
        <f t="shared" si="286"/>
        <v/>
      </c>
      <c r="E973" s="365"/>
      <c r="F973" s="331">
        <f t="shared" si="287"/>
        <v>0</v>
      </c>
      <c r="G973" s="332">
        <f t="shared" si="289"/>
        <v>0</v>
      </c>
    </row>
    <row r="974" spans="1:7" ht="20.100000000000001" customHeight="1" x14ac:dyDescent="0.2">
      <c r="A974" s="363" t="str">
        <f t="shared" si="288"/>
        <v/>
      </c>
      <c r="B974" s="328" t="str">
        <f t="shared" si="285"/>
        <v/>
      </c>
      <c r="C974" s="364"/>
      <c r="D974" s="325" t="str">
        <f t="shared" si="286"/>
        <v/>
      </c>
      <c r="E974" s="365"/>
      <c r="F974" s="331">
        <f t="shared" si="287"/>
        <v>0</v>
      </c>
      <c r="G974" s="332">
        <f t="shared" si="289"/>
        <v>0</v>
      </c>
    </row>
    <row r="975" spans="1:7" ht="20.100000000000001" customHeight="1" x14ac:dyDescent="0.2">
      <c r="A975" s="363" t="str">
        <f t="shared" si="288"/>
        <v/>
      </c>
      <c r="B975" s="328" t="str">
        <f t="shared" si="285"/>
        <v/>
      </c>
      <c r="C975" s="364"/>
      <c r="D975" s="325" t="str">
        <f t="shared" si="286"/>
        <v/>
      </c>
      <c r="E975" s="365"/>
      <c r="F975" s="331">
        <f t="shared" si="287"/>
        <v>0</v>
      </c>
      <c r="G975" s="332">
        <f t="shared" si="289"/>
        <v>0</v>
      </c>
    </row>
    <row r="976" spans="1:7" ht="20.100000000000001" customHeight="1" x14ac:dyDescent="0.2">
      <c r="A976" s="363" t="str">
        <f t="shared" si="288"/>
        <v/>
      </c>
      <c r="B976" s="328" t="str">
        <f t="shared" si="285"/>
        <v/>
      </c>
      <c r="C976" s="364"/>
      <c r="D976" s="325" t="str">
        <f t="shared" si="286"/>
        <v/>
      </c>
      <c r="E976" s="365"/>
      <c r="F976" s="331">
        <f t="shared" si="287"/>
        <v>0</v>
      </c>
      <c r="G976" s="332">
        <f t="shared" si="289"/>
        <v>0</v>
      </c>
    </row>
    <row r="977" spans="1:7" ht="20.100000000000001" customHeight="1" x14ac:dyDescent="0.2">
      <c r="A977" s="366"/>
      <c r="B977" s="352"/>
      <c r="C977" s="352"/>
      <c r="D977" s="330"/>
      <c r="E977" s="348"/>
      <c r="F977" s="597" t="s">
        <v>27</v>
      </c>
      <c r="G977" s="333">
        <f>SUBTOTAL(9,G963:G976)</f>
        <v>0</v>
      </c>
    </row>
    <row r="978" spans="1:7" ht="20.100000000000001" customHeight="1" x14ac:dyDescent="0.2">
      <c r="A978" s="366"/>
      <c r="B978" s="352"/>
      <c r="C978" s="339" t="s">
        <v>722</v>
      </c>
      <c r="D978" s="330"/>
      <c r="E978" s="348"/>
      <c r="F978" s="349"/>
      <c r="G978" s="367"/>
    </row>
    <row r="979" spans="1:7" ht="20.100000000000001" customHeight="1" x14ac:dyDescent="0.2">
      <c r="A979" s="363" t="str">
        <f t="shared" ref="A979:A986" si="290">IFERROR(VLOOKUP(C979,Tabla_Insumos,4,FALSE),"")</f>
        <v/>
      </c>
      <c r="B979" s="328" t="str">
        <f t="shared" ref="B979:B986" si="291">IFERROR(VLOOKUP(C979,Tabla_Insumos,5,FALSE),"")</f>
        <v/>
      </c>
      <c r="C979" s="334"/>
      <c r="D979" s="325" t="str">
        <f t="shared" ref="D979:D986" si="292">IFERROR(VLOOKUP(C979,Tabla_Insumos,2,FALSE),"")</f>
        <v/>
      </c>
      <c r="E979" s="329"/>
      <c r="F979" s="368">
        <f t="shared" ref="F979:F986" si="293">IFERROR(VLOOKUP(C979,Tabla_Insumos,3,FALSE),0)</f>
        <v>0</v>
      </c>
      <c r="G979" s="332">
        <f>ROUND(E979*F979,2)</f>
        <v>0</v>
      </c>
    </row>
    <row r="980" spans="1:7" ht="20.100000000000001" customHeight="1" x14ac:dyDescent="0.2">
      <c r="A980" s="363" t="str">
        <f t="shared" si="290"/>
        <v/>
      </c>
      <c r="B980" s="328" t="str">
        <f t="shared" si="291"/>
        <v/>
      </c>
      <c r="C980" s="335"/>
      <c r="D980" s="325" t="str">
        <f t="shared" si="292"/>
        <v/>
      </c>
      <c r="E980" s="329"/>
      <c r="F980" s="368">
        <f t="shared" si="293"/>
        <v>0</v>
      </c>
      <c r="G980" s="332">
        <f t="shared" ref="G980:G986" si="294">ROUND(E980*F980,2)</f>
        <v>0</v>
      </c>
    </row>
    <row r="981" spans="1:7" ht="20.100000000000001" customHeight="1" x14ac:dyDescent="0.2">
      <c r="A981" s="363" t="str">
        <f t="shared" si="290"/>
        <v/>
      </c>
      <c r="B981" s="328" t="str">
        <f t="shared" si="291"/>
        <v/>
      </c>
      <c r="C981" s="335"/>
      <c r="D981" s="325" t="str">
        <f t="shared" si="292"/>
        <v/>
      </c>
      <c r="E981" s="329"/>
      <c r="F981" s="368">
        <f t="shared" si="293"/>
        <v>0</v>
      </c>
      <c r="G981" s="332">
        <f t="shared" si="294"/>
        <v>0</v>
      </c>
    </row>
    <row r="982" spans="1:7" ht="20.100000000000001" customHeight="1" x14ac:dyDescent="0.2">
      <c r="A982" s="363" t="str">
        <f t="shared" si="290"/>
        <v/>
      </c>
      <c r="B982" s="328" t="str">
        <f t="shared" si="291"/>
        <v/>
      </c>
      <c r="C982" s="335"/>
      <c r="D982" s="325" t="str">
        <f t="shared" si="292"/>
        <v/>
      </c>
      <c r="E982" s="329"/>
      <c r="F982" s="368">
        <f t="shared" si="293"/>
        <v>0</v>
      </c>
      <c r="G982" s="332">
        <f t="shared" si="294"/>
        <v>0</v>
      </c>
    </row>
    <row r="983" spans="1:7" ht="20.100000000000001" customHeight="1" x14ac:dyDescent="0.2">
      <c r="A983" s="363" t="str">
        <f t="shared" si="290"/>
        <v/>
      </c>
      <c r="B983" s="328" t="str">
        <f t="shared" si="291"/>
        <v/>
      </c>
      <c r="C983" s="328"/>
      <c r="D983" s="325" t="str">
        <f t="shared" si="292"/>
        <v/>
      </c>
      <c r="E983" s="329"/>
      <c r="F983" s="368">
        <f t="shared" si="293"/>
        <v>0</v>
      </c>
      <c r="G983" s="332">
        <f t="shared" si="294"/>
        <v>0</v>
      </c>
    </row>
    <row r="984" spans="1:7" ht="20.100000000000001" customHeight="1" x14ac:dyDescent="0.2">
      <c r="A984" s="363" t="str">
        <f t="shared" si="290"/>
        <v/>
      </c>
      <c r="B984" s="328" t="str">
        <f t="shared" si="291"/>
        <v/>
      </c>
      <c r="C984" s="328"/>
      <c r="D984" s="325" t="str">
        <f t="shared" si="292"/>
        <v/>
      </c>
      <c r="E984" s="329"/>
      <c r="F984" s="368">
        <f t="shared" si="293"/>
        <v>0</v>
      </c>
      <c r="G984" s="332">
        <f t="shared" si="294"/>
        <v>0</v>
      </c>
    </row>
    <row r="985" spans="1:7" ht="20.100000000000001" customHeight="1" x14ac:dyDescent="0.2">
      <c r="A985" s="363" t="str">
        <f t="shared" si="290"/>
        <v/>
      </c>
      <c r="B985" s="328" t="str">
        <f t="shared" si="291"/>
        <v/>
      </c>
      <c r="C985" s="364"/>
      <c r="D985" s="325" t="str">
        <f t="shared" si="292"/>
        <v/>
      </c>
      <c r="E985" s="365"/>
      <c r="F985" s="368">
        <f t="shared" si="293"/>
        <v>0</v>
      </c>
      <c r="G985" s="332">
        <f t="shared" si="294"/>
        <v>0</v>
      </c>
    </row>
    <row r="986" spans="1:7" ht="20.100000000000001" customHeight="1" x14ac:dyDescent="0.2">
      <c r="A986" s="363" t="str">
        <f t="shared" si="290"/>
        <v/>
      </c>
      <c r="B986" s="328" t="str">
        <f t="shared" si="291"/>
        <v/>
      </c>
      <c r="C986" s="364"/>
      <c r="D986" s="325" t="str">
        <f t="shared" si="292"/>
        <v/>
      </c>
      <c r="E986" s="365"/>
      <c r="F986" s="368">
        <f t="shared" si="293"/>
        <v>0</v>
      </c>
      <c r="G986" s="332">
        <f t="shared" si="294"/>
        <v>0</v>
      </c>
    </row>
    <row r="987" spans="1:7" ht="20.100000000000001" customHeight="1" x14ac:dyDescent="0.2">
      <c r="A987" s="366"/>
      <c r="B987" s="352"/>
      <c r="C987" s="352"/>
      <c r="D987" s="330"/>
      <c r="E987" s="348"/>
      <c r="F987" s="597" t="s">
        <v>28</v>
      </c>
      <c r="G987" s="333">
        <f>SUBTOTAL(9,G979:G986)</f>
        <v>0</v>
      </c>
    </row>
    <row r="988" spans="1:7" ht="20.100000000000001" customHeight="1" x14ac:dyDescent="0.2">
      <c r="A988" s="366"/>
      <c r="B988" s="352"/>
      <c r="C988" s="339" t="s">
        <v>723</v>
      </c>
      <c r="D988" s="330"/>
      <c r="E988" s="348"/>
      <c r="F988" s="349"/>
      <c r="G988" s="367"/>
    </row>
    <row r="989" spans="1:7" ht="20.100000000000001" customHeight="1" x14ac:dyDescent="0.2">
      <c r="A989" s="363" t="str">
        <f>IFERROR(VLOOKUP(C989,Tabla_Insumos,4,FALSE),"")</f>
        <v/>
      </c>
      <c r="B989" s="328" t="str">
        <f t="shared" ref="B989:B997" si="295">IFERROR(VLOOKUP(C989,Tabla_Insumos,5,FALSE),"")</f>
        <v/>
      </c>
      <c r="C989" s="335"/>
      <c r="D989" s="325" t="str">
        <f t="shared" ref="D989:D997" si="296">IFERROR(VLOOKUP(C989,Tabla_Insumos,2,FALSE),"")</f>
        <v/>
      </c>
      <c r="E989" s="329"/>
      <c r="F989" s="331">
        <f>IFERROR(VLOOKUP(C989,Tabla_Insumos,3,FALSE),0)</f>
        <v>0</v>
      </c>
      <c r="G989" s="332">
        <f>ROUND(E989*F989,2)</f>
        <v>0</v>
      </c>
    </row>
    <row r="990" spans="1:7" ht="20.100000000000001" customHeight="1" x14ac:dyDescent="0.2">
      <c r="A990" s="363" t="str">
        <f t="shared" ref="A990:A997" si="297">IFERROR(VLOOKUP(C990,Tabla_Insumos,4,FALSE),"")</f>
        <v/>
      </c>
      <c r="B990" s="328" t="str">
        <f t="shared" si="295"/>
        <v/>
      </c>
      <c r="C990" s="335"/>
      <c r="D990" s="325" t="str">
        <f t="shared" si="296"/>
        <v/>
      </c>
      <c r="E990" s="329"/>
      <c r="F990" s="331">
        <f t="shared" ref="F990:F997" si="298">IFERROR(VLOOKUP(C990,Tabla_Insumos,3,FALSE),0)</f>
        <v>0</v>
      </c>
      <c r="G990" s="332">
        <f t="shared" ref="G990:G997" si="299">ROUND(E990*F990,2)</f>
        <v>0</v>
      </c>
    </row>
    <row r="991" spans="1:7" ht="20.100000000000001" customHeight="1" x14ac:dyDescent="0.2">
      <c r="A991" s="363" t="str">
        <f t="shared" si="297"/>
        <v/>
      </c>
      <c r="B991" s="328" t="str">
        <f t="shared" si="295"/>
        <v/>
      </c>
      <c r="C991" s="334"/>
      <c r="D991" s="325" t="str">
        <f t="shared" si="296"/>
        <v/>
      </c>
      <c r="E991" s="329"/>
      <c r="F991" s="331">
        <f t="shared" si="298"/>
        <v>0</v>
      </c>
      <c r="G991" s="332">
        <f t="shared" si="299"/>
        <v>0</v>
      </c>
    </row>
    <row r="992" spans="1:7" ht="20.100000000000001" customHeight="1" x14ac:dyDescent="0.2">
      <c r="A992" s="363" t="str">
        <f t="shared" si="297"/>
        <v/>
      </c>
      <c r="B992" s="328" t="str">
        <f t="shared" si="295"/>
        <v/>
      </c>
      <c r="C992" s="369"/>
      <c r="D992" s="325" t="str">
        <f t="shared" si="296"/>
        <v/>
      </c>
      <c r="E992" s="329"/>
      <c r="F992" s="331">
        <f t="shared" si="298"/>
        <v>0</v>
      </c>
      <c r="G992" s="332">
        <f t="shared" si="299"/>
        <v>0</v>
      </c>
    </row>
    <row r="993" spans="1:7" ht="20.100000000000001" customHeight="1" x14ac:dyDescent="0.2">
      <c r="A993" s="363" t="str">
        <f t="shared" si="297"/>
        <v/>
      </c>
      <c r="B993" s="328" t="str">
        <f t="shared" si="295"/>
        <v/>
      </c>
      <c r="C993" s="370"/>
      <c r="D993" s="325" t="str">
        <f t="shared" si="296"/>
        <v/>
      </c>
      <c r="E993" s="329"/>
      <c r="F993" s="331">
        <f t="shared" si="298"/>
        <v>0</v>
      </c>
      <c r="G993" s="332">
        <f t="shared" si="299"/>
        <v>0</v>
      </c>
    </row>
    <row r="994" spans="1:7" ht="20.100000000000001" customHeight="1" x14ac:dyDescent="0.2">
      <c r="A994" s="363" t="str">
        <f t="shared" si="297"/>
        <v/>
      </c>
      <c r="B994" s="328" t="str">
        <f t="shared" si="295"/>
        <v/>
      </c>
      <c r="C994" s="364"/>
      <c r="D994" s="325" t="str">
        <f t="shared" si="296"/>
        <v/>
      </c>
      <c r="E994" s="365"/>
      <c r="F994" s="331">
        <f t="shared" si="298"/>
        <v>0</v>
      </c>
      <c r="G994" s="332">
        <f t="shared" si="299"/>
        <v>0</v>
      </c>
    </row>
    <row r="995" spans="1:7" ht="20.100000000000001" customHeight="1" x14ac:dyDescent="0.2">
      <c r="A995" s="363" t="str">
        <f t="shared" si="297"/>
        <v/>
      </c>
      <c r="B995" s="328" t="str">
        <f t="shared" si="295"/>
        <v/>
      </c>
      <c r="C995" s="364"/>
      <c r="D995" s="325" t="str">
        <f t="shared" si="296"/>
        <v/>
      </c>
      <c r="E995" s="365"/>
      <c r="F995" s="331">
        <f t="shared" si="298"/>
        <v>0</v>
      </c>
      <c r="G995" s="332">
        <f t="shared" si="299"/>
        <v>0</v>
      </c>
    </row>
    <row r="996" spans="1:7" ht="20.100000000000001" customHeight="1" x14ac:dyDescent="0.2">
      <c r="A996" s="363" t="str">
        <f t="shared" si="297"/>
        <v/>
      </c>
      <c r="B996" s="328" t="str">
        <f t="shared" si="295"/>
        <v/>
      </c>
      <c r="C996" s="364"/>
      <c r="D996" s="325" t="str">
        <f t="shared" si="296"/>
        <v/>
      </c>
      <c r="E996" s="365"/>
      <c r="F996" s="331">
        <f t="shared" si="298"/>
        <v>0</v>
      </c>
      <c r="G996" s="332">
        <f t="shared" si="299"/>
        <v>0</v>
      </c>
    </row>
    <row r="997" spans="1:7" ht="20.100000000000001" customHeight="1" x14ac:dyDescent="0.2">
      <c r="A997" s="363" t="str">
        <f t="shared" si="297"/>
        <v/>
      </c>
      <c r="B997" s="328" t="str">
        <f t="shared" si="295"/>
        <v/>
      </c>
      <c r="C997" s="364"/>
      <c r="D997" s="325" t="str">
        <f t="shared" si="296"/>
        <v/>
      </c>
      <c r="E997" s="365"/>
      <c r="F997" s="331">
        <f t="shared" si="298"/>
        <v>0</v>
      </c>
      <c r="G997" s="332">
        <f t="shared" si="299"/>
        <v>0</v>
      </c>
    </row>
    <row r="998" spans="1:7" ht="20.100000000000001" customHeight="1" x14ac:dyDescent="0.2">
      <c r="A998" s="371"/>
      <c r="B998" s="330"/>
      <c r="C998" s="352"/>
      <c r="D998" s="330"/>
      <c r="E998" s="348"/>
      <c r="F998" s="597" t="s">
        <v>29</v>
      </c>
      <c r="G998" s="333">
        <f>SUBTOTAL(9,G989:G997)</f>
        <v>0</v>
      </c>
    </row>
    <row r="999" spans="1:7" ht="20.100000000000001" customHeight="1" thickBot="1" x14ac:dyDescent="0.25">
      <c r="A999" s="372"/>
      <c r="B999" s="373"/>
      <c r="C999" s="374"/>
      <c r="D999" s="373"/>
      <c r="E999" s="375"/>
      <c r="F999" s="376"/>
      <c r="G999" s="377"/>
    </row>
    <row r="1000" spans="1:7" ht="20.100000000000001" customHeight="1" thickBot="1" x14ac:dyDescent="0.25">
      <c r="A1000" s="387">
        <f>B958</f>
        <v>20</v>
      </c>
      <c r="B1000" s="378" t="str">
        <f>C958</f>
        <v>Carpinterías metálica, aluminio y madera</v>
      </c>
      <c r="C1000" s="379"/>
      <c r="D1000" s="379" t="s">
        <v>30</v>
      </c>
      <c r="E1000" s="380"/>
      <c r="F1000" s="381" t="s">
        <v>31</v>
      </c>
      <c r="G1000" s="382">
        <f>SUBTOTAL(9,G963:G999)</f>
        <v>0</v>
      </c>
    </row>
    <row r="1001" spans="1:7" ht="20.100000000000001" customHeight="1" thickTop="1" thickBot="1" x14ac:dyDescent="0.25"/>
    <row r="1002" spans="1:7" ht="20.100000000000001" customHeight="1" thickTop="1" x14ac:dyDescent="0.2">
      <c r="A1002" s="383" t="s">
        <v>1252</v>
      </c>
      <c r="B1002" s="384"/>
      <c r="C1002" s="384"/>
      <c r="D1002" s="384"/>
      <c r="E1002" s="384"/>
      <c r="F1002" s="384"/>
      <c r="G1002" s="385"/>
    </row>
    <row r="1003" spans="1:7" ht="20.100000000000001" customHeight="1" x14ac:dyDescent="0.2">
      <c r="A1003" s="336" t="s">
        <v>719</v>
      </c>
      <c r="B1003" s="337" t="str">
        <f>Comitente</f>
        <v>INSTITUTO PROVINCIAL DE LA VIVIENDA</v>
      </c>
      <c r="C1003" s="338"/>
      <c r="D1003" s="339"/>
      <c r="E1003" s="339"/>
      <c r="F1003" s="340"/>
      <c r="G1003" s="341"/>
    </row>
    <row r="1004" spans="1:7" ht="20.100000000000001" customHeight="1" x14ac:dyDescent="0.2">
      <c r="A1004" s="336" t="s">
        <v>720</v>
      </c>
      <c r="B1004" s="337" t="str">
        <f>Contratista</f>
        <v>xxxxxx</v>
      </c>
      <c r="C1004" s="342"/>
      <c r="D1004" s="342"/>
      <c r="E1004" s="342"/>
      <c r="F1004" s="343"/>
      <c r="G1004" s="344"/>
    </row>
    <row r="1005" spans="1:7" ht="20.100000000000001" customHeight="1" x14ac:dyDescent="0.2">
      <c r="A1005" s="336" t="s">
        <v>20</v>
      </c>
      <c r="B1005" s="337" t="str">
        <f>Obra</f>
        <v>B° VIRGEN DE FÁTIMA - SECTOR 1 - 71 VIV.- DPTO. JÁCHAL</v>
      </c>
      <c r="C1005" s="342"/>
      <c r="D1005" s="342"/>
      <c r="E1005" s="342"/>
      <c r="F1005" s="343" t="s">
        <v>33</v>
      </c>
      <c r="G1005" s="345">
        <f>+Datos!$C$10</f>
        <v>43769</v>
      </c>
    </row>
    <row r="1006" spans="1:7" ht="20.100000000000001" customHeight="1" x14ac:dyDescent="0.2">
      <c r="A1006" s="346" t="s">
        <v>718</v>
      </c>
      <c r="B1006" s="347" t="str">
        <f>Ubicación</f>
        <v>DEPTO. JÁCHAL</v>
      </c>
      <c r="C1006" s="347"/>
      <c r="D1006" s="330"/>
      <c r="E1006" s="348"/>
      <c r="F1006" s="349"/>
      <c r="G1006" s="350"/>
    </row>
    <row r="1007" spans="1:7" ht="20.100000000000001" customHeight="1" x14ac:dyDescent="0.2">
      <c r="A1007" s="346" t="s">
        <v>34</v>
      </c>
      <c r="B1007" s="351" t="s">
        <v>1125</v>
      </c>
      <c r="C1007" s="352" t="str">
        <f>IFERROR(VLOOKUP(B1007,Tabla_CyP,2,FALSE),"")</f>
        <v>VIVIENDA</v>
      </c>
      <c r="D1007" s="353"/>
      <c r="E1007" s="348"/>
      <c r="F1007" s="349"/>
      <c r="G1007" s="350"/>
    </row>
    <row r="1008" spans="1:7" ht="20.100000000000001" customHeight="1" x14ac:dyDescent="0.2">
      <c r="A1008" s="346" t="s">
        <v>21</v>
      </c>
      <c r="B1008" s="386">
        <f>IFERROR(VLOOKUP(COUNTIF($A$1:A1008,"ITEM:"),Tabla_NumeroItem,2,FALSE),"")</f>
        <v>21</v>
      </c>
      <c r="C1008" s="352" t="str">
        <f>IFERROR(VLOOKUP(B1008,Tabla_CyP,2,FALSE),"")</f>
        <v>Jaharro b/ revestimiento cerámico</v>
      </c>
      <c r="D1008" s="330"/>
      <c r="E1008" s="348"/>
      <c r="F1008" s="343" t="s">
        <v>22</v>
      </c>
      <c r="G1008" s="354" t="str">
        <f>IFERROR(VLOOKUP(B1008,Tabla_CyP,4,FALSE),"")</f>
        <v>m2</v>
      </c>
    </row>
    <row r="1009" spans="1:7" ht="20.100000000000001" customHeight="1" x14ac:dyDescent="0.2">
      <c r="A1009" s="346"/>
      <c r="B1009" s="347"/>
      <c r="C1009" s="352"/>
      <c r="D1009" s="330"/>
      <c r="E1009" s="348"/>
      <c r="F1009" s="349"/>
      <c r="G1009" s="350"/>
    </row>
    <row r="1010" spans="1:7" ht="20.100000000000001" customHeight="1" x14ac:dyDescent="0.2">
      <c r="A1010" s="650" t="s">
        <v>581</v>
      </c>
      <c r="B1010" s="651"/>
      <c r="C1010" s="646" t="s">
        <v>0</v>
      </c>
      <c r="D1010" s="646" t="s">
        <v>23</v>
      </c>
      <c r="E1010" s="648" t="s">
        <v>24</v>
      </c>
      <c r="F1010" s="644" t="s">
        <v>25</v>
      </c>
      <c r="G1010" s="652" t="s">
        <v>26</v>
      </c>
    </row>
    <row r="1011" spans="1:7" ht="20.100000000000001" customHeight="1" x14ac:dyDescent="0.2">
      <c r="A1011" s="355" t="s">
        <v>582</v>
      </c>
      <c r="B1011" s="356" t="s">
        <v>583</v>
      </c>
      <c r="C1011" s="647"/>
      <c r="D1011" s="647"/>
      <c r="E1011" s="649"/>
      <c r="F1011" s="645"/>
      <c r="G1011" s="653"/>
    </row>
    <row r="1012" spans="1:7" ht="20.100000000000001" customHeight="1" x14ac:dyDescent="0.2">
      <c r="A1012" s="596"/>
      <c r="B1012" s="357"/>
      <c r="C1012" s="358" t="s">
        <v>721</v>
      </c>
      <c r="D1012" s="359"/>
      <c r="E1012" s="360"/>
      <c r="F1012" s="361"/>
      <c r="G1012" s="362"/>
    </row>
    <row r="1013" spans="1:7" ht="20.100000000000001" customHeight="1" x14ac:dyDescent="0.2">
      <c r="A1013" s="363" t="str">
        <f>IFERROR(VLOOKUP(C1013,Tabla_Insumos,4,FALSE),"")</f>
        <v/>
      </c>
      <c r="B1013" s="328" t="str">
        <f t="shared" ref="B1013:B1026" si="300">IFERROR(VLOOKUP(C1013,Tabla_Insumos,5,FALSE),"")</f>
        <v/>
      </c>
      <c r="C1013" s="326"/>
      <c r="D1013" s="325" t="str">
        <f t="shared" ref="D1013:D1026" si="301">IFERROR(VLOOKUP(C1013,Tabla_Insumos,2,FALSE),"")</f>
        <v/>
      </c>
      <c r="E1013" s="329"/>
      <c r="F1013" s="331">
        <f t="shared" ref="F1013:F1026" si="302">IFERROR(VLOOKUP(C1013,Tabla_Insumos,3,FALSE),0)</f>
        <v>0</v>
      </c>
      <c r="G1013" s="332">
        <f>ROUND(E1013*F1013,2)</f>
        <v>0</v>
      </c>
    </row>
    <row r="1014" spans="1:7" ht="20.100000000000001" customHeight="1" x14ac:dyDescent="0.2">
      <c r="A1014" s="363" t="str">
        <f t="shared" ref="A1014:A1026" si="303">IFERROR(VLOOKUP(C1014,Tabla_Insumos,4,FALSE),"")</f>
        <v/>
      </c>
      <c r="B1014" s="328" t="str">
        <f t="shared" si="300"/>
        <v/>
      </c>
      <c r="C1014" s="326"/>
      <c r="D1014" s="325" t="str">
        <f t="shared" si="301"/>
        <v/>
      </c>
      <c r="E1014" s="329"/>
      <c r="F1014" s="331">
        <f t="shared" si="302"/>
        <v>0</v>
      </c>
      <c r="G1014" s="332">
        <f t="shared" ref="G1014:G1026" si="304">ROUND(E1014*F1014,2)</f>
        <v>0</v>
      </c>
    </row>
    <row r="1015" spans="1:7" ht="20.100000000000001" customHeight="1" x14ac:dyDescent="0.2">
      <c r="A1015" s="363" t="str">
        <f t="shared" si="303"/>
        <v/>
      </c>
      <c r="B1015" s="328" t="str">
        <f t="shared" si="300"/>
        <v/>
      </c>
      <c r="C1015" s="326"/>
      <c r="D1015" s="325" t="str">
        <f t="shared" si="301"/>
        <v/>
      </c>
      <c r="E1015" s="329"/>
      <c r="F1015" s="331">
        <f t="shared" si="302"/>
        <v>0</v>
      </c>
      <c r="G1015" s="332">
        <f t="shared" si="304"/>
        <v>0</v>
      </c>
    </row>
    <row r="1016" spans="1:7" ht="20.100000000000001" customHeight="1" x14ac:dyDescent="0.2">
      <c r="A1016" s="363" t="str">
        <f t="shared" si="303"/>
        <v/>
      </c>
      <c r="B1016" s="328" t="str">
        <f t="shared" si="300"/>
        <v/>
      </c>
      <c r="C1016" s="327"/>
      <c r="D1016" s="325" t="str">
        <f t="shared" si="301"/>
        <v/>
      </c>
      <c r="E1016" s="329"/>
      <c r="F1016" s="331">
        <f t="shared" si="302"/>
        <v>0</v>
      </c>
      <c r="G1016" s="332">
        <f t="shared" si="304"/>
        <v>0</v>
      </c>
    </row>
    <row r="1017" spans="1:7" ht="20.100000000000001" customHeight="1" x14ac:dyDescent="0.2">
      <c r="A1017" s="363" t="str">
        <f t="shared" si="303"/>
        <v/>
      </c>
      <c r="B1017" s="328" t="str">
        <f t="shared" si="300"/>
        <v/>
      </c>
      <c r="C1017" s="328"/>
      <c r="D1017" s="325" t="str">
        <f t="shared" si="301"/>
        <v/>
      </c>
      <c r="E1017" s="329"/>
      <c r="F1017" s="331">
        <f t="shared" si="302"/>
        <v>0</v>
      </c>
      <c r="G1017" s="332">
        <f t="shared" si="304"/>
        <v>0</v>
      </c>
    </row>
    <row r="1018" spans="1:7" ht="20.100000000000001" customHeight="1" x14ac:dyDescent="0.2">
      <c r="A1018" s="363" t="str">
        <f t="shared" si="303"/>
        <v/>
      </c>
      <c r="B1018" s="328" t="str">
        <f t="shared" si="300"/>
        <v/>
      </c>
      <c r="C1018" s="364"/>
      <c r="D1018" s="325" t="str">
        <f t="shared" si="301"/>
        <v/>
      </c>
      <c r="E1018" s="365"/>
      <c r="F1018" s="331">
        <f t="shared" si="302"/>
        <v>0</v>
      </c>
      <c r="G1018" s="332">
        <f t="shared" si="304"/>
        <v>0</v>
      </c>
    </row>
    <row r="1019" spans="1:7" ht="20.100000000000001" customHeight="1" x14ac:dyDescent="0.2">
      <c r="A1019" s="363" t="str">
        <f t="shared" si="303"/>
        <v/>
      </c>
      <c r="B1019" s="328" t="str">
        <f t="shared" si="300"/>
        <v/>
      </c>
      <c r="C1019" s="364"/>
      <c r="D1019" s="325" t="str">
        <f t="shared" si="301"/>
        <v/>
      </c>
      <c r="E1019" s="365"/>
      <c r="F1019" s="331">
        <f t="shared" si="302"/>
        <v>0</v>
      </c>
      <c r="G1019" s="332">
        <f t="shared" si="304"/>
        <v>0</v>
      </c>
    </row>
    <row r="1020" spans="1:7" ht="20.100000000000001" customHeight="1" x14ac:dyDescent="0.2">
      <c r="A1020" s="363" t="str">
        <f t="shared" si="303"/>
        <v/>
      </c>
      <c r="B1020" s="328" t="str">
        <f t="shared" si="300"/>
        <v/>
      </c>
      <c r="C1020" s="364"/>
      <c r="D1020" s="325" t="str">
        <f t="shared" si="301"/>
        <v/>
      </c>
      <c r="E1020" s="365"/>
      <c r="F1020" s="331">
        <f t="shared" si="302"/>
        <v>0</v>
      </c>
      <c r="G1020" s="332">
        <f t="shared" si="304"/>
        <v>0</v>
      </c>
    </row>
    <row r="1021" spans="1:7" ht="20.100000000000001" customHeight="1" x14ac:dyDescent="0.2">
      <c r="A1021" s="363" t="str">
        <f t="shared" si="303"/>
        <v/>
      </c>
      <c r="B1021" s="328" t="str">
        <f t="shared" si="300"/>
        <v/>
      </c>
      <c r="C1021" s="364"/>
      <c r="D1021" s="325" t="str">
        <f t="shared" si="301"/>
        <v/>
      </c>
      <c r="E1021" s="365"/>
      <c r="F1021" s="331">
        <f t="shared" si="302"/>
        <v>0</v>
      </c>
      <c r="G1021" s="332">
        <f t="shared" si="304"/>
        <v>0</v>
      </c>
    </row>
    <row r="1022" spans="1:7" ht="20.100000000000001" customHeight="1" x14ac:dyDescent="0.2">
      <c r="A1022" s="363" t="str">
        <f t="shared" si="303"/>
        <v/>
      </c>
      <c r="B1022" s="328" t="str">
        <f t="shared" si="300"/>
        <v/>
      </c>
      <c r="C1022" s="364"/>
      <c r="D1022" s="325" t="str">
        <f t="shared" si="301"/>
        <v/>
      </c>
      <c r="E1022" s="365"/>
      <c r="F1022" s="331">
        <f t="shared" si="302"/>
        <v>0</v>
      </c>
      <c r="G1022" s="332">
        <f t="shared" si="304"/>
        <v>0</v>
      </c>
    </row>
    <row r="1023" spans="1:7" ht="20.100000000000001" customHeight="1" x14ac:dyDescent="0.2">
      <c r="A1023" s="363" t="str">
        <f t="shared" si="303"/>
        <v/>
      </c>
      <c r="B1023" s="328" t="str">
        <f t="shared" si="300"/>
        <v/>
      </c>
      <c r="C1023" s="364"/>
      <c r="D1023" s="325" t="str">
        <f t="shared" si="301"/>
        <v/>
      </c>
      <c r="E1023" s="365"/>
      <c r="F1023" s="331">
        <f t="shared" si="302"/>
        <v>0</v>
      </c>
      <c r="G1023" s="332">
        <f t="shared" si="304"/>
        <v>0</v>
      </c>
    </row>
    <row r="1024" spans="1:7" ht="20.100000000000001" customHeight="1" x14ac:dyDescent="0.2">
      <c r="A1024" s="363" t="str">
        <f t="shared" si="303"/>
        <v/>
      </c>
      <c r="B1024" s="328" t="str">
        <f t="shared" si="300"/>
        <v/>
      </c>
      <c r="C1024" s="364"/>
      <c r="D1024" s="325" t="str">
        <f t="shared" si="301"/>
        <v/>
      </c>
      <c r="E1024" s="365"/>
      <c r="F1024" s="331">
        <f t="shared" si="302"/>
        <v>0</v>
      </c>
      <c r="G1024" s="332">
        <f t="shared" si="304"/>
        <v>0</v>
      </c>
    </row>
    <row r="1025" spans="1:7" ht="20.100000000000001" customHeight="1" x14ac:dyDescent="0.2">
      <c r="A1025" s="363" t="str">
        <f t="shared" si="303"/>
        <v/>
      </c>
      <c r="B1025" s="328" t="str">
        <f t="shared" si="300"/>
        <v/>
      </c>
      <c r="C1025" s="364"/>
      <c r="D1025" s="325" t="str">
        <f t="shared" si="301"/>
        <v/>
      </c>
      <c r="E1025" s="365"/>
      <c r="F1025" s="331">
        <f t="shared" si="302"/>
        <v>0</v>
      </c>
      <c r="G1025" s="332">
        <f t="shared" si="304"/>
        <v>0</v>
      </c>
    </row>
    <row r="1026" spans="1:7" ht="20.100000000000001" customHeight="1" x14ac:dyDescent="0.2">
      <c r="A1026" s="363" t="str">
        <f t="shared" si="303"/>
        <v/>
      </c>
      <c r="B1026" s="328" t="str">
        <f t="shared" si="300"/>
        <v/>
      </c>
      <c r="C1026" s="364"/>
      <c r="D1026" s="325" t="str">
        <f t="shared" si="301"/>
        <v/>
      </c>
      <c r="E1026" s="365"/>
      <c r="F1026" s="331">
        <f t="shared" si="302"/>
        <v>0</v>
      </c>
      <c r="G1026" s="332">
        <f t="shared" si="304"/>
        <v>0</v>
      </c>
    </row>
    <row r="1027" spans="1:7" ht="20.100000000000001" customHeight="1" x14ac:dyDescent="0.2">
      <c r="A1027" s="366"/>
      <c r="B1027" s="352"/>
      <c r="C1027" s="352"/>
      <c r="D1027" s="330"/>
      <c r="E1027" s="348"/>
      <c r="F1027" s="597" t="s">
        <v>27</v>
      </c>
      <c r="G1027" s="333">
        <f>SUBTOTAL(9,G1013:G1026)</f>
        <v>0</v>
      </c>
    </row>
    <row r="1028" spans="1:7" ht="20.100000000000001" customHeight="1" x14ac:dyDescent="0.2">
      <c r="A1028" s="366"/>
      <c r="B1028" s="352"/>
      <c r="C1028" s="339" t="s">
        <v>722</v>
      </c>
      <c r="D1028" s="330"/>
      <c r="E1028" s="348"/>
      <c r="F1028" s="349"/>
      <c r="G1028" s="367"/>
    </row>
    <row r="1029" spans="1:7" ht="20.100000000000001" customHeight="1" x14ac:dyDescent="0.2">
      <c r="A1029" s="363" t="str">
        <f t="shared" ref="A1029:A1036" si="305">IFERROR(VLOOKUP(C1029,Tabla_Insumos,4,FALSE),"")</f>
        <v/>
      </c>
      <c r="B1029" s="328" t="str">
        <f t="shared" ref="B1029:B1036" si="306">IFERROR(VLOOKUP(C1029,Tabla_Insumos,5,FALSE),"")</f>
        <v/>
      </c>
      <c r="C1029" s="334"/>
      <c r="D1029" s="325" t="str">
        <f t="shared" ref="D1029:D1036" si="307">IFERROR(VLOOKUP(C1029,Tabla_Insumos,2,FALSE),"")</f>
        <v/>
      </c>
      <c r="E1029" s="329"/>
      <c r="F1029" s="368">
        <f t="shared" ref="F1029:F1036" si="308">IFERROR(VLOOKUP(C1029,Tabla_Insumos,3,FALSE),0)</f>
        <v>0</v>
      </c>
      <c r="G1029" s="332">
        <f>ROUND(E1029*F1029,2)</f>
        <v>0</v>
      </c>
    </row>
    <row r="1030" spans="1:7" ht="20.100000000000001" customHeight="1" x14ac:dyDescent="0.2">
      <c r="A1030" s="363" t="str">
        <f t="shared" si="305"/>
        <v/>
      </c>
      <c r="B1030" s="328" t="str">
        <f t="shared" si="306"/>
        <v/>
      </c>
      <c r="C1030" s="335"/>
      <c r="D1030" s="325" t="str">
        <f t="shared" si="307"/>
        <v/>
      </c>
      <c r="E1030" s="329"/>
      <c r="F1030" s="368">
        <f t="shared" si="308"/>
        <v>0</v>
      </c>
      <c r="G1030" s="332">
        <f t="shared" ref="G1030:G1036" si="309">ROUND(E1030*F1030,2)</f>
        <v>0</v>
      </c>
    </row>
    <row r="1031" spans="1:7" ht="20.100000000000001" customHeight="1" x14ac:dyDescent="0.2">
      <c r="A1031" s="363" t="str">
        <f t="shared" si="305"/>
        <v/>
      </c>
      <c r="B1031" s="328" t="str">
        <f t="shared" si="306"/>
        <v/>
      </c>
      <c r="C1031" s="335"/>
      <c r="D1031" s="325" t="str">
        <f t="shared" si="307"/>
        <v/>
      </c>
      <c r="E1031" s="329"/>
      <c r="F1031" s="368">
        <f t="shared" si="308"/>
        <v>0</v>
      </c>
      <c r="G1031" s="332">
        <f t="shared" si="309"/>
        <v>0</v>
      </c>
    </row>
    <row r="1032" spans="1:7" ht="20.100000000000001" customHeight="1" x14ac:dyDescent="0.2">
      <c r="A1032" s="363" t="str">
        <f t="shared" si="305"/>
        <v/>
      </c>
      <c r="B1032" s="328" t="str">
        <f t="shared" si="306"/>
        <v/>
      </c>
      <c r="C1032" s="335"/>
      <c r="D1032" s="325" t="str">
        <f t="shared" si="307"/>
        <v/>
      </c>
      <c r="E1032" s="329"/>
      <c r="F1032" s="368">
        <f t="shared" si="308"/>
        <v>0</v>
      </c>
      <c r="G1032" s="332">
        <f t="shared" si="309"/>
        <v>0</v>
      </c>
    </row>
    <row r="1033" spans="1:7" ht="20.100000000000001" customHeight="1" x14ac:dyDescent="0.2">
      <c r="A1033" s="363" t="str">
        <f t="shared" si="305"/>
        <v/>
      </c>
      <c r="B1033" s="328" t="str">
        <f t="shared" si="306"/>
        <v/>
      </c>
      <c r="C1033" s="328"/>
      <c r="D1033" s="325" t="str">
        <f t="shared" si="307"/>
        <v/>
      </c>
      <c r="E1033" s="329"/>
      <c r="F1033" s="368">
        <f t="shared" si="308"/>
        <v>0</v>
      </c>
      <c r="G1033" s="332">
        <f t="shared" si="309"/>
        <v>0</v>
      </c>
    </row>
    <row r="1034" spans="1:7" ht="20.100000000000001" customHeight="1" x14ac:dyDescent="0.2">
      <c r="A1034" s="363" t="str">
        <f t="shared" si="305"/>
        <v/>
      </c>
      <c r="B1034" s="328" t="str">
        <f t="shared" si="306"/>
        <v/>
      </c>
      <c r="C1034" s="328"/>
      <c r="D1034" s="325" t="str">
        <f t="shared" si="307"/>
        <v/>
      </c>
      <c r="E1034" s="329"/>
      <c r="F1034" s="368">
        <f t="shared" si="308"/>
        <v>0</v>
      </c>
      <c r="G1034" s="332">
        <f t="shared" si="309"/>
        <v>0</v>
      </c>
    </row>
    <row r="1035" spans="1:7" ht="20.100000000000001" customHeight="1" x14ac:dyDescent="0.2">
      <c r="A1035" s="363" t="str">
        <f t="shared" si="305"/>
        <v/>
      </c>
      <c r="B1035" s="328" t="str">
        <f t="shared" si="306"/>
        <v/>
      </c>
      <c r="C1035" s="364"/>
      <c r="D1035" s="325" t="str">
        <f t="shared" si="307"/>
        <v/>
      </c>
      <c r="E1035" s="365"/>
      <c r="F1035" s="368">
        <f t="shared" si="308"/>
        <v>0</v>
      </c>
      <c r="G1035" s="332">
        <f t="shared" si="309"/>
        <v>0</v>
      </c>
    </row>
    <row r="1036" spans="1:7" ht="20.100000000000001" customHeight="1" x14ac:dyDescent="0.2">
      <c r="A1036" s="363" t="str">
        <f t="shared" si="305"/>
        <v/>
      </c>
      <c r="B1036" s="328" t="str">
        <f t="shared" si="306"/>
        <v/>
      </c>
      <c r="C1036" s="364"/>
      <c r="D1036" s="325" t="str">
        <f t="shared" si="307"/>
        <v/>
      </c>
      <c r="E1036" s="365"/>
      <c r="F1036" s="368">
        <f t="shared" si="308"/>
        <v>0</v>
      </c>
      <c r="G1036" s="332">
        <f t="shared" si="309"/>
        <v>0</v>
      </c>
    </row>
    <row r="1037" spans="1:7" ht="20.100000000000001" customHeight="1" x14ac:dyDescent="0.2">
      <c r="A1037" s="366"/>
      <c r="B1037" s="352"/>
      <c r="C1037" s="352"/>
      <c r="D1037" s="330"/>
      <c r="E1037" s="348"/>
      <c r="F1037" s="597" t="s">
        <v>28</v>
      </c>
      <c r="G1037" s="333">
        <f>SUBTOTAL(9,G1029:G1036)</f>
        <v>0</v>
      </c>
    </row>
    <row r="1038" spans="1:7" ht="20.100000000000001" customHeight="1" x14ac:dyDescent="0.2">
      <c r="A1038" s="366"/>
      <c r="B1038" s="352"/>
      <c r="C1038" s="339" t="s">
        <v>723</v>
      </c>
      <c r="D1038" s="330"/>
      <c r="E1038" s="348"/>
      <c r="F1038" s="349"/>
      <c r="G1038" s="367"/>
    </row>
    <row r="1039" spans="1:7" ht="20.100000000000001" customHeight="1" x14ac:dyDescent="0.2">
      <c r="A1039" s="363" t="str">
        <f>IFERROR(VLOOKUP(C1039,Tabla_Insumos,4,FALSE),"")</f>
        <v/>
      </c>
      <c r="B1039" s="328" t="str">
        <f t="shared" ref="B1039:B1047" si="310">IFERROR(VLOOKUP(C1039,Tabla_Insumos,5,FALSE),"")</f>
        <v/>
      </c>
      <c r="C1039" s="335"/>
      <c r="D1039" s="325" t="str">
        <f t="shared" ref="D1039:D1047" si="311">IFERROR(VLOOKUP(C1039,Tabla_Insumos,2,FALSE),"")</f>
        <v/>
      </c>
      <c r="E1039" s="329"/>
      <c r="F1039" s="331">
        <f>IFERROR(VLOOKUP(C1039,Tabla_Insumos,3,FALSE),0)</f>
        <v>0</v>
      </c>
      <c r="G1039" s="332">
        <f>ROUND(E1039*F1039,2)</f>
        <v>0</v>
      </c>
    </row>
    <row r="1040" spans="1:7" ht="20.100000000000001" customHeight="1" x14ac:dyDescent="0.2">
      <c r="A1040" s="363" t="str">
        <f t="shared" ref="A1040:A1047" si="312">IFERROR(VLOOKUP(C1040,Tabla_Insumos,4,FALSE),"")</f>
        <v/>
      </c>
      <c r="B1040" s="328" t="str">
        <f t="shared" si="310"/>
        <v/>
      </c>
      <c r="C1040" s="335"/>
      <c r="D1040" s="325" t="str">
        <f t="shared" si="311"/>
        <v/>
      </c>
      <c r="E1040" s="329"/>
      <c r="F1040" s="331">
        <f t="shared" ref="F1040:F1047" si="313">IFERROR(VLOOKUP(C1040,Tabla_Insumos,3,FALSE),0)</f>
        <v>0</v>
      </c>
      <c r="G1040" s="332">
        <f t="shared" ref="G1040:G1047" si="314">ROUND(E1040*F1040,2)</f>
        <v>0</v>
      </c>
    </row>
    <row r="1041" spans="1:7" ht="20.100000000000001" customHeight="1" x14ac:dyDescent="0.2">
      <c r="A1041" s="363" t="str">
        <f t="shared" si="312"/>
        <v/>
      </c>
      <c r="B1041" s="328" t="str">
        <f t="shared" si="310"/>
        <v/>
      </c>
      <c r="C1041" s="334"/>
      <c r="D1041" s="325" t="str">
        <f t="shared" si="311"/>
        <v/>
      </c>
      <c r="E1041" s="329"/>
      <c r="F1041" s="331">
        <f t="shared" si="313"/>
        <v>0</v>
      </c>
      <c r="G1041" s="332">
        <f t="shared" si="314"/>
        <v>0</v>
      </c>
    </row>
    <row r="1042" spans="1:7" ht="20.100000000000001" customHeight="1" x14ac:dyDescent="0.2">
      <c r="A1042" s="363" t="str">
        <f t="shared" si="312"/>
        <v/>
      </c>
      <c r="B1042" s="328" t="str">
        <f t="shared" si="310"/>
        <v/>
      </c>
      <c r="C1042" s="369"/>
      <c r="D1042" s="325" t="str">
        <f t="shared" si="311"/>
        <v/>
      </c>
      <c r="E1042" s="329"/>
      <c r="F1042" s="331">
        <f t="shared" si="313"/>
        <v>0</v>
      </c>
      <c r="G1042" s="332">
        <f t="shared" si="314"/>
        <v>0</v>
      </c>
    </row>
    <row r="1043" spans="1:7" ht="20.100000000000001" customHeight="1" x14ac:dyDescent="0.2">
      <c r="A1043" s="363" t="str">
        <f t="shared" si="312"/>
        <v/>
      </c>
      <c r="B1043" s="328" t="str">
        <f t="shared" si="310"/>
        <v/>
      </c>
      <c r="C1043" s="370"/>
      <c r="D1043" s="325" t="str">
        <f t="shared" si="311"/>
        <v/>
      </c>
      <c r="E1043" s="329"/>
      <c r="F1043" s="331">
        <f t="shared" si="313"/>
        <v>0</v>
      </c>
      <c r="G1043" s="332">
        <f t="shared" si="314"/>
        <v>0</v>
      </c>
    </row>
    <row r="1044" spans="1:7" ht="20.100000000000001" customHeight="1" x14ac:dyDescent="0.2">
      <c r="A1044" s="363" t="str">
        <f t="shared" si="312"/>
        <v/>
      </c>
      <c r="B1044" s="328" t="str">
        <f t="shared" si="310"/>
        <v/>
      </c>
      <c r="C1044" s="364"/>
      <c r="D1044" s="325" t="str">
        <f t="shared" si="311"/>
        <v/>
      </c>
      <c r="E1044" s="365"/>
      <c r="F1044" s="331">
        <f t="shared" si="313"/>
        <v>0</v>
      </c>
      <c r="G1044" s="332">
        <f t="shared" si="314"/>
        <v>0</v>
      </c>
    </row>
    <row r="1045" spans="1:7" ht="20.100000000000001" customHeight="1" x14ac:dyDescent="0.2">
      <c r="A1045" s="363" t="str">
        <f t="shared" si="312"/>
        <v/>
      </c>
      <c r="B1045" s="328" t="str">
        <f t="shared" si="310"/>
        <v/>
      </c>
      <c r="C1045" s="364"/>
      <c r="D1045" s="325" t="str">
        <f t="shared" si="311"/>
        <v/>
      </c>
      <c r="E1045" s="365"/>
      <c r="F1045" s="331">
        <f t="shared" si="313"/>
        <v>0</v>
      </c>
      <c r="G1045" s="332">
        <f t="shared" si="314"/>
        <v>0</v>
      </c>
    </row>
    <row r="1046" spans="1:7" ht="20.100000000000001" customHeight="1" x14ac:dyDescent="0.2">
      <c r="A1046" s="363" t="str">
        <f t="shared" si="312"/>
        <v/>
      </c>
      <c r="B1046" s="328" t="str">
        <f t="shared" si="310"/>
        <v/>
      </c>
      <c r="C1046" s="364"/>
      <c r="D1046" s="325" t="str">
        <f t="shared" si="311"/>
        <v/>
      </c>
      <c r="E1046" s="365"/>
      <c r="F1046" s="331">
        <f t="shared" si="313"/>
        <v>0</v>
      </c>
      <c r="G1046" s="332">
        <f t="shared" si="314"/>
        <v>0</v>
      </c>
    </row>
    <row r="1047" spans="1:7" ht="20.100000000000001" customHeight="1" x14ac:dyDescent="0.2">
      <c r="A1047" s="363" t="str">
        <f t="shared" si="312"/>
        <v/>
      </c>
      <c r="B1047" s="328" t="str">
        <f t="shared" si="310"/>
        <v/>
      </c>
      <c r="C1047" s="364"/>
      <c r="D1047" s="325" t="str">
        <f t="shared" si="311"/>
        <v/>
      </c>
      <c r="E1047" s="365"/>
      <c r="F1047" s="331">
        <f t="shared" si="313"/>
        <v>0</v>
      </c>
      <c r="G1047" s="332">
        <f t="shared" si="314"/>
        <v>0</v>
      </c>
    </row>
    <row r="1048" spans="1:7" ht="20.100000000000001" customHeight="1" x14ac:dyDescent="0.2">
      <c r="A1048" s="371"/>
      <c r="B1048" s="330"/>
      <c r="C1048" s="352"/>
      <c r="D1048" s="330"/>
      <c r="E1048" s="348"/>
      <c r="F1048" s="597" t="s">
        <v>29</v>
      </c>
      <c r="G1048" s="333">
        <f>SUBTOTAL(9,G1039:G1047)</f>
        <v>0</v>
      </c>
    </row>
    <row r="1049" spans="1:7" ht="20.100000000000001" customHeight="1" thickBot="1" x14ac:dyDescent="0.25">
      <c r="A1049" s="372"/>
      <c r="B1049" s="373"/>
      <c r="C1049" s="374"/>
      <c r="D1049" s="373"/>
      <c r="E1049" s="375"/>
      <c r="F1049" s="376"/>
      <c r="G1049" s="377"/>
    </row>
    <row r="1050" spans="1:7" ht="20.100000000000001" customHeight="1" thickBot="1" x14ac:dyDescent="0.25">
      <c r="A1050" s="387">
        <f>B1008</f>
        <v>21</v>
      </c>
      <c r="B1050" s="378" t="str">
        <f>C1008</f>
        <v>Jaharro b/ revestimiento cerámico</v>
      </c>
      <c r="C1050" s="379"/>
      <c r="D1050" s="379" t="s">
        <v>30</v>
      </c>
      <c r="E1050" s="380"/>
      <c r="F1050" s="381" t="s">
        <v>31</v>
      </c>
      <c r="G1050" s="382">
        <f>SUBTOTAL(9,G1013:G1049)</f>
        <v>0</v>
      </c>
    </row>
    <row r="1051" spans="1:7" ht="20.100000000000001" customHeight="1" thickTop="1" thickBot="1" x14ac:dyDescent="0.25"/>
    <row r="1052" spans="1:7" ht="20.100000000000001" customHeight="1" thickTop="1" x14ac:dyDescent="0.2">
      <c r="A1052" s="383" t="s">
        <v>1252</v>
      </c>
      <c r="B1052" s="384"/>
      <c r="C1052" s="384"/>
      <c r="D1052" s="384"/>
      <c r="E1052" s="384"/>
      <c r="F1052" s="384"/>
      <c r="G1052" s="385"/>
    </row>
    <row r="1053" spans="1:7" ht="20.100000000000001" customHeight="1" x14ac:dyDescent="0.2">
      <c r="A1053" s="336" t="s">
        <v>719</v>
      </c>
      <c r="B1053" s="337" t="str">
        <f>Comitente</f>
        <v>INSTITUTO PROVINCIAL DE LA VIVIENDA</v>
      </c>
      <c r="C1053" s="338"/>
      <c r="D1053" s="339"/>
      <c r="E1053" s="339"/>
      <c r="F1053" s="340"/>
      <c r="G1053" s="341"/>
    </row>
    <row r="1054" spans="1:7" ht="20.100000000000001" customHeight="1" x14ac:dyDescent="0.2">
      <c r="A1054" s="336" t="s">
        <v>720</v>
      </c>
      <c r="B1054" s="337" t="str">
        <f>Contratista</f>
        <v>xxxxxx</v>
      </c>
      <c r="C1054" s="342"/>
      <c r="D1054" s="342"/>
      <c r="E1054" s="342"/>
      <c r="F1054" s="343"/>
      <c r="G1054" s="344"/>
    </row>
    <row r="1055" spans="1:7" ht="20.100000000000001" customHeight="1" x14ac:dyDescent="0.2">
      <c r="A1055" s="336" t="s">
        <v>20</v>
      </c>
      <c r="B1055" s="337" t="str">
        <f>Obra</f>
        <v>B° VIRGEN DE FÁTIMA - SECTOR 1 - 71 VIV.- DPTO. JÁCHAL</v>
      </c>
      <c r="C1055" s="342"/>
      <c r="D1055" s="342"/>
      <c r="E1055" s="342"/>
      <c r="F1055" s="343" t="s">
        <v>33</v>
      </c>
      <c r="G1055" s="345">
        <f>+Datos!$C$10</f>
        <v>43769</v>
      </c>
    </row>
    <row r="1056" spans="1:7" ht="20.100000000000001" customHeight="1" x14ac:dyDescent="0.2">
      <c r="A1056" s="346" t="s">
        <v>718</v>
      </c>
      <c r="B1056" s="347" t="str">
        <f>Ubicación</f>
        <v>DEPTO. JÁCHAL</v>
      </c>
      <c r="C1056" s="347"/>
      <c r="D1056" s="330"/>
      <c r="E1056" s="348"/>
      <c r="F1056" s="349"/>
      <c r="G1056" s="350"/>
    </row>
    <row r="1057" spans="1:7" ht="20.100000000000001" customHeight="1" x14ac:dyDescent="0.2">
      <c r="A1057" s="346" t="s">
        <v>34</v>
      </c>
      <c r="B1057" s="351" t="s">
        <v>1125</v>
      </c>
      <c r="C1057" s="352" t="str">
        <f>IFERROR(VLOOKUP(B1057,Tabla_CyP,2,FALSE),"")</f>
        <v>VIVIENDA</v>
      </c>
      <c r="D1057" s="353"/>
      <c r="E1057" s="348"/>
      <c r="F1057" s="349"/>
      <c r="G1057" s="350"/>
    </row>
    <row r="1058" spans="1:7" ht="20.100000000000001" customHeight="1" x14ac:dyDescent="0.2">
      <c r="A1058" s="346" t="s">
        <v>21</v>
      </c>
      <c r="B1058" s="386">
        <f>IFERROR(VLOOKUP(COUNTIF($A$1:A1058,"ITEM:"),Tabla_NumeroItem,2,FALSE),"")</f>
        <v>22</v>
      </c>
      <c r="C1058" s="352" t="str">
        <f>IFERROR(VLOOKUP(B1058,Tabla_CyP,2,FALSE),"")</f>
        <v>Jaharro y Enlucido a la cal (interior)</v>
      </c>
      <c r="D1058" s="330"/>
      <c r="E1058" s="348"/>
      <c r="F1058" s="343" t="s">
        <v>22</v>
      </c>
      <c r="G1058" s="354" t="str">
        <f>IFERROR(VLOOKUP(B1058,Tabla_CyP,4,FALSE),"")</f>
        <v>m2</v>
      </c>
    </row>
    <row r="1059" spans="1:7" ht="20.100000000000001" customHeight="1" x14ac:dyDescent="0.2">
      <c r="A1059" s="346"/>
      <c r="B1059" s="347"/>
      <c r="C1059" s="352"/>
      <c r="D1059" s="330"/>
      <c r="E1059" s="348"/>
      <c r="F1059" s="349"/>
      <c r="G1059" s="350"/>
    </row>
    <row r="1060" spans="1:7" ht="20.100000000000001" customHeight="1" x14ac:dyDescent="0.2">
      <c r="A1060" s="650" t="s">
        <v>581</v>
      </c>
      <c r="B1060" s="651"/>
      <c r="C1060" s="646" t="s">
        <v>0</v>
      </c>
      <c r="D1060" s="646" t="s">
        <v>23</v>
      </c>
      <c r="E1060" s="648" t="s">
        <v>24</v>
      </c>
      <c r="F1060" s="644" t="s">
        <v>25</v>
      </c>
      <c r="G1060" s="652" t="s">
        <v>26</v>
      </c>
    </row>
    <row r="1061" spans="1:7" ht="20.100000000000001" customHeight="1" x14ac:dyDescent="0.2">
      <c r="A1061" s="355" t="s">
        <v>582</v>
      </c>
      <c r="B1061" s="356" t="s">
        <v>583</v>
      </c>
      <c r="C1061" s="647"/>
      <c r="D1061" s="647"/>
      <c r="E1061" s="649"/>
      <c r="F1061" s="645"/>
      <c r="G1061" s="653"/>
    </row>
    <row r="1062" spans="1:7" ht="20.100000000000001" customHeight="1" x14ac:dyDescent="0.2">
      <c r="A1062" s="596"/>
      <c r="B1062" s="357"/>
      <c r="C1062" s="358" t="s">
        <v>721</v>
      </c>
      <c r="D1062" s="359"/>
      <c r="E1062" s="360"/>
      <c r="F1062" s="361"/>
      <c r="G1062" s="362"/>
    </row>
    <row r="1063" spans="1:7" ht="20.100000000000001" customHeight="1" x14ac:dyDescent="0.2">
      <c r="A1063" s="363" t="str">
        <f>IFERROR(VLOOKUP(C1063,Tabla_Insumos,4,FALSE),"")</f>
        <v/>
      </c>
      <c r="B1063" s="328" t="str">
        <f t="shared" ref="B1063:B1076" si="315">IFERROR(VLOOKUP(C1063,Tabla_Insumos,5,FALSE),"")</f>
        <v/>
      </c>
      <c r="C1063" s="326"/>
      <c r="D1063" s="325" t="str">
        <f t="shared" ref="D1063:D1076" si="316">IFERROR(VLOOKUP(C1063,Tabla_Insumos,2,FALSE),"")</f>
        <v/>
      </c>
      <c r="E1063" s="329"/>
      <c r="F1063" s="331">
        <f t="shared" ref="F1063:F1076" si="317">IFERROR(VLOOKUP(C1063,Tabla_Insumos,3,FALSE),0)</f>
        <v>0</v>
      </c>
      <c r="G1063" s="332">
        <f>ROUND(E1063*F1063,2)</f>
        <v>0</v>
      </c>
    </row>
    <row r="1064" spans="1:7" ht="20.100000000000001" customHeight="1" x14ac:dyDescent="0.2">
      <c r="A1064" s="363" t="str">
        <f t="shared" ref="A1064:A1076" si="318">IFERROR(VLOOKUP(C1064,Tabla_Insumos,4,FALSE),"")</f>
        <v/>
      </c>
      <c r="B1064" s="328" t="str">
        <f t="shared" si="315"/>
        <v/>
      </c>
      <c r="C1064" s="326"/>
      <c r="D1064" s="325" t="str">
        <f t="shared" si="316"/>
        <v/>
      </c>
      <c r="E1064" s="329"/>
      <c r="F1064" s="331">
        <f t="shared" si="317"/>
        <v>0</v>
      </c>
      <c r="G1064" s="332">
        <f t="shared" ref="G1064:G1076" si="319">ROUND(E1064*F1064,2)</f>
        <v>0</v>
      </c>
    </row>
    <row r="1065" spans="1:7" ht="20.100000000000001" customHeight="1" x14ac:dyDescent="0.2">
      <c r="A1065" s="363" t="str">
        <f t="shared" si="318"/>
        <v/>
      </c>
      <c r="B1065" s="328" t="str">
        <f t="shared" si="315"/>
        <v/>
      </c>
      <c r="C1065" s="326"/>
      <c r="D1065" s="325" t="str">
        <f t="shared" si="316"/>
        <v/>
      </c>
      <c r="E1065" s="329"/>
      <c r="F1065" s="331">
        <f t="shared" si="317"/>
        <v>0</v>
      </c>
      <c r="G1065" s="332">
        <f t="shared" si="319"/>
        <v>0</v>
      </c>
    </row>
    <row r="1066" spans="1:7" ht="20.100000000000001" customHeight="1" x14ac:dyDescent="0.2">
      <c r="A1066" s="363" t="str">
        <f t="shared" si="318"/>
        <v/>
      </c>
      <c r="B1066" s="328" t="str">
        <f t="shared" si="315"/>
        <v/>
      </c>
      <c r="C1066" s="327"/>
      <c r="D1066" s="325" t="str">
        <f t="shared" si="316"/>
        <v/>
      </c>
      <c r="E1066" s="329"/>
      <c r="F1066" s="331">
        <f t="shared" si="317"/>
        <v>0</v>
      </c>
      <c r="G1066" s="332">
        <f t="shared" si="319"/>
        <v>0</v>
      </c>
    </row>
    <row r="1067" spans="1:7" ht="20.100000000000001" customHeight="1" x14ac:dyDescent="0.2">
      <c r="A1067" s="363" t="str">
        <f t="shared" si="318"/>
        <v/>
      </c>
      <c r="B1067" s="328" t="str">
        <f t="shared" si="315"/>
        <v/>
      </c>
      <c r="C1067" s="328"/>
      <c r="D1067" s="325" t="str">
        <f t="shared" si="316"/>
        <v/>
      </c>
      <c r="E1067" s="329"/>
      <c r="F1067" s="331">
        <f t="shared" si="317"/>
        <v>0</v>
      </c>
      <c r="G1067" s="332">
        <f t="shared" si="319"/>
        <v>0</v>
      </c>
    </row>
    <row r="1068" spans="1:7" ht="20.100000000000001" customHeight="1" x14ac:dyDescent="0.2">
      <c r="A1068" s="363" t="str">
        <f t="shared" si="318"/>
        <v/>
      </c>
      <c r="B1068" s="328" t="str">
        <f t="shared" si="315"/>
        <v/>
      </c>
      <c r="C1068" s="364"/>
      <c r="D1068" s="325" t="str">
        <f t="shared" si="316"/>
        <v/>
      </c>
      <c r="E1068" s="365"/>
      <c r="F1068" s="331">
        <f t="shared" si="317"/>
        <v>0</v>
      </c>
      <c r="G1068" s="332">
        <f t="shared" si="319"/>
        <v>0</v>
      </c>
    </row>
    <row r="1069" spans="1:7" ht="20.100000000000001" customHeight="1" x14ac:dyDescent="0.2">
      <c r="A1069" s="363" t="str">
        <f t="shared" si="318"/>
        <v/>
      </c>
      <c r="B1069" s="328" t="str">
        <f t="shared" si="315"/>
        <v/>
      </c>
      <c r="C1069" s="364"/>
      <c r="D1069" s="325" t="str">
        <f t="shared" si="316"/>
        <v/>
      </c>
      <c r="E1069" s="365"/>
      <c r="F1069" s="331">
        <f t="shared" si="317"/>
        <v>0</v>
      </c>
      <c r="G1069" s="332">
        <f t="shared" si="319"/>
        <v>0</v>
      </c>
    </row>
    <row r="1070" spans="1:7" ht="20.100000000000001" customHeight="1" x14ac:dyDescent="0.2">
      <c r="A1070" s="363" t="str">
        <f t="shared" si="318"/>
        <v/>
      </c>
      <c r="B1070" s="328" t="str">
        <f t="shared" si="315"/>
        <v/>
      </c>
      <c r="C1070" s="364"/>
      <c r="D1070" s="325" t="str">
        <f t="shared" si="316"/>
        <v/>
      </c>
      <c r="E1070" s="365"/>
      <c r="F1070" s="331">
        <f t="shared" si="317"/>
        <v>0</v>
      </c>
      <c r="G1070" s="332">
        <f t="shared" si="319"/>
        <v>0</v>
      </c>
    </row>
    <row r="1071" spans="1:7" ht="20.100000000000001" customHeight="1" x14ac:dyDescent="0.2">
      <c r="A1071" s="363" t="str">
        <f t="shared" si="318"/>
        <v/>
      </c>
      <c r="B1071" s="328" t="str">
        <f t="shared" si="315"/>
        <v/>
      </c>
      <c r="C1071" s="364"/>
      <c r="D1071" s="325" t="str">
        <f t="shared" si="316"/>
        <v/>
      </c>
      <c r="E1071" s="365"/>
      <c r="F1071" s="331">
        <f t="shared" si="317"/>
        <v>0</v>
      </c>
      <c r="G1071" s="332">
        <f t="shared" si="319"/>
        <v>0</v>
      </c>
    </row>
    <row r="1072" spans="1:7" ht="20.100000000000001" customHeight="1" x14ac:dyDescent="0.2">
      <c r="A1072" s="363" t="str">
        <f t="shared" si="318"/>
        <v/>
      </c>
      <c r="B1072" s="328" t="str">
        <f t="shared" si="315"/>
        <v/>
      </c>
      <c r="C1072" s="364"/>
      <c r="D1072" s="325" t="str">
        <f t="shared" si="316"/>
        <v/>
      </c>
      <c r="E1072" s="365"/>
      <c r="F1072" s="331">
        <f t="shared" si="317"/>
        <v>0</v>
      </c>
      <c r="G1072" s="332">
        <f t="shared" si="319"/>
        <v>0</v>
      </c>
    </row>
    <row r="1073" spans="1:7" ht="20.100000000000001" customHeight="1" x14ac:dyDescent="0.2">
      <c r="A1073" s="363" t="str">
        <f t="shared" si="318"/>
        <v/>
      </c>
      <c r="B1073" s="328" t="str">
        <f t="shared" si="315"/>
        <v/>
      </c>
      <c r="C1073" s="364"/>
      <c r="D1073" s="325" t="str">
        <f t="shared" si="316"/>
        <v/>
      </c>
      <c r="E1073" s="365"/>
      <c r="F1073" s="331">
        <f t="shared" si="317"/>
        <v>0</v>
      </c>
      <c r="G1073" s="332">
        <f t="shared" si="319"/>
        <v>0</v>
      </c>
    </row>
    <row r="1074" spans="1:7" ht="20.100000000000001" customHeight="1" x14ac:dyDescent="0.2">
      <c r="A1074" s="363" t="str">
        <f t="shared" si="318"/>
        <v/>
      </c>
      <c r="B1074" s="328" t="str">
        <f t="shared" si="315"/>
        <v/>
      </c>
      <c r="C1074" s="364"/>
      <c r="D1074" s="325" t="str">
        <f t="shared" si="316"/>
        <v/>
      </c>
      <c r="E1074" s="365"/>
      <c r="F1074" s="331">
        <f t="shared" si="317"/>
        <v>0</v>
      </c>
      <c r="G1074" s="332">
        <f t="shared" si="319"/>
        <v>0</v>
      </c>
    </row>
    <row r="1075" spans="1:7" ht="20.100000000000001" customHeight="1" x14ac:dyDescent="0.2">
      <c r="A1075" s="363" t="str">
        <f t="shared" si="318"/>
        <v/>
      </c>
      <c r="B1075" s="328" t="str">
        <f t="shared" si="315"/>
        <v/>
      </c>
      <c r="C1075" s="364"/>
      <c r="D1075" s="325" t="str">
        <f t="shared" si="316"/>
        <v/>
      </c>
      <c r="E1075" s="365"/>
      <c r="F1075" s="331">
        <f t="shared" si="317"/>
        <v>0</v>
      </c>
      <c r="G1075" s="332">
        <f t="shared" si="319"/>
        <v>0</v>
      </c>
    </row>
    <row r="1076" spans="1:7" ht="20.100000000000001" customHeight="1" x14ac:dyDescent="0.2">
      <c r="A1076" s="363" t="str">
        <f t="shared" si="318"/>
        <v/>
      </c>
      <c r="B1076" s="328" t="str">
        <f t="shared" si="315"/>
        <v/>
      </c>
      <c r="C1076" s="364"/>
      <c r="D1076" s="325" t="str">
        <f t="shared" si="316"/>
        <v/>
      </c>
      <c r="E1076" s="365"/>
      <c r="F1076" s="331">
        <f t="shared" si="317"/>
        <v>0</v>
      </c>
      <c r="G1076" s="332">
        <f t="shared" si="319"/>
        <v>0</v>
      </c>
    </row>
    <row r="1077" spans="1:7" ht="20.100000000000001" customHeight="1" x14ac:dyDescent="0.2">
      <c r="A1077" s="366"/>
      <c r="B1077" s="352"/>
      <c r="C1077" s="352"/>
      <c r="D1077" s="330"/>
      <c r="E1077" s="348"/>
      <c r="F1077" s="597" t="s">
        <v>27</v>
      </c>
      <c r="G1077" s="333">
        <f>SUBTOTAL(9,G1063:G1076)</f>
        <v>0</v>
      </c>
    </row>
    <row r="1078" spans="1:7" ht="20.100000000000001" customHeight="1" x14ac:dyDescent="0.2">
      <c r="A1078" s="366"/>
      <c r="B1078" s="352"/>
      <c r="C1078" s="339" t="s">
        <v>722</v>
      </c>
      <c r="D1078" s="330"/>
      <c r="E1078" s="348"/>
      <c r="F1078" s="349"/>
      <c r="G1078" s="367"/>
    </row>
    <row r="1079" spans="1:7" ht="20.100000000000001" customHeight="1" x14ac:dyDescent="0.2">
      <c r="A1079" s="363" t="str">
        <f t="shared" ref="A1079:A1086" si="320">IFERROR(VLOOKUP(C1079,Tabla_Insumos,4,FALSE),"")</f>
        <v/>
      </c>
      <c r="B1079" s="328" t="str">
        <f t="shared" ref="B1079:B1086" si="321">IFERROR(VLOOKUP(C1079,Tabla_Insumos,5,FALSE),"")</f>
        <v/>
      </c>
      <c r="C1079" s="334"/>
      <c r="D1079" s="325" t="str">
        <f t="shared" ref="D1079:D1086" si="322">IFERROR(VLOOKUP(C1079,Tabla_Insumos,2,FALSE),"")</f>
        <v/>
      </c>
      <c r="E1079" s="329"/>
      <c r="F1079" s="368">
        <f t="shared" ref="F1079:F1086" si="323">IFERROR(VLOOKUP(C1079,Tabla_Insumos,3,FALSE),0)</f>
        <v>0</v>
      </c>
      <c r="G1079" s="332">
        <f>ROUND(E1079*F1079,2)</f>
        <v>0</v>
      </c>
    </row>
    <row r="1080" spans="1:7" ht="20.100000000000001" customHeight="1" x14ac:dyDescent="0.2">
      <c r="A1080" s="363" t="str">
        <f t="shared" si="320"/>
        <v/>
      </c>
      <c r="B1080" s="328" t="str">
        <f t="shared" si="321"/>
        <v/>
      </c>
      <c r="C1080" s="335"/>
      <c r="D1080" s="325" t="str">
        <f t="shared" si="322"/>
        <v/>
      </c>
      <c r="E1080" s="329"/>
      <c r="F1080" s="368">
        <f t="shared" si="323"/>
        <v>0</v>
      </c>
      <c r="G1080" s="332">
        <f t="shared" ref="G1080:G1086" si="324">ROUND(E1080*F1080,2)</f>
        <v>0</v>
      </c>
    </row>
    <row r="1081" spans="1:7" ht="20.100000000000001" customHeight="1" x14ac:dyDescent="0.2">
      <c r="A1081" s="363" t="str">
        <f t="shared" si="320"/>
        <v/>
      </c>
      <c r="B1081" s="328" t="str">
        <f t="shared" si="321"/>
        <v/>
      </c>
      <c r="C1081" s="335"/>
      <c r="D1081" s="325" t="str">
        <f t="shared" si="322"/>
        <v/>
      </c>
      <c r="E1081" s="329"/>
      <c r="F1081" s="368">
        <f t="shared" si="323"/>
        <v>0</v>
      </c>
      <c r="G1081" s="332">
        <f t="shared" si="324"/>
        <v>0</v>
      </c>
    </row>
    <row r="1082" spans="1:7" ht="20.100000000000001" customHeight="1" x14ac:dyDescent="0.2">
      <c r="A1082" s="363" t="str">
        <f t="shared" si="320"/>
        <v/>
      </c>
      <c r="B1082" s="328" t="str">
        <f t="shared" si="321"/>
        <v/>
      </c>
      <c r="C1082" s="335"/>
      <c r="D1082" s="325" t="str">
        <f t="shared" si="322"/>
        <v/>
      </c>
      <c r="E1082" s="329"/>
      <c r="F1082" s="368">
        <f t="shared" si="323"/>
        <v>0</v>
      </c>
      <c r="G1082" s="332">
        <f t="shared" si="324"/>
        <v>0</v>
      </c>
    </row>
    <row r="1083" spans="1:7" ht="20.100000000000001" customHeight="1" x14ac:dyDescent="0.2">
      <c r="A1083" s="363" t="str">
        <f t="shared" si="320"/>
        <v/>
      </c>
      <c r="B1083" s="328" t="str">
        <f t="shared" si="321"/>
        <v/>
      </c>
      <c r="C1083" s="328"/>
      <c r="D1083" s="325" t="str">
        <f t="shared" si="322"/>
        <v/>
      </c>
      <c r="E1083" s="329"/>
      <c r="F1083" s="368">
        <f t="shared" si="323"/>
        <v>0</v>
      </c>
      <c r="G1083" s="332">
        <f t="shared" si="324"/>
        <v>0</v>
      </c>
    </row>
    <row r="1084" spans="1:7" ht="20.100000000000001" customHeight="1" x14ac:dyDescent="0.2">
      <c r="A1084" s="363" t="str">
        <f t="shared" si="320"/>
        <v/>
      </c>
      <c r="B1084" s="328" t="str">
        <f t="shared" si="321"/>
        <v/>
      </c>
      <c r="C1084" s="328"/>
      <c r="D1084" s="325" t="str">
        <f t="shared" si="322"/>
        <v/>
      </c>
      <c r="E1084" s="329"/>
      <c r="F1084" s="368">
        <f t="shared" si="323"/>
        <v>0</v>
      </c>
      <c r="G1084" s="332">
        <f t="shared" si="324"/>
        <v>0</v>
      </c>
    </row>
    <row r="1085" spans="1:7" ht="20.100000000000001" customHeight="1" x14ac:dyDescent="0.2">
      <c r="A1085" s="363" t="str">
        <f t="shared" si="320"/>
        <v/>
      </c>
      <c r="B1085" s="328" t="str">
        <f t="shared" si="321"/>
        <v/>
      </c>
      <c r="C1085" s="364"/>
      <c r="D1085" s="325" t="str">
        <f t="shared" si="322"/>
        <v/>
      </c>
      <c r="E1085" s="365"/>
      <c r="F1085" s="368">
        <f t="shared" si="323"/>
        <v>0</v>
      </c>
      <c r="G1085" s="332">
        <f t="shared" si="324"/>
        <v>0</v>
      </c>
    </row>
    <row r="1086" spans="1:7" ht="20.100000000000001" customHeight="1" x14ac:dyDescent="0.2">
      <c r="A1086" s="363" t="str">
        <f t="shared" si="320"/>
        <v/>
      </c>
      <c r="B1086" s="328" t="str">
        <f t="shared" si="321"/>
        <v/>
      </c>
      <c r="C1086" s="364"/>
      <c r="D1086" s="325" t="str">
        <f t="shared" si="322"/>
        <v/>
      </c>
      <c r="E1086" s="365"/>
      <c r="F1086" s="368">
        <f t="shared" si="323"/>
        <v>0</v>
      </c>
      <c r="G1086" s="332">
        <f t="shared" si="324"/>
        <v>0</v>
      </c>
    </row>
    <row r="1087" spans="1:7" ht="20.100000000000001" customHeight="1" x14ac:dyDescent="0.2">
      <c r="A1087" s="366"/>
      <c r="B1087" s="352"/>
      <c r="C1087" s="352"/>
      <c r="D1087" s="330"/>
      <c r="E1087" s="348"/>
      <c r="F1087" s="597" t="s">
        <v>28</v>
      </c>
      <c r="G1087" s="333">
        <f>SUBTOTAL(9,G1079:G1086)</f>
        <v>0</v>
      </c>
    </row>
    <row r="1088" spans="1:7" ht="20.100000000000001" customHeight="1" x14ac:dyDescent="0.2">
      <c r="A1088" s="366"/>
      <c r="B1088" s="352"/>
      <c r="C1088" s="339" t="s">
        <v>723</v>
      </c>
      <c r="D1088" s="330"/>
      <c r="E1088" s="348"/>
      <c r="F1088" s="349"/>
      <c r="G1088" s="367"/>
    </row>
    <row r="1089" spans="1:7" ht="20.100000000000001" customHeight="1" x14ac:dyDescent="0.2">
      <c r="A1089" s="363" t="str">
        <f>IFERROR(VLOOKUP(C1089,Tabla_Insumos,4,FALSE),"")</f>
        <v/>
      </c>
      <c r="B1089" s="328" t="str">
        <f t="shared" ref="B1089:B1097" si="325">IFERROR(VLOOKUP(C1089,Tabla_Insumos,5,FALSE),"")</f>
        <v/>
      </c>
      <c r="C1089" s="335"/>
      <c r="D1089" s="325" t="str">
        <f t="shared" ref="D1089:D1097" si="326">IFERROR(VLOOKUP(C1089,Tabla_Insumos,2,FALSE),"")</f>
        <v/>
      </c>
      <c r="E1089" s="329"/>
      <c r="F1089" s="331">
        <f>IFERROR(VLOOKUP(C1089,Tabla_Insumos,3,FALSE),0)</f>
        <v>0</v>
      </c>
      <c r="G1089" s="332">
        <f>ROUND(E1089*F1089,2)</f>
        <v>0</v>
      </c>
    </row>
    <row r="1090" spans="1:7" ht="20.100000000000001" customHeight="1" x14ac:dyDescent="0.2">
      <c r="A1090" s="363" t="str">
        <f t="shared" ref="A1090:A1097" si="327">IFERROR(VLOOKUP(C1090,Tabla_Insumos,4,FALSE),"")</f>
        <v/>
      </c>
      <c r="B1090" s="328" t="str">
        <f t="shared" si="325"/>
        <v/>
      </c>
      <c r="C1090" s="335"/>
      <c r="D1090" s="325" t="str">
        <f t="shared" si="326"/>
        <v/>
      </c>
      <c r="E1090" s="329"/>
      <c r="F1090" s="331">
        <f t="shared" ref="F1090:F1097" si="328">IFERROR(VLOOKUP(C1090,Tabla_Insumos,3,FALSE),0)</f>
        <v>0</v>
      </c>
      <c r="G1090" s="332">
        <f t="shared" ref="G1090:G1097" si="329">ROUND(E1090*F1090,2)</f>
        <v>0</v>
      </c>
    </row>
    <row r="1091" spans="1:7" ht="20.100000000000001" customHeight="1" x14ac:dyDescent="0.2">
      <c r="A1091" s="363" t="str">
        <f t="shared" si="327"/>
        <v/>
      </c>
      <c r="B1091" s="328" t="str">
        <f t="shared" si="325"/>
        <v/>
      </c>
      <c r="C1091" s="334"/>
      <c r="D1091" s="325" t="str">
        <f t="shared" si="326"/>
        <v/>
      </c>
      <c r="E1091" s="329"/>
      <c r="F1091" s="331">
        <f t="shared" si="328"/>
        <v>0</v>
      </c>
      <c r="G1091" s="332">
        <f t="shared" si="329"/>
        <v>0</v>
      </c>
    </row>
    <row r="1092" spans="1:7" ht="20.100000000000001" customHeight="1" x14ac:dyDescent="0.2">
      <c r="A1092" s="363" t="str">
        <f t="shared" si="327"/>
        <v/>
      </c>
      <c r="B1092" s="328" t="str">
        <f t="shared" si="325"/>
        <v/>
      </c>
      <c r="C1092" s="369"/>
      <c r="D1092" s="325" t="str">
        <f t="shared" si="326"/>
        <v/>
      </c>
      <c r="E1092" s="329"/>
      <c r="F1092" s="331">
        <f t="shared" si="328"/>
        <v>0</v>
      </c>
      <c r="G1092" s="332">
        <f t="shared" si="329"/>
        <v>0</v>
      </c>
    </row>
    <row r="1093" spans="1:7" ht="20.100000000000001" customHeight="1" x14ac:dyDescent="0.2">
      <c r="A1093" s="363" t="str">
        <f t="shared" si="327"/>
        <v/>
      </c>
      <c r="B1093" s="328" t="str">
        <f t="shared" si="325"/>
        <v/>
      </c>
      <c r="C1093" s="370"/>
      <c r="D1093" s="325" t="str">
        <f t="shared" si="326"/>
        <v/>
      </c>
      <c r="E1093" s="329"/>
      <c r="F1093" s="331">
        <f t="shared" si="328"/>
        <v>0</v>
      </c>
      <c r="G1093" s="332">
        <f t="shared" si="329"/>
        <v>0</v>
      </c>
    </row>
    <row r="1094" spans="1:7" ht="20.100000000000001" customHeight="1" x14ac:dyDescent="0.2">
      <c r="A1094" s="363" t="str">
        <f t="shared" si="327"/>
        <v/>
      </c>
      <c r="B1094" s="328" t="str">
        <f t="shared" si="325"/>
        <v/>
      </c>
      <c r="C1094" s="364"/>
      <c r="D1094" s="325" t="str">
        <f t="shared" si="326"/>
        <v/>
      </c>
      <c r="E1094" s="365"/>
      <c r="F1094" s="331">
        <f t="shared" si="328"/>
        <v>0</v>
      </c>
      <c r="G1094" s="332">
        <f t="shared" si="329"/>
        <v>0</v>
      </c>
    </row>
    <row r="1095" spans="1:7" ht="20.100000000000001" customHeight="1" x14ac:dyDescent="0.2">
      <c r="A1095" s="363" t="str">
        <f t="shared" si="327"/>
        <v/>
      </c>
      <c r="B1095" s="328" t="str">
        <f t="shared" si="325"/>
        <v/>
      </c>
      <c r="C1095" s="364"/>
      <c r="D1095" s="325" t="str">
        <f t="shared" si="326"/>
        <v/>
      </c>
      <c r="E1095" s="365"/>
      <c r="F1095" s="331">
        <f t="shared" si="328"/>
        <v>0</v>
      </c>
      <c r="G1095" s="332">
        <f t="shared" si="329"/>
        <v>0</v>
      </c>
    </row>
    <row r="1096" spans="1:7" ht="20.100000000000001" customHeight="1" x14ac:dyDescent="0.2">
      <c r="A1096" s="363" t="str">
        <f t="shared" si="327"/>
        <v/>
      </c>
      <c r="B1096" s="328" t="str">
        <f t="shared" si="325"/>
        <v/>
      </c>
      <c r="C1096" s="364"/>
      <c r="D1096" s="325" t="str">
        <f t="shared" si="326"/>
        <v/>
      </c>
      <c r="E1096" s="365"/>
      <c r="F1096" s="331">
        <f t="shared" si="328"/>
        <v>0</v>
      </c>
      <c r="G1096" s="332">
        <f t="shared" si="329"/>
        <v>0</v>
      </c>
    </row>
    <row r="1097" spans="1:7" ht="20.100000000000001" customHeight="1" x14ac:dyDescent="0.2">
      <c r="A1097" s="363" t="str">
        <f t="shared" si="327"/>
        <v/>
      </c>
      <c r="B1097" s="328" t="str">
        <f t="shared" si="325"/>
        <v/>
      </c>
      <c r="C1097" s="364"/>
      <c r="D1097" s="325" t="str">
        <f t="shared" si="326"/>
        <v/>
      </c>
      <c r="E1097" s="365"/>
      <c r="F1097" s="331">
        <f t="shared" si="328"/>
        <v>0</v>
      </c>
      <c r="G1097" s="332">
        <f t="shared" si="329"/>
        <v>0</v>
      </c>
    </row>
    <row r="1098" spans="1:7" ht="20.100000000000001" customHeight="1" x14ac:dyDescent="0.2">
      <c r="A1098" s="371"/>
      <c r="B1098" s="330"/>
      <c r="C1098" s="352"/>
      <c r="D1098" s="330"/>
      <c r="E1098" s="348"/>
      <c r="F1098" s="597" t="s">
        <v>29</v>
      </c>
      <c r="G1098" s="333">
        <f>SUBTOTAL(9,G1089:G1097)</f>
        <v>0</v>
      </c>
    </row>
    <row r="1099" spans="1:7" ht="20.100000000000001" customHeight="1" thickBot="1" x14ac:dyDescent="0.25">
      <c r="A1099" s="372"/>
      <c r="B1099" s="373"/>
      <c r="C1099" s="374"/>
      <c r="D1099" s="373"/>
      <c r="E1099" s="375"/>
      <c r="F1099" s="376"/>
      <c r="G1099" s="377"/>
    </row>
    <row r="1100" spans="1:7" ht="20.100000000000001" customHeight="1" thickBot="1" x14ac:dyDescent="0.25">
      <c r="A1100" s="387">
        <f>B1058</f>
        <v>22</v>
      </c>
      <c r="B1100" s="378" t="str">
        <f>C1058</f>
        <v>Jaharro y Enlucido a la cal (interior)</v>
      </c>
      <c r="C1100" s="379"/>
      <c r="D1100" s="379" t="s">
        <v>30</v>
      </c>
      <c r="E1100" s="380"/>
      <c r="F1100" s="381" t="s">
        <v>31</v>
      </c>
      <c r="G1100" s="382">
        <f>SUBTOTAL(9,G1063:G1099)</f>
        <v>0</v>
      </c>
    </row>
    <row r="1101" spans="1:7" ht="20.100000000000001" customHeight="1" thickTop="1" thickBot="1" x14ac:dyDescent="0.25"/>
    <row r="1102" spans="1:7" ht="20.100000000000001" customHeight="1" thickTop="1" x14ac:dyDescent="0.2">
      <c r="A1102" s="383" t="s">
        <v>1252</v>
      </c>
      <c r="B1102" s="384"/>
      <c r="C1102" s="384"/>
      <c r="D1102" s="384"/>
      <c r="E1102" s="384"/>
      <c r="F1102" s="384"/>
      <c r="G1102" s="385"/>
    </row>
    <row r="1103" spans="1:7" ht="20.100000000000001" customHeight="1" x14ac:dyDescent="0.2">
      <c r="A1103" s="336" t="s">
        <v>719</v>
      </c>
      <c r="B1103" s="337" t="str">
        <f>Comitente</f>
        <v>INSTITUTO PROVINCIAL DE LA VIVIENDA</v>
      </c>
      <c r="C1103" s="338"/>
      <c r="D1103" s="339"/>
      <c r="E1103" s="339"/>
      <c r="F1103" s="340"/>
      <c r="G1103" s="341"/>
    </row>
    <row r="1104" spans="1:7" ht="20.100000000000001" customHeight="1" x14ac:dyDescent="0.2">
      <c r="A1104" s="336" t="s">
        <v>720</v>
      </c>
      <c r="B1104" s="337" t="str">
        <f>Contratista</f>
        <v>xxxxxx</v>
      </c>
      <c r="C1104" s="342"/>
      <c r="D1104" s="342"/>
      <c r="E1104" s="342"/>
      <c r="F1104" s="343"/>
      <c r="G1104" s="344"/>
    </row>
    <row r="1105" spans="1:7" ht="20.100000000000001" customHeight="1" x14ac:dyDescent="0.2">
      <c r="A1105" s="336" t="s">
        <v>20</v>
      </c>
      <c r="B1105" s="337" t="str">
        <f>Obra</f>
        <v>B° VIRGEN DE FÁTIMA - SECTOR 1 - 71 VIV.- DPTO. JÁCHAL</v>
      </c>
      <c r="C1105" s="342"/>
      <c r="D1105" s="342"/>
      <c r="E1105" s="342"/>
      <c r="F1105" s="343" t="s">
        <v>33</v>
      </c>
      <c r="G1105" s="345">
        <f>+Datos!$C$10</f>
        <v>43769</v>
      </c>
    </row>
    <row r="1106" spans="1:7" ht="20.100000000000001" customHeight="1" x14ac:dyDescent="0.2">
      <c r="A1106" s="346" t="s">
        <v>718</v>
      </c>
      <c r="B1106" s="347" t="str">
        <f>Ubicación</f>
        <v>DEPTO. JÁCHAL</v>
      </c>
      <c r="C1106" s="347"/>
      <c r="D1106" s="330"/>
      <c r="E1106" s="348"/>
      <c r="F1106" s="349"/>
      <c r="G1106" s="350"/>
    </row>
    <row r="1107" spans="1:7" ht="20.100000000000001" customHeight="1" x14ac:dyDescent="0.2">
      <c r="A1107" s="346" t="s">
        <v>34</v>
      </c>
      <c r="B1107" s="351" t="s">
        <v>1125</v>
      </c>
      <c r="C1107" s="352" t="str">
        <f>IFERROR(VLOOKUP(B1107,Tabla_CyP,2,FALSE),"")</f>
        <v>VIVIENDA</v>
      </c>
      <c r="D1107" s="353"/>
      <c r="E1107" s="348"/>
      <c r="F1107" s="349"/>
      <c r="G1107" s="350"/>
    </row>
    <row r="1108" spans="1:7" ht="20.100000000000001" customHeight="1" x14ac:dyDescent="0.2">
      <c r="A1108" s="346" t="s">
        <v>21</v>
      </c>
      <c r="B1108" s="386">
        <f>IFERROR(VLOOKUP(COUNTIF($A$1:A1108,"ITEM:"),Tabla_NumeroItem,2,FALSE),"")</f>
        <v>23</v>
      </c>
      <c r="C1108" s="352" t="str">
        <f>IFERROR(VLOOKUP(B1108,Tabla_CyP,2,FALSE),"")</f>
        <v>Revestimiento cerámico</v>
      </c>
      <c r="D1108" s="330"/>
      <c r="E1108" s="348"/>
      <c r="F1108" s="343" t="s">
        <v>22</v>
      </c>
      <c r="G1108" s="354" t="str">
        <f>IFERROR(VLOOKUP(B1108,Tabla_CyP,4,FALSE),"")</f>
        <v>m2</v>
      </c>
    </row>
    <row r="1109" spans="1:7" ht="20.100000000000001" customHeight="1" x14ac:dyDescent="0.2">
      <c r="A1109" s="346"/>
      <c r="B1109" s="347"/>
      <c r="C1109" s="352"/>
      <c r="D1109" s="330"/>
      <c r="E1109" s="348"/>
      <c r="F1109" s="349"/>
      <c r="G1109" s="350"/>
    </row>
    <row r="1110" spans="1:7" ht="20.100000000000001" customHeight="1" x14ac:dyDescent="0.2">
      <c r="A1110" s="650" t="s">
        <v>581</v>
      </c>
      <c r="B1110" s="651"/>
      <c r="C1110" s="646" t="s">
        <v>0</v>
      </c>
      <c r="D1110" s="646" t="s">
        <v>23</v>
      </c>
      <c r="E1110" s="648" t="s">
        <v>24</v>
      </c>
      <c r="F1110" s="644" t="s">
        <v>25</v>
      </c>
      <c r="G1110" s="652" t="s">
        <v>26</v>
      </c>
    </row>
    <row r="1111" spans="1:7" ht="20.100000000000001" customHeight="1" x14ac:dyDescent="0.2">
      <c r="A1111" s="355" t="s">
        <v>582</v>
      </c>
      <c r="B1111" s="356" t="s">
        <v>583</v>
      </c>
      <c r="C1111" s="647"/>
      <c r="D1111" s="647"/>
      <c r="E1111" s="649"/>
      <c r="F1111" s="645"/>
      <c r="G1111" s="653"/>
    </row>
    <row r="1112" spans="1:7" ht="20.100000000000001" customHeight="1" x14ac:dyDescent="0.2">
      <c r="A1112" s="596"/>
      <c r="B1112" s="357"/>
      <c r="C1112" s="358" t="s">
        <v>721</v>
      </c>
      <c r="D1112" s="359"/>
      <c r="E1112" s="360"/>
      <c r="F1112" s="361"/>
      <c r="G1112" s="362"/>
    </row>
    <row r="1113" spans="1:7" ht="20.100000000000001" customHeight="1" x14ac:dyDescent="0.2">
      <c r="A1113" s="363" t="str">
        <f>IFERROR(VLOOKUP(C1113,Tabla_Insumos,4,FALSE),"")</f>
        <v/>
      </c>
      <c r="B1113" s="328" t="str">
        <f t="shared" ref="B1113:B1126" si="330">IFERROR(VLOOKUP(C1113,Tabla_Insumos,5,FALSE),"")</f>
        <v/>
      </c>
      <c r="C1113" s="326"/>
      <c r="D1113" s="325" t="str">
        <f t="shared" ref="D1113:D1126" si="331">IFERROR(VLOOKUP(C1113,Tabla_Insumos,2,FALSE),"")</f>
        <v/>
      </c>
      <c r="E1113" s="329"/>
      <c r="F1113" s="331">
        <f t="shared" ref="F1113:F1126" si="332">IFERROR(VLOOKUP(C1113,Tabla_Insumos,3,FALSE),0)</f>
        <v>0</v>
      </c>
      <c r="G1113" s="332">
        <f>ROUND(E1113*F1113,2)</f>
        <v>0</v>
      </c>
    </row>
    <row r="1114" spans="1:7" ht="20.100000000000001" customHeight="1" x14ac:dyDescent="0.2">
      <c r="A1114" s="363" t="str">
        <f t="shared" ref="A1114:A1126" si="333">IFERROR(VLOOKUP(C1114,Tabla_Insumos,4,FALSE),"")</f>
        <v/>
      </c>
      <c r="B1114" s="328" t="str">
        <f t="shared" si="330"/>
        <v/>
      </c>
      <c r="C1114" s="326"/>
      <c r="D1114" s="325" t="str">
        <f t="shared" si="331"/>
        <v/>
      </c>
      <c r="E1114" s="329"/>
      <c r="F1114" s="331">
        <f t="shared" si="332"/>
        <v>0</v>
      </c>
      <c r="G1114" s="332">
        <f t="shared" ref="G1114:G1126" si="334">ROUND(E1114*F1114,2)</f>
        <v>0</v>
      </c>
    </row>
    <row r="1115" spans="1:7" ht="20.100000000000001" customHeight="1" x14ac:dyDescent="0.2">
      <c r="A1115" s="363" t="str">
        <f t="shared" si="333"/>
        <v/>
      </c>
      <c r="B1115" s="328" t="str">
        <f t="shared" si="330"/>
        <v/>
      </c>
      <c r="C1115" s="326"/>
      <c r="D1115" s="325" t="str">
        <f t="shared" si="331"/>
        <v/>
      </c>
      <c r="E1115" s="329"/>
      <c r="F1115" s="331">
        <f t="shared" si="332"/>
        <v>0</v>
      </c>
      <c r="G1115" s="332">
        <f t="shared" si="334"/>
        <v>0</v>
      </c>
    </row>
    <row r="1116" spans="1:7" ht="20.100000000000001" customHeight="1" x14ac:dyDescent="0.2">
      <c r="A1116" s="363" t="str">
        <f t="shared" si="333"/>
        <v/>
      </c>
      <c r="B1116" s="328" t="str">
        <f t="shared" si="330"/>
        <v/>
      </c>
      <c r="C1116" s="327"/>
      <c r="D1116" s="325" t="str">
        <f t="shared" si="331"/>
        <v/>
      </c>
      <c r="E1116" s="329"/>
      <c r="F1116" s="331">
        <f t="shared" si="332"/>
        <v>0</v>
      </c>
      <c r="G1116" s="332">
        <f t="shared" si="334"/>
        <v>0</v>
      </c>
    </row>
    <row r="1117" spans="1:7" ht="20.100000000000001" customHeight="1" x14ac:dyDescent="0.2">
      <c r="A1117" s="363" t="str">
        <f t="shared" si="333"/>
        <v/>
      </c>
      <c r="B1117" s="328" t="str">
        <f t="shared" si="330"/>
        <v/>
      </c>
      <c r="C1117" s="328"/>
      <c r="D1117" s="325" t="str">
        <f t="shared" si="331"/>
        <v/>
      </c>
      <c r="E1117" s="329"/>
      <c r="F1117" s="331">
        <f t="shared" si="332"/>
        <v>0</v>
      </c>
      <c r="G1117" s="332">
        <f t="shared" si="334"/>
        <v>0</v>
      </c>
    </row>
    <row r="1118" spans="1:7" ht="20.100000000000001" customHeight="1" x14ac:dyDescent="0.2">
      <c r="A1118" s="363" t="str">
        <f t="shared" si="333"/>
        <v/>
      </c>
      <c r="B1118" s="328" t="str">
        <f t="shared" si="330"/>
        <v/>
      </c>
      <c r="C1118" s="364"/>
      <c r="D1118" s="325" t="str">
        <f t="shared" si="331"/>
        <v/>
      </c>
      <c r="E1118" s="365"/>
      <c r="F1118" s="331">
        <f t="shared" si="332"/>
        <v>0</v>
      </c>
      <c r="G1118" s="332">
        <f t="shared" si="334"/>
        <v>0</v>
      </c>
    </row>
    <row r="1119" spans="1:7" ht="20.100000000000001" customHeight="1" x14ac:dyDescent="0.2">
      <c r="A1119" s="363" t="str">
        <f t="shared" si="333"/>
        <v/>
      </c>
      <c r="B1119" s="328" t="str">
        <f t="shared" si="330"/>
        <v/>
      </c>
      <c r="C1119" s="364"/>
      <c r="D1119" s="325" t="str">
        <f t="shared" si="331"/>
        <v/>
      </c>
      <c r="E1119" s="365"/>
      <c r="F1119" s="331">
        <f t="shared" si="332"/>
        <v>0</v>
      </c>
      <c r="G1119" s="332">
        <f t="shared" si="334"/>
        <v>0</v>
      </c>
    </row>
    <row r="1120" spans="1:7" ht="20.100000000000001" customHeight="1" x14ac:dyDescent="0.2">
      <c r="A1120" s="363" t="str">
        <f t="shared" si="333"/>
        <v/>
      </c>
      <c r="B1120" s="328" t="str">
        <f t="shared" si="330"/>
        <v/>
      </c>
      <c r="C1120" s="364"/>
      <c r="D1120" s="325" t="str">
        <f t="shared" si="331"/>
        <v/>
      </c>
      <c r="E1120" s="365"/>
      <c r="F1120" s="331">
        <f t="shared" si="332"/>
        <v>0</v>
      </c>
      <c r="G1120" s="332">
        <f t="shared" si="334"/>
        <v>0</v>
      </c>
    </row>
    <row r="1121" spans="1:7" ht="20.100000000000001" customHeight="1" x14ac:dyDescent="0.2">
      <c r="A1121" s="363" t="str">
        <f t="shared" si="333"/>
        <v/>
      </c>
      <c r="B1121" s="328" t="str">
        <f t="shared" si="330"/>
        <v/>
      </c>
      <c r="C1121" s="364"/>
      <c r="D1121" s="325" t="str">
        <f t="shared" si="331"/>
        <v/>
      </c>
      <c r="E1121" s="365"/>
      <c r="F1121" s="331">
        <f t="shared" si="332"/>
        <v>0</v>
      </c>
      <c r="G1121" s="332">
        <f t="shared" si="334"/>
        <v>0</v>
      </c>
    </row>
    <row r="1122" spans="1:7" ht="20.100000000000001" customHeight="1" x14ac:dyDescent="0.2">
      <c r="A1122" s="363" t="str">
        <f t="shared" si="333"/>
        <v/>
      </c>
      <c r="B1122" s="328" t="str">
        <f t="shared" si="330"/>
        <v/>
      </c>
      <c r="C1122" s="364"/>
      <c r="D1122" s="325" t="str">
        <f t="shared" si="331"/>
        <v/>
      </c>
      <c r="E1122" s="365"/>
      <c r="F1122" s="331">
        <f t="shared" si="332"/>
        <v>0</v>
      </c>
      <c r="G1122" s="332">
        <f t="shared" si="334"/>
        <v>0</v>
      </c>
    </row>
    <row r="1123" spans="1:7" ht="20.100000000000001" customHeight="1" x14ac:dyDescent="0.2">
      <c r="A1123" s="363" t="str">
        <f t="shared" si="333"/>
        <v/>
      </c>
      <c r="B1123" s="328" t="str">
        <f t="shared" si="330"/>
        <v/>
      </c>
      <c r="C1123" s="364"/>
      <c r="D1123" s="325" t="str">
        <f t="shared" si="331"/>
        <v/>
      </c>
      <c r="E1123" s="365"/>
      <c r="F1123" s="331">
        <f t="shared" si="332"/>
        <v>0</v>
      </c>
      <c r="G1123" s="332">
        <f t="shared" si="334"/>
        <v>0</v>
      </c>
    </row>
    <row r="1124" spans="1:7" ht="20.100000000000001" customHeight="1" x14ac:dyDescent="0.2">
      <c r="A1124" s="363" t="str">
        <f t="shared" si="333"/>
        <v/>
      </c>
      <c r="B1124" s="328" t="str">
        <f t="shared" si="330"/>
        <v/>
      </c>
      <c r="C1124" s="364"/>
      <c r="D1124" s="325" t="str">
        <f t="shared" si="331"/>
        <v/>
      </c>
      <c r="E1124" s="365"/>
      <c r="F1124" s="331">
        <f t="shared" si="332"/>
        <v>0</v>
      </c>
      <c r="G1124" s="332">
        <f t="shared" si="334"/>
        <v>0</v>
      </c>
    </row>
    <row r="1125" spans="1:7" ht="20.100000000000001" customHeight="1" x14ac:dyDescent="0.2">
      <c r="A1125" s="363" t="str">
        <f t="shared" si="333"/>
        <v/>
      </c>
      <c r="B1125" s="328" t="str">
        <f t="shared" si="330"/>
        <v/>
      </c>
      <c r="C1125" s="364"/>
      <c r="D1125" s="325" t="str">
        <f t="shared" si="331"/>
        <v/>
      </c>
      <c r="E1125" s="365"/>
      <c r="F1125" s="331">
        <f t="shared" si="332"/>
        <v>0</v>
      </c>
      <c r="G1125" s="332">
        <f t="shared" si="334"/>
        <v>0</v>
      </c>
    </row>
    <row r="1126" spans="1:7" ht="20.100000000000001" customHeight="1" x14ac:dyDescent="0.2">
      <c r="A1126" s="363" t="str">
        <f t="shared" si="333"/>
        <v/>
      </c>
      <c r="B1126" s="328" t="str">
        <f t="shared" si="330"/>
        <v/>
      </c>
      <c r="C1126" s="364"/>
      <c r="D1126" s="325" t="str">
        <f t="shared" si="331"/>
        <v/>
      </c>
      <c r="E1126" s="365"/>
      <c r="F1126" s="331">
        <f t="shared" si="332"/>
        <v>0</v>
      </c>
      <c r="G1126" s="332">
        <f t="shared" si="334"/>
        <v>0</v>
      </c>
    </row>
    <row r="1127" spans="1:7" ht="20.100000000000001" customHeight="1" x14ac:dyDescent="0.2">
      <c r="A1127" s="366"/>
      <c r="B1127" s="352"/>
      <c r="C1127" s="352"/>
      <c r="D1127" s="330"/>
      <c r="E1127" s="348"/>
      <c r="F1127" s="597" t="s">
        <v>27</v>
      </c>
      <c r="G1127" s="333">
        <f>SUBTOTAL(9,G1113:G1126)</f>
        <v>0</v>
      </c>
    </row>
    <row r="1128" spans="1:7" ht="20.100000000000001" customHeight="1" x14ac:dyDescent="0.2">
      <c r="A1128" s="366"/>
      <c r="B1128" s="352"/>
      <c r="C1128" s="339" t="s">
        <v>722</v>
      </c>
      <c r="D1128" s="330"/>
      <c r="E1128" s="348"/>
      <c r="F1128" s="349"/>
      <c r="G1128" s="367"/>
    </row>
    <row r="1129" spans="1:7" ht="20.100000000000001" customHeight="1" x14ac:dyDescent="0.2">
      <c r="A1129" s="363" t="str">
        <f t="shared" ref="A1129:A1136" si="335">IFERROR(VLOOKUP(C1129,Tabla_Insumos,4,FALSE),"")</f>
        <v/>
      </c>
      <c r="B1129" s="328" t="str">
        <f t="shared" ref="B1129:B1136" si="336">IFERROR(VLOOKUP(C1129,Tabla_Insumos,5,FALSE),"")</f>
        <v/>
      </c>
      <c r="C1129" s="334"/>
      <c r="D1129" s="325" t="str">
        <f t="shared" ref="D1129:D1136" si="337">IFERROR(VLOOKUP(C1129,Tabla_Insumos,2,FALSE),"")</f>
        <v/>
      </c>
      <c r="E1129" s="329"/>
      <c r="F1129" s="368">
        <f t="shared" ref="F1129:F1136" si="338">IFERROR(VLOOKUP(C1129,Tabla_Insumos,3,FALSE),0)</f>
        <v>0</v>
      </c>
      <c r="G1129" s="332">
        <f>ROUND(E1129*F1129,2)</f>
        <v>0</v>
      </c>
    </row>
    <row r="1130" spans="1:7" ht="20.100000000000001" customHeight="1" x14ac:dyDescent="0.2">
      <c r="A1130" s="363" t="str">
        <f t="shared" si="335"/>
        <v/>
      </c>
      <c r="B1130" s="328" t="str">
        <f t="shared" si="336"/>
        <v/>
      </c>
      <c r="C1130" s="335"/>
      <c r="D1130" s="325" t="str">
        <f t="shared" si="337"/>
        <v/>
      </c>
      <c r="E1130" s="329"/>
      <c r="F1130" s="368">
        <f t="shared" si="338"/>
        <v>0</v>
      </c>
      <c r="G1130" s="332">
        <f t="shared" ref="G1130:G1136" si="339">ROUND(E1130*F1130,2)</f>
        <v>0</v>
      </c>
    </row>
    <row r="1131" spans="1:7" ht="20.100000000000001" customHeight="1" x14ac:dyDescent="0.2">
      <c r="A1131" s="363" t="str">
        <f t="shared" si="335"/>
        <v/>
      </c>
      <c r="B1131" s="328" t="str">
        <f t="shared" si="336"/>
        <v/>
      </c>
      <c r="C1131" s="335"/>
      <c r="D1131" s="325" t="str">
        <f t="shared" si="337"/>
        <v/>
      </c>
      <c r="E1131" s="329"/>
      <c r="F1131" s="368">
        <f t="shared" si="338"/>
        <v>0</v>
      </c>
      <c r="G1131" s="332">
        <f t="shared" si="339"/>
        <v>0</v>
      </c>
    </row>
    <row r="1132" spans="1:7" ht="20.100000000000001" customHeight="1" x14ac:dyDescent="0.2">
      <c r="A1132" s="363" t="str">
        <f t="shared" si="335"/>
        <v/>
      </c>
      <c r="B1132" s="328" t="str">
        <f t="shared" si="336"/>
        <v/>
      </c>
      <c r="C1132" s="335"/>
      <c r="D1132" s="325" t="str">
        <f t="shared" si="337"/>
        <v/>
      </c>
      <c r="E1132" s="329"/>
      <c r="F1132" s="368">
        <f t="shared" si="338"/>
        <v>0</v>
      </c>
      <c r="G1132" s="332">
        <f t="shared" si="339"/>
        <v>0</v>
      </c>
    </row>
    <row r="1133" spans="1:7" ht="20.100000000000001" customHeight="1" x14ac:dyDescent="0.2">
      <c r="A1133" s="363" t="str">
        <f t="shared" si="335"/>
        <v/>
      </c>
      <c r="B1133" s="328" t="str">
        <f t="shared" si="336"/>
        <v/>
      </c>
      <c r="C1133" s="328"/>
      <c r="D1133" s="325" t="str">
        <f t="shared" si="337"/>
        <v/>
      </c>
      <c r="E1133" s="329"/>
      <c r="F1133" s="368">
        <f t="shared" si="338"/>
        <v>0</v>
      </c>
      <c r="G1133" s="332">
        <f t="shared" si="339"/>
        <v>0</v>
      </c>
    </row>
    <row r="1134" spans="1:7" ht="20.100000000000001" customHeight="1" x14ac:dyDescent="0.2">
      <c r="A1134" s="363" t="str">
        <f t="shared" si="335"/>
        <v/>
      </c>
      <c r="B1134" s="328" t="str">
        <f t="shared" si="336"/>
        <v/>
      </c>
      <c r="C1134" s="328"/>
      <c r="D1134" s="325" t="str">
        <f t="shared" si="337"/>
        <v/>
      </c>
      <c r="E1134" s="329"/>
      <c r="F1134" s="368">
        <f t="shared" si="338"/>
        <v>0</v>
      </c>
      <c r="G1134" s="332">
        <f t="shared" si="339"/>
        <v>0</v>
      </c>
    </row>
    <row r="1135" spans="1:7" ht="20.100000000000001" customHeight="1" x14ac:dyDescent="0.2">
      <c r="A1135" s="363" t="str">
        <f t="shared" si="335"/>
        <v/>
      </c>
      <c r="B1135" s="328" t="str">
        <f t="shared" si="336"/>
        <v/>
      </c>
      <c r="C1135" s="364"/>
      <c r="D1135" s="325" t="str">
        <f t="shared" si="337"/>
        <v/>
      </c>
      <c r="E1135" s="365"/>
      <c r="F1135" s="368">
        <f t="shared" si="338"/>
        <v>0</v>
      </c>
      <c r="G1135" s="332">
        <f t="shared" si="339"/>
        <v>0</v>
      </c>
    </row>
    <row r="1136" spans="1:7" ht="20.100000000000001" customHeight="1" x14ac:dyDescent="0.2">
      <c r="A1136" s="363" t="str">
        <f t="shared" si="335"/>
        <v/>
      </c>
      <c r="B1136" s="328" t="str">
        <f t="shared" si="336"/>
        <v/>
      </c>
      <c r="C1136" s="364"/>
      <c r="D1136" s="325" t="str">
        <f t="shared" si="337"/>
        <v/>
      </c>
      <c r="E1136" s="365"/>
      <c r="F1136" s="368">
        <f t="shared" si="338"/>
        <v>0</v>
      </c>
      <c r="G1136" s="332">
        <f t="shared" si="339"/>
        <v>0</v>
      </c>
    </row>
    <row r="1137" spans="1:7" ht="20.100000000000001" customHeight="1" x14ac:dyDescent="0.2">
      <c r="A1137" s="366"/>
      <c r="B1137" s="352"/>
      <c r="C1137" s="352"/>
      <c r="D1137" s="330"/>
      <c r="E1137" s="348"/>
      <c r="F1137" s="597" t="s">
        <v>28</v>
      </c>
      <c r="G1137" s="333">
        <f>SUBTOTAL(9,G1129:G1136)</f>
        <v>0</v>
      </c>
    </row>
    <row r="1138" spans="1:7" ht="20.100000000000001" customHeight="1" x14ac:dyDescent="0.2">
      <c r="A1138" s="366"/>
      <c r="B1138" s="352"/>
      <c r="C1138" s="339" t="s">
        <v>723</v>
      </c>
      <c r="D1138" s="330"/>
      <c r="E1138" s="348"/>
      <c r="F1138" s="349"/>
      <c r="G1138" s="367"/>
    </row>
    <row r="1139" spans="1:7" ht="20.100000000000001" customHeight="1" x14ac:dyDescent="0.2">
      <c r="A1139" s="363" t="str">
        <f>IFERROR(VLOOKUP(C1139,Tabla_Insumos,4,FALSE),"")</f>
        <v/>
      </c>
      <c r="B1139" s="328" t="str">
        <f t="shared" ref="B1139:B1147" si="340">IFERROR(VLOOKUP(C1139,Tabla_Insumos,5,FALSE),"")</f>
        <v/>
      </c>
      <c r="C1139" s="335"/>
      <c r="D1139" s="325" t="str">
        <f t="shared" ref="D1139:D1147" si="341">IFERROR(VLOOKUP(C1139,Tabla_Insumos,2,FALSE),"")</f>
        <v/>
      </c>
      <c r="E1139" s="329"/>
      <c r="F1139" s="331">
        <f>IFERROR(VLOOKUP(C1139,Tabla_Insumos,3,FALSE),0)</f>
        <v>0</v>
      </c>
      <c r="G1139" s="332">
        <f>ROUND(E1139*F1139,2)</f>
        <v>0</v>
      </c>
    </row>
    <row r="1140" spans="1:7" ht="20.100000000000001" customHeight="1" x14ac:dyDescent="0.2">
      <c r="A1140" s="363" t="str">
        <f t="shared" ref="A1140:A1147" si="342">IFERROR(VLOOKUP(C1140,Tabla_Insumos,4,FALSE),"")</f>
        <v/>
      </c>
      <c r="B1140" s="328" t="str">
        <f t="shared" si="340"/>
        <v/>
      </c>
      <c r="C1140" s="335"/>
      <c r="D1140" s="325" t="str">
        <f t="shared" si="341"/>
        <v/>
      </c>
      <c r="E1140" s="329"/>
      <c r="F1140" s="331">
        <f t="shared" ref="F1140:F1147" si="343">IFERROR(VLOOKUP(C1140,Tabla_Insumos,3,FALSE),0)</f>
        <v>0</v>
      </c>
      <c r="G1140" s="332">
        <f t="shared" ref="G1140:G1147" si="344">ROUND(E1140*F1140,2)</f>
        <v>0</v>
      </c>
    </row>
    <row r="1141" spans="1:7" ht="20.100000000000001" customHeight="1" x14ac:dyDescent="0.2">
      <c r="A1141" s="363" t="str">
        <f t="shared" si="342"/>
        <v/>
      </c>
      <c r="B1141" s="328" t="str">
        <f t="shared" si="340"/>
        <v/>
      </c>
      <c r="C1141" s="334"/>
      <c r="D1141" s="325" t="str">
        <f t="shared" si="341"/>
        <v/>
      </c>
      <c r="E1141" s="329"/>
      <c r="F1141" s="331">
        <f t="shared" si="343"/>
        <v>0</v>
      </c>
      <c r="G1141" s="332">
        <f t="shared" si="344"/>
        <v>0</v>
      </c>
    </row>
    <row r="1142" spans="1:7" ht="20.100000000000001" customHeight="1" x14ac:dyDescent="0.2">
      <c r="A1142" s="363" t="str">
        <f t="shared" si="342"/>
        <v/>
      </c>
      <c r="B1142" s="328" t="str">
        <f t="shared" si="340"/>
        <v/>
      </c>
      <c r="C1142" s="369"/>
      <c r="D1142" s="325" t="str">
        <f t="shared" si="341"/>
        <v/>
      </c>
      <c r="E1142" s="329"/>
      <c r="F1142" s="331">
        <f t="shared" si="343"/>
        <v>0</v>
      </c>
      <c r="G1142" s="332">
        <f t="shared" si="344"/>
        <v>0</v>
      </c>
    </row>
    <row r="1143" spans="1:7" ht="20.100000000000001" customHeight="1" x14ac:dyDescent="0.2">
      <c r="A1143" s="363" t="str">
        <f t="shared" si="342"/>
        <v/>
      </c>
      <c r="B1143" s="328" t="str">
        <f t="shared" si="340"/>
        <v/>
      </c>
      <c r="C1143" s="370"/>
      <c r="D1143" s="325" t="str">
        <f t="shared" si="341"/>
        <v/>
      </c>
      <c r="E1143" s="329"/>
      <c r="F1143" s="331">
        <f t="shared" si="343"/>
        <v>0</v>
      </c>
      <c r="G1143" s="332">
        <f t="shared" si="344"/>
        <v>0</v>
      </c>
    </row>
    <row r="1144" spans="1:7" ht="20.100000000000001" customHeight="1" x14ac:dyDescent="0.2">
      <c r="A1144" s="363" t="str">
        <f t="shared" si="342"/>
        <v/>
      </c>
      <c r="B1144" s="328" t="str">
        <f t="shared" si="340"/>
        <v/>
      </c>
      <c r="C1144" s="364"/>
      <c r="D1144" s="325" t="str">
        <f t="shared" si="341"/>
        <v/>
      </c>
      <c r="E1144" s="365"/>
      <c r="F1144" s="331">
        <f t="shared" si="343"/>
        <v>0</v>
      </c>
      <c r="G1144" s="332">
        <f t="shared" si="344"/>
        <v>0</v>
      </c>
    </row>
    <row r="1145" spans="1:7" ht="20.100000000000001" customHeight="1" x14ac:dyDescent="0.2">
      <c r="A1145" s="363" t="str">
        <f t="shared" si="342"/>
        <v/>
      </c>
      <c r="B1145" s="328" t="str">
        <f t="shared" si="340"/>
        <v/>
      </c>
      <c r="C1145" s="364"/>
      <c r="D1145" s="325" t="str">
        <f t="shared" si="341"/>
        <v/>
      </c>
      <c r="E1145" s="365"/>
      <c r="F1145" s="331">
        <f t="shared" si="343"/>
        <v>0</v>
      </c>
      <c r="G1145" s="332">
        <f t="shared" si="344"/>
        <v>0</v>
      </c>
    </row>
    <row r="1146" spans="1:7" ht="20.100000000000001" customHeight="1" x14ac:dyDescent="0.2">
      <c r="A1146" s="363" t="str">
        <f t="shared" si="342"/>
        <v/>
      </c>
      <c r="B1146" s="328" t="str">
        <f t="shared" si="340"/>
        <v/>
      </c>
      <c r="C1146" s="364"/>
      <c r="D1146" s="325" t="str">
        <f t="shared" si="341"/>
        <v/>
      </c>
      <c r="E1146" s="365"/>
      <c r="F1146" s="331">
        <f t="shared" si="343"/>
        <v>0</v>
      </c>
      <c r="G1146" s="332">
        <f t="shared" si="344"/>
        <v>0</v>
      </c>
    </row>
    <row r="1147" spans="1:7" ht="20.100000000000001" customHeight="1" x14ac:dyDescent="0.2">
      <c r="A1147" s="363" t="str">
        <f t="shared" si="342"/>
        <v/>
      </c>
      <c r="B1147" s="328" t="str">
        <f t="shared" si="340"/>
        <v/>
      </c>
      <c r="C1147" s="364"/>
      <c r="D1147" s="325" t="str">
        <f t="shared" si="341"/>
        <v/>
      </c>
      <c r="E1147" s="365"/>
      <c r="F1147" s="331">
        <f t="shared" si="343"/>
        <v>0</v>
      </c>
      <c r="G1147" s="332">
        <f t="shared" si="344"/>
        <v>0</v>
      </c>
    </row>
    <row r="1148" spans="1:7" ht="20.100000000000001" customHeight="1" x14ac:dyDescent="0.2">
      <c r="A1148" s="371"/>
      <c r="B1148" s="330"/>
      <c r="C1148" s="352"/>
      <c r="D1148" s="330"/>
      <c r="E1148" s="348"/>
      <c r="F1148" s="597" t="s">
        <v>29</v>
      </c>
      <c r="G1148" s="333">
        <f>SUBTOTAL(9,G1139:G1147)</f>
        <v>0</v>
      </c>
    </row>
    <row r="1149" spans="1:7" ht="20.100000000000001" customHeight="1" thickBot="1" x14ac:dyDescent="0.25">
      <c r="A1149" s="372"/>
      <c r="B1149" s="373"/>
      <c r="C1149" s="374"/>
      <c r="D1149" s="373"/>
      <c r="E1149" s="375"/>
      <c r="F1149" s="376"/>
      <c r="G1149" s="377"/>
    </row>
    <row r="1150" spans="1:7" ht="20.100000000000001" customHeight="1" thickBot="1" x14ac:dyDescent="0.25">
      <c r="A1150" s="387">
        <f>B1108</f>
        <v>23</v>
      </c>
      <c r="B1150" s="378" t="str">
        <f>C1108</f>
        <v>Revestimiento cerámico</v>
      </c>
      <c r="C1150" s="379"/>
      <c r="D1150" s="379" t="s">
        <v>30</v>
      </c>
      <c r="E1150" s="380"/>
      <c r="F1150" s="381" t="s">
        <v>31</v>
      </c>
      <c r="G1150" s="382">
        <f>SUBTOTAL(9,G1113:G1149)</f>
        <v>0</v>
      </c>
    </row>
    <row r="1151" spans="1:7" ht="20.100000000000001" customHeight="1" thickTop="1" thickBot="1" x14ac:dyDescent="0.25"/>
    <row r="1152" spans="1:7" ht="20.100000000000001" customHeight="1" thickTop="1" x14ac:dyDescent="0.2">
      <c r="A1152" s="383" t="s">
        <v>1252</v>
      </c>
      <c r="B1152" s="384"/>
      <c r="C1152" s="384"/>
      <c r="D1152" s="384"/>
      <c r="E1152" s="384"/>
      <c r="F1152" s="384"/>
      <c r="G1152" s="385"/>
    </row>
    <row r="1153" spans="1:7" ht="20.100000000000001" customHeight="1" x14ac:dyDescent="0.2">
      <c r="A1153" s="336" t="s">
        <v>719</v>
      </c>
      <c r="B1153" s="337" t="str">
        <f>Comitente</f>
        <v>INSTITUTO PROVINCIAL DE LA VIVIENDA</v>
      </c>
      <c r="C1153" s="338"/>
      <c r="D1153" s="339"/>
      <c r="E1153" s="339"/>
      <c r="F1153" s="340"/>
      <c r="G1153" s="341"/>
    </row>
    <row r="1154" spans="1:7" ht="20.100000000000001" customHeight="1" x14ac:dyDescent="0.2">
      <c r="A1154" s="336" t="s">
        <v>720</v>
      </c>
      <c r="B1154" s="337" t="str">
        <f>Contratista</f>
        <v>xxxxxx</v>
      </c>
      <c r="C1154" s="342"/>
      <c r="D1154" s="342"/>
      <c r="E1154" s="342"/>
      <c r="F1154" s="343"/>
      <c r="G1154" s="344"/>
    </row>
    <row r="1155" spans="1:7" ht="20.100000000000001" customHeight="1" x14ac:dyDescent="0.2">
      <c r="A1155" s="336" t="s">
        <v>20</v>
      </c>
      <c r="B1155" s="337" t="str">
        <f>Obra</f>
        <v>B° VIRGEN DE FÁTIMA - SECTOR 1 - 71 VIV.- DPTO. JÁCHAL</v>
      </c>
      <c r="C1155" s="342"/>
      <c r="D1155" s="342"/>
      <c r="E1155" s="342"/>
      <c r="F1155" s="343" t="s">
        <v>33</v>
      </c>
      <c r="G1155" s="345">
        <f>+Datos!$C$10</f>
        <v>43769</v>
      </c>
    </row>
    <row r="1156" spans="1:7" ht="20.100000000000001" customHeight="1" x14ac:dyDescent="0.2">
      <c r="A1156" s="346" t="s">
        <v>718</v>
      </c>
      <c r="B1156" s="347" t="str">
        <f>Ubicación</f>
        <v>DEPTO. JÁCHAL</v>
      </c>
      <c r="C1156" s="347"/>
      <c r="D1156" s="330"/>
      <c r="E1156" s="348"/>
      <c r="F1156" s="349"/>
      <c r="G1156" s="350"/>
    </row>
    <row r="1157" spans="1:7" ht="20.100000000000001" customHeight="1" x14ac:dyDescent="0.2">
      <c r="A1157" s="346" t="s">
        <v>34</v>
      </c>
      <c r="B1157" s="351" t="s">
        <v>1125</v>
      </c>
      <c r="C1157" s="352" t="str">
        <f>IFERROR(VLOOKUP(B1157,Tabla_CyP,2,FALSE),"")</f>
        <v>VIVIENDA</v>
      </c>
      <c r="D1157" s="353"/>
      <c r="E1157" s="348"/>
      <c r="F1157" s="349"/>
      <c r="G1157" s="350"/>
    </row>
    <row r="1158" spans="1:7" ht="20.100000000000001" customHeight="1" x14ac:dyDescent="0.2">
      <c r="A1158" s="346" t="s">
        <v>21</v>
      </c>
      <c r="B1158" s="386">
        <f>IFERROR(VLOOKUP(COUNTIF($A$1:A1158,"ITEM:"),Tabla_NumeroItem,2,FALSE),"")</f>
        <v>24</v>
      </c>
      <c r="C1158" s="352" t="str">
        <f>IFERROR(VLOOKUP(B1158,Tabla_CyP,2,FALSE),"")</f>
        <v>Mesadas, campana y ventilaciones (incluida mesada exterior)</v>
      </c>
      <c r="D1158" s="330"/>
      <c r="E1158" s="348"/>
      <c r="F1158" s="343" t="s">
        <v>22</v>
      </c>
      <c r="G1158" s="354" t="str">
        <f>IFERROR(VLOOKUP(B1158,Tabla_CyP,4,FALSE),"")</f>
        <v>gl</v>
      </c>
    </row>
    <row r="1159" spans="1:7" ht="20.100000000000001" customHeight="1" x14ac:dyDescent="0.2">
      <c r="A1159" s="346"/>
      <c r="B1159" s="347"/>
      <c r="C1159" s="352"/>
      <c r="D1159" s="330"/>
      <c r="E1159" s="348"/>
      <c r="F1159" s="349"/>
      <c r="G1159" s="350"/>
    </row>
    <row r="1160" spans="1:7" ht="20.100000000000001" customHeight="1" x14ac:dyDescent="0.2">
      <c r="A1160" s="650" t="s">
        <v>581</v>
      </c>
      <c r="B1160" s="651"/>
      <c r="C1160" s="646" t="s">
        <v>0</v>
      </c>
      <c r="D1160" s="646" t="s">
        <v>23</v>
      </c>
      <c r="E1160" s="648" t="s">
        <v>24</v>
      </c>
      <c r="F1160" s="644" t="s">
        <v>25</v>
      </c>
      <c r="G1160" s="652" t="s">
        <v>26</v>
      </c>
    </row>
    <row r="1161" spans="1:7" ht="20.100000000000001" customHeight="1" x14ac:dyDescent="0.2">
      <c r="A1161" s="355" t="s">
        <v>582</v>
      </c>
      <c r="B1161" s="356" t="s">
        <v>583</v>
      </c>
      <c r="C1161" s="647"/>
      <c r="D1161" s="647"/>
      <c r="E1161" s="649"/>
      <c r="F1161" s="645"/>
      <c r="G1161" s="653"/>
    </row>
    <row r="1162" spans="1:7" ht="20.100000000000001" customHeight="1" x14ac:dyDescent="0.2">
      <c r="A1162" s="596"/>
      <c r="B1162" s="357"/>
      <c r="C1162" s="358" t="s">
        <v>721</v>
      </c>
      <c r="D1162" s="359"/>
      <c r="E1162" s="360"/>
      <c r="F1162" s="361"/>
      <c r="G1162" s="362"/>
    </row>
    <row r="1163" spans="1:7" ht="20.100000000000001" customHeight="1" x14ac:dyDescent="0.2">
      <c r="A1163" s="363" t="str">
        <f>IFERROR(VLOOKUP(C1163,Tabla_Insumos,4,FALSE),"")</f>
        <v/>
      </c>
      <c r="B1163" s="328" t="str">
        <f t="shared" ref="B1163:B1176" si="345">IFERROR(VLOOKUP(C1163,Tabla_Insumos,5,FALSE),"")</f>
        <v/>
      </c>
      <c r="C1163" s="326"/>
      <c r="D1163" s="325" t="str">
        <f t="shared" ref="D1163:D1176" si="346">IFERROR(VLOOKUP(C1163,Tabla_Insumos,2,FALSE),"")</f>
        <v/>
      </c>
      <c r="E1163" s="329"/>
      <c r="F1163" s="331">
        <f t="shared" ref="F1163:F1176" si="347">IFERROR(VLOOKUP(C1163,Tabla_Insumos,3,FALSE),0)</f>
        <v>0</v>
      </c>
      <c r="G1163" s="332">
        <f>ROUND(E1163*F1163,2)</f>
        <v>0</v>
      </c>
    </row>
    <row r="1164" spans="1:7" ht="20.100000000000001" customHeight="1" x14ac:dyDescent="0.2">
      <c r="A1164" s="363" t="str">
        <f t="shared" ref="A1164:A1176" si="348">IFERROR(VLOOKUP(C1164,Tabla_Insumos,4,FALSE),"")</f>
        <v/>
      </c>
      <c r="B1164" s="328" t="str">
        <f t="shared" si="345"/>
        <v/>
      </c>
      <c r="C1164" s="326"/>
      <c r="D1164" s="325" t="str">
        <f t="shared" si="346"/>
        <v/>
      </c>
      <c r="E1164" s="329"/>
      <c r="F1164" s="331">
        <f t="shared" si="347"/>
        <v>0</v>
      </c>
      <c r="G1164" s="332">
        <f t="shared" ref="G1164:G1176" si="349">ROUND(E1164*F1164,2)</f>
        <v>0</v>
      </c>
    </row>
    <row r="1165" spans="1:7" ht="20.100000000000001" customHeight="1" x14ac:dyDescent="0.2">
      <c r="A1165" s="363" t="str">
        <f t="shared" si="348"/>
        <v/>
      </c>
      <c r="B1165" s="328" t="str">
        <f t="shared" si="345"/>
        <v/>
      </c>
      <c r="C1165" s="326"/>
      <c r="D1165" s="325" t="str">
        <f t="shared" si="346"/>
        <v/>
      </c>
      <c r="E1165" s="329"/>
      <c r="F1165" s="331">
        <f t="shared" si="347"/>
        <v>0</v>
      </c>
      <c r="G1165" s="332">
        <f t="shared" si="349"/>
        <v>0</v>
      </c>
    </row>
    <row r="1166" spans="1:7" ht="20.100000000000001" customHeight="1" x14ac:dyDescent="0.2">
      <c r="A1166" s="363" t="str">
        <f t="shared" si="348"/>
        <v/>
      </c>
      <c r="B1166" s="328" t="str">
        <f t="shared" si="345"/>
        <v/>
      </c>
      <c r="C1166" s="327"/>
      <c r="D1166" s="325" t="str">
        <f t="shared" si="346"/>
        <v/>
      </c>
      <c r="E1166" s="329"/>
      <c r="F1166" s="331">
        <f t="shared" si="347"/>
        <v>0</v>
      </c>
      <c r="G1166" s="332">
        <f t="shared" si="349"/>
        <v>0</v>
      </c>
    </row>
    <row r="1167" spans="1:7" ht="20.100000000000001" customHeight="1" x14ac:dyDescent="0.2">
      <c r="A1167" s="363" t="str">
        <f t="shared" si="348"/>
        <v/>
      </c>
      <c r="B1167" s="328" t="str">
        <f t="shared" si="345"/>
        <v/>
      </c>
      <c r="C1167" s="328"/>
      <c r="D1167" s="325" t="str">
        <f t="shared" si="346"/>
        <v/>
      </c>
      <c r="E1167" s="329"/>
      <c r="F1167" s="331">
        <f t="shared" si="347"/>
        <v>0</v>
      </c>
      <c r="G1167" s="332">
        <f t="shared" si="349"/>
        <v>0</v>
      </c>
    </row>
    <row r="1168" spans="1:7" ht="20.100000000000001" customHeight="1" x14ac:dyDescent="0.2">
      <c r="A1168" s="363" t="str">
        <f t="shared" si="348"/>
        <v/>
      </c>
      <c r="B1168" s="328" t="str">
        <f t="shared" si="345"/>
        <v/>
      </c>
      <c r="C1168" s="364"/>
      <c r="D1168" s="325" t="str">
        <f t="shared" si="346"/>
        <v/>
      </c>
      <c r="E1168" s="365"/>
      <c r="F1168" s="331">
        <f t="shared" si="347"/>
        <v>0</v>
      </c>
      <c r="G1168" s="332">
        <f t="shared" si="349"/>
        <v>0</v>
      </c>
    </row>
    <row r="1169" spans="1:7" ht="20.100000000000001" customHeight="1" x14ac:dyDescent="0.2">
      <c r="A1169" s="363" t="str">
        <f t="shared" si="348"/>
        <v/>
      </c>
      <c r="B1169" s="328" t="str">
        <f t="shared" si="345"/>
        <v/>
      </c>
      <c r="C1169" s="364"/>
      <c r="D1169" s="325" t="str">
        <f t="shared" si="346"/>
        <v/>
      </c>
      <c r="E1169" s="365"/>
      <c r="F1169" s="331">
        <f t="shared" si="347"/>
        <v>0</v>
      </c>
      <c r="G1169" s="332">
        <f t="shared" si="349"/>
        <v>0</v>
      </c>
    </row>
    <row r="1170" spans="1:7" ht="20.100000000000001" customHeight="1" x14ac:dyDescent="0.2">
      <c r="A1170" s="363" t="str">
        <f t="shared" si="348"/>
        <v/>
      </c>
      <c r="B1170" s="328" t="str">
        <f t="shared" si="345"/>
        <v/>
      </c>
      <c r="C1170" s="364"/>
      <c r="D1170" s="325" t="str">
        <f t="shared" si="346"/>
        <v/>
      </c>
      <c r="E1170" s="365"/>
      <c r="F1170" s="331">
        <f t="shared" si="347"/>
        <v>0</v>
      </c>
      <c r="G1170" s="332">
        <f t="shared" si="349"/>
        <v>0</v>
      </c>
    </row>
    <row r="1171" spans="1:7" ht="20.100000000000001" customHeight="1" x14ac:dyDescent="0.2">
      <c r="A1171" s="363" t="str">
        <f t="shared" si="348"/>
        <v/>
      </c>
      <c r="B1171" s="328" t="str">
        <f t="shared" si="345"/>
        <v/>
      </c>
      <c r="C1171" s="364"/>
      <c r="D1171" s="325" t="str">
        <f t="shared" si="346"/>
        <v/>
      </c>
      <c r="E1171" s="365"/>
      <c r="F1171" s="331">
        <f t="shared" si="347"/>
        <v>0</v>
      </c>
      <c r="G1171" s="332">
        <f t="shared" si="349"/>
        <v>0</v>
      </c>
    </row>
    <row r="1172" spans="1:7" ht="20.100000000000001" customHeight="1" x14ac:dyDescent="0.2">
      <c r="A1172" s="363" t="str">
        <f t="shared" si="348"/>
        <v/>
      </c>
      <c r="B1172" s="328" t="str">
        <f t="shared" si="345"/>
        <v/>
      </c>
      <c r="C1172" s="364"/>
      <c r="D1172" s="325" t="str">
        <f t="shared" si="346"/>
        <v/>
      </c>
      <c r="E1172" s="365"/>
      <c r="F1172" s="331">
        <f t="shared" si="347"/>
        <v>0</v>
      </c>
      <c r="G1172" s="332">
        <f t="shared" si="349"/>
        <v>0</v>
      </c>
    </row>
    <row r="1173" spans="1:7" ht="20.100000000000001" customHeight="1" x14ac:dyDescent="0.2">
      <c r="A1173" s="363" t="str">
        <f t="shared" si="348"/>
        <v/>
      </c>
      <c r="B1173" s="328" t="str">
        <f t="shared" si="345"/>
        <v/>
      </c>
      <c r="C1173" s="364"/>
      <c r="D1173" s="325" t="str">
        <f t="shared" si="346"/>
        <v/>
      </c>
      <c r="E1173" s="365"/>
      <c r="F1173" s="331">
        <f t="shared" si="347"/>
        <v>0</v>
      </c>
      <c r="G1173" s="332">
        <f t="shared" si="349"/>
        <v>0</v>
      </c>
    </row>
    <row r="1174" spans="1:7" ht="20.100000000000001" customHeight="1" x14ac:dyDescent="0.2">
      <c r="A1174" s="363" t="str">
        <f t="shared" si="348"/>
        <v/>
      </c>
      <c r="B1174" s="328" t="str">
        <f t="shared" si="345"/>
        <v/>
      </c>
      <c r="C1174" s="364"/>
      <c r="D1174" s="325" t="str">
        <f t="shared" si="346"/>
        <v/>
      </c>
      <c r="E1174" s="365"/>
      <c r="F1174" s="331">
        <f t="shared" si="347"/>
        <v>0</v>
      </c>
      <c r="G1174" s="332">
        <f t="shared" si="349"/>
        <v>0</v>
      </c>
    </row>
    <row r="1175" spans="1:7" ht="20.100000000000001" customHeight="1" x14ac:dyDescent="0.2">
      <c r="A1175" s="363" t="str">
        <f t="shared" si="348"/>
        <v/>
      </c>
      <c r="B1175" s="328" t="str">
        <f t="shared" si="345"/>
        <v/>
      </c>
      <c r="C1175" s="364"/>
      <c r="D1175" s="325" t="str">
        <f t="shared" si="346"/>
        <v/>
      </c>
      <c r="E1175" s="365"/>
      <c r="F1175" s="331">
        <f t="shared" si="347"/>
        <v>0</v>
      </c>
      <c r="G1175" s="332">
        <f t="shared" si="349"/>
        <v>0</v>
      </c>
    </row>
    <row r="1176" spans="1:7" ht="20.100000000000001" customHeight="1" x14ac:dyDescent="0.2">
      <c r="A1176" s="363" t="str">
        <f t="shared" si="348"/>
        <v/>
      </c>
      <c r="B1176" s="328" t="str">
        <f t="shared" si="345"/>
        <v/>
      </c>
      <c r="C1176" s="364"/>
      <c r="D1176" s="325" t="str">
        <f t="shared" si="346"/>
        <v/>
      </c>
      <c r="E1176" s="365"/>
      <c r="F1176" s="331">
        <f t="shared" si="347"/>
        <v>0</v>
      </c>
      <c r="G1176" s="332">
        <f t="shared" si="349"/>
        <v>0</v>
      </c>
    </row>
    <row r="1177" spans="1:7" ht="20.100000000000001" customHeight="1" x14ac:dyDescent="0.2">
      <c r="A1177" s="366"/>
      <c r="B1177" s="352"/>
      <c r="C1177" s="352"/>
      <c r="D1177" s="330"/>
      <c r="E1177" s="348"/>
      <c r="F1177" s="597" t="s">
        <v>27</v>
      </c>
      <c r="G1177" s="333">
        <f>SUBTOTAL(9,G1163:G1176)</f>
        <v>0</v>
      </c>
    </row>
    <row r="1178" spans="1:7" ht="20.100000000000001" customHeight="1" x14ac:dyDescent="0.2">
      <c r="A1178" s="366"/>
      <c r="B1178" s="352"/>
      <c r="C1178" s="339" t="s">
        <v>722</v>
      </c>
      <c r="D1178" s="330"/>
      <c r="E1178" s="348"/>
      <c r="F1178" s="349"/>
      <c r="G1178" s="367"/>
    </row>
    <row r="1179" spans="1:7" ht="20.100000000000001" customHeight="1" x14ac:dyDescent="0.2">
      <c r="A1179" s="363" t="str">
        <f t="shared" ref="A1179:A1186" si="350">IFERROR(VLOOKUP(C1179,Tabla_Insumos,4,FALSE),"")</f>
        <v/>
      </c>
      <c r="B1179" s="328" t="str">
        <f t="shared" ref="B1179:B1186" si="351">IFERROR(VLOOKUP(C1179,Tabla_Insumos,5,FALSE),"")</f>
        <v/>
      </c>
      <c r="C1179" s="334"/>
      <c r="D1179" s="325" t="str">
        <f t="shared" ref="D1179:D1186" si="352">IFERROR(VLOOKUP(C1179,Tabla_Insumos,2,FALSE),"")</f>
        <v/>
      </c>
      <c r="E1179" s="329"/>
      <c r="F1179" s="368">
        <f t="shared" ref="F1179:F1186" si="353">IFERROR(VLOOKUP(C1179,Tabla_Insumos,3,FALSE),0)</f>
        <v>0</v>
      </c>
      <c r="G1179" s="332">
        <f>ROUND(E1179*F1179,2)</f>
        <v>0</v>
      </c>
    </row>
    <row r="1180" spans="1:7" ht="20.100000000000001" customHeight="1" x14ac:dyDescent="0.2">
      <c r="A1180" s="363" t="str">
        <f t="shared" si="350"/>
        <v/>
      </c>
      <c r="B1180" s="328" t="str">
        <f t="shared" si="351"/>
        <v/>
      </c>
      <c r="C1180" s="335"/>
      <c r="D1180" s="325" t="str">
        <f t="shared" si="352"/>
        <v/>
      </c>
      <c r="E1180" s="329"/>
      <c r="F1180" s="368">
        <f t="shared" si="353"/>
        <v>0</v>
      </c>
      <c r="G1180" s="332">
        <f t="shared" ref="G1180:G1186" si="354">ROUND(E1180*F1180,2)</f>
        <v>0</v>
      </c>
    </row>
    <row r="1181" spans="1:7" ht="20.100000000000001" customHeight="1" x14ac:dyDescent="0.2">
      <c r="A1181" s="363" t="str">
        <f t="shared" si="350"/>
        <v/>
      </c>
      <c r="B1181" s="328" t="str">
        <f t="shared" si="351"/>
        <v/>
      </c>
      <c r="C1181" s="335"/>
      <c r="D1181" s="325" t="str">
        <f t="shared" si="352"/>
        <v/>
      </c>
      <c r="E1181" s="329"/>
      <c r="F1181" s="368">
        <f t="shared" si="353"/>
        <v>0</v>
      </c>
      <c r="G1181" s="332">
        <f t="shared" si="354"/>
        <v>0</v>
      </c>
    </row>
    <row r="1182" spans="1:7" ht="20.100000000000001" customHeight="1" x14ac:dyDescent="0.2">
      <c r="A1182" s="363" t="str">
        <f t="shared" si="350"/>
        <v/>
      </c>
      <c r="B1182" s="328" t="str">
        <f t="shared" si="351"/>
        <v/>
      </c>
      <c r="C1182" s="335"/>
      <c r="D1182" s="325" t="str">
        <f t="shared" si="352"/>
        <v/>
      </c>
      <c r="E1182" s="329"/>
      <c r="F1182" s="368">
        <f t="shared" si="353"/>
        <v>0</v>
      </c>
      <c r="G1182" s="332">
        <f t="shared" si="354"/>
        <v>0</v>
      </c>
    </row>
    <row r="1183" spans="1:7" ht="20.100000000000001" customHeight="1" x14ac:dyDescent="0.2">
      <c r="A1183" s="363" t="str">
        <f t="shared" si="350"/>
        <v/>
      </c>
      <c r="B1183" s="328" t="str">
        <f t="shared" si="351"/>
        <v/>
      </c>
      <c r="C1183" s="328"/>
      <c r="D1183" s="325" t="str">
        <f t="shared" si="352"/>
        <v/>
      </c>
      <c r="E1183" s="329"/>
      <c r="F1183" s="368">
        <f t="shared" si="353"/>
        <v>0</v>
      </c>
      <c r="G1183" s="332">
        <f t="shared" si="354"/>
        <v>0</v>
      </c>
    </row>
    <row r="1184" spans="1:7" ht="20.100000000000001" customHeight="1" x14ac:dyDescent="0.2">
      <c r="A1184" s="363" t="str">
        <f t="shared" si="350"/>
        <v/>
      </c>
      <c r="B1184" s="328" t="str">
        <f t="shared" si="351"/>
        <v/>
      </c>
      <c r="C1184" s="328"/>
      <c r="D1184" s="325" t="str">
        <f t="shared" si="352"/>
        <v/>
      </c>
      <c r="E1184" s="329"/>
      <c r="F1184" s="368">
        <f t="shared" si="353"/>
        <v>0</v>
      </c>
      <c r="G1184" s="332">
        <f t="shared" si="354"/>
        <v>0</v>
      </c>
    </row>
    <row r="1185" spans="1:7" ht="20.100000000000001" customHeight="1" x14ac:dyDescent="0.2">
      <c r="A1185" s="363" t="str">
        <f t="shared" si="350"/>
        <v/>
      </c>
      <c r="B1185" s="328" t="str">
        <f t="shared" si="351"/>
        <v/>
      </c>
      <c r="C1185" s="364"/>
      <c r="D1185" s="325" t="str">
        <f t="shared" si="352"/>
        <v/>
      </c>
      <c r="E1185" s="365"/>
      <c r="F1185" s="368">
        <f t="shared" si="353"/>
        <v>0</v>
      </c>
      <c r="G1185" s="332">
        <f t="shared" si="354"/>
        <v>0</v>
      </c>
    </row>
    <row r="1186" spans="1:7" ht="20.100000000000001" customHeight="1" x14ac:dyDescent="0.2">
      <c r="A1186" s="363" t="str">
        <f t="shared" si="350"/>
        <v/>
      </c>
      <c r="B1186" s="328" t="str">
        <f t="shared" si="351"/>
        <v/>
      </c>
      <c r="C1186" s="364"/>
      <c r="D1186" s="325" t="str">
        <f t="shared" si="352"/>
        <v/>
      </c>
      <c r="E1186" s="365"/>
      <c r="F1186" s="368">
        <f t="shared" si="353"/>
        <v>0</v>
      </c>
      <c r="G1186" s="332">
        <f t="shared" si="354"/>
        <v>0</v>
      </c>
    </row>
    <row r="1187" spans="1:7" ht="20.100000000000001" customHeight="1" x14ac:dyDescent="0.2">
      <c r="A1187" s="366"/>
      <c r="B1187" s="352"/>
      <c r="C1187" s="352"/>
      <c r="D1187" s="330"/>
      <c r="E1187" s="348"/>
      <c r="F1187" s="597" t="s">
        <v>28</v>
      </c>
      <c r="G1187" s="333">
        <f>SUBTOTAL(9,G1179:G1186)</f>
        <v>0</v>
      </c>
    </row>
    <row r="1188" spans="1:7" ht="20.100000000000001" customHeight="1" x14ac:dyDescent="0.2">
      <c r="A1188" s="366"/>
      <c r="B1188" s="352"/>
      <c r="C1188" s="339" t="s">
        <v>723</v>
      </c>
      <c r="D1188" s="330"/>
      <c r="E1188" s="348"/>
      <c r="F1188" s="349"/>
      <c r="G1188" s="367"/>
    </row>
    <row r="1189" spans="1:7" ht="20.100000000000001" customHeight="1" x14ac:dyDescent="0.2">
      <c r="A1189" s="363" t="str">
        <f>IFERROR(VLOOKUP(C1189,Tabla_Insumos,4,FALSE),"")</f>
        <v/>
      </c>
      <c r="B1189" s="328" t="str">
        <f t="shared" ref="B1189:B1197" si="355">IFERROR(VLOOKUP(C1189,Tabla_Insumos,5,FALSE),"")</f>
        <v/>
      </c>
      <c r="C1189" s="335"/>
      <c r="D1189" s="325" t="str">
        <f t="shared" ref="D1189:D1197" si="356">IFERROR(VLOOKUP(C1189,Tabla_Insumos,2,FALSE),"")</f>
        <v/>
      </c>
      <c r="E1189" s="329"/>
      <c r="F1189" s="331">
        <f>IFERROR(VLOOKUP(C1189,Tabla_Insumos,3,FALSE),0)</f>
        <v>0</v>
      </c>
      <c r="G1189" s="332">
        <f>ROUND(E1189*F1189,2)</f>
        <v>0</v>
      </c>
    </row>
    <row r="1190" spans="1:7" ht="20.100000000000001" customHeight="1" x14ac:dyDescent="0.2">
      <c r="A1190" s="363" t="str">
        <f t="shared" ref="A1190:A1197" si="357">IFERROR(VLOOKUP(C1190,Tabla_Insumos,4,FALSE),"")</f>
        <v/>
      </c>
      <c r="B1190" s="328" t="str">
        <f t="shared" si="355"/>
        <v/>
      </c>
      <c r="C1190" s="335"/>
      <c r="D1190" s="325" t="str">
        <f t="shared" si="356"/>
        <v/>
      </c>
      <c r="E1190" s="329"/>
      <c r="F1190" s="331">
        <f t="shared" ref="F1190:F1197" si="358">IFERROR(VLOOKUP(C1190,Tabla_Insumos,3,FALSE),0)</f>
        <v>0</v>
      </c>
      <c r="G1190" s="332">
        <f t="shared" ref="G1190:G1197" si="359">ROUND(E1190*F1190,2)</f>
        <v>0</v>
      </c>
    </row>
    <row r="1191" spans="1:7" ht="20.100000000000001" customHeight="1" x14ac:dyDescent="0.2">
      <c r="A1191" s="363" t="str">
        <f t="shared" si="357"/>
        <v/>
      </c>
      <c r="B1191" s="328" t="str">
        <f t="shared" si="355"/>
        <v/>
      </c>
      <c r="C1191" s="334"/>
      <c r="D1191" s="325" t="str">
        <f t="shared" si="356"/>
        <v/>
      </c>
      <c r="E1191" s="329"/>
      <c r="F1191" s="331">
        <f t="shared" si="358"/>
        <v>0</v>
      </c>
      <c r="G1191" s="332">
        <f t="shared" si="359"/>
        <v>0</v>
      </c>
    </row>
    <row r="1192" spans="1:7" ht="20.100000000000001" customHeight="1" x14ac:dyDescent="0.2">
      <c r="A1192" s="363" t="str">
        <f t="shared" si="357"/>
        <v/>
      </c>
      <c r="B1192" s="328" t="str">
        <f t="shared" si="355"/>
        <v/>
      </c>
      <c r="C1192" s="369"/>
      <c r="D1192" s="325" t="str">
        <f t="shared" si="356"/>
        <v/>
      </c>
      <c r="E1192" s="329"/>
      <c r="F1192" s="331">
        <f t="shared" si="358"/>
        <v>0</v>
      </c>
      <c r="G1192" s="332">
        <f t="shared" si="359"/>
        <v>0</v>
      </c>
    </row>
    <row r="1193" spans="1:7" ht="20.100000000000001" customHeight="1" x14ac:dyDescent="0.2">
      <c r="A1193" s="363" t="str">
        <f t="shared" si="357"/>
        <v/>
      </c>
      <c r="B1193" s="328" t="str">
        <f t="shared" si="355"/>
        <v/>
      </c>
      <c r="C1193" s="370"/>
      <c r="D1193" s="325" t="str">
        <f t="shared" si="356"/>
        <v/>
      </c>
      <c r="E1193" s="329"/>
      <c r="F1193" s="331">
        <f t="shared" si="358"/>
        <v>0</v>
      </c>
      <c r="G1193" s="332">
        <f t="shared" si="359"/>
        <v>0</v>
      </c>
    </row>
    <row r="1194" spans="1:7" ht="20.100000000000001" customHeight="1" x14ac:dyDescent="0.2">
      <c r="A1194" s="363" t="str">
        <f t="shared" si="357"/>
        <v/>
      </c>
      <c r="B1194" s="328" t="str">
        <f t="shared" si="355"/>
        <v/>
      </c>
      <c r="C1194" s="364"/>
      <c r="D1194" s="325" t="str">
        <f t="shared" si="356"/>
        <v/>
      </c>
      <c r="E1194" s="365"/>
      <c r="F1194" s="331">
        <f t="shared" si="358"/>
        <v>0</v>
      </c>
      <c r="G1194" s="332">
        <f t="shared" si="359"/>
        <v>0</v>
      </c>
    </row>
    <row r="1195" spans="1:7" ht="20.100000000000001" customHeight="1" x14ac:dyDescent="0.2">
      <c r="A1195" s="363" t="str">
        <f t="shared" si="357"/>
        <v/>
      </c>
      <c r="B1195" s="328" t="str">
        <f t="shared" si="355"/>
        <v/>
      </c>
      <c r="C1195" s="364"/>
      <c r="D1195" s="325" t="str">
        <f t="shared" si="356"/>
        <v/>
      </c>
      <c r="E1195" s="365"/>
      <c r="F1195" s="331">
        <f t="shared" si="358"/>
        <v>0</v>
      </c>
      <c r="G1195" s="332">
        <f t="shared" si="359"/>
        <v>0</v>
      </c>
    </row>
    <row r="1196" spans="1:7" ht="20.100000000000001" customHeight="1" x14ac:dyDescent="0.2">
      <c r="A1196" s="363" t="str">
        <f t="shared" si="357"/>
        <v/>
      </c>
      <c r="B1196" s="328" t="str">
        <f t="shared" si="355"/>
        <v/>
      </c>
      <c r="C1196" s="364"/>
      <c r="D1196" s="325" t="str">
        <f t="shared" si="356"/>
        <v/>
      </c>
      <c r="E1196" s="365"/>
      <c r="F1196" s="331">
        <f t="shared" si="358"/>
        <v>0</v>
      </c>
      <c r="G1196" s="332">
        <f t="shared" si="359"/>
        <v>0</v>
      </c>
    </row>
    <row r="1197" spans="1:7" ht="20.100000000000001" customHeight="1" x14ac:dyDescent="0.2">
      <c r="A1197" s="363" t="str">
        <f t="shared" si="357"/>
        <v/>
      </c>
      <c r="B1197" s="328" t="str">
        <f t="shared" si="355"/>
        <v/>
      </c>
      <c r="C1197" s="364"/>
      <c r="D1197" s="325" t="str">
        <f t="shared" si="356"/>
        <v/>
      </c>
      <c r="E1197" s="365"/>
      <c r="F1197" s="331">
        <f t="shared" si="358"/>
        <v>0</v>
      </c>
      <c r="G1197" s="332">
        <f t="shared" si="359"/>
        <v>0</v>
      </c>
    </row>
    <row r="1198" spans="1:7" ht="20.100000000000001" customHeight="1" x14ac:dyDescent="0.2">
      <c r="A1198" s="371"/>
      <c r="B1198" s="330"/>
      <c r="C1198" s="352"/>
      <c r="D1198" s="330"/>
      <c r="E1198" s="348"/>
      <c r="F1198" s="597" t="s">
        <v>29</v>
      </c>
      <c r="G1198" s="333">
        <f>SUBTOTAL(9,G1189:G1197)</f>
        <v>0</v>
      </c>
    </row>
    <row r="1199" spans="1:7" ht="20.100000000000001" customHeight="1" thickBot="1" x14ac:dyDescent="0.25">
      <c r="A1199" s="372"/>
      <c r="B1199" s="373"/>
      <c r="C1199" s="374"/>
      <c r="D1199" s="373"/>
      <c r="E1199" s="375"/>
      <c r="F1199" s="376"/>
      <c r="G1199" s="377"/>
    </row>
    <row r="1200" spans="1:7" ht="20.100000000000001" customHeight="1" thickBot="1" x14ac:dyDescent="0.25">
      <c r="A1200" s="387">
        <f>B1158</f>
        <v>24</v>
      </c>
      <c r="B1200" s="378" t="str">
        <f>C1158</f>
        <v>Mesadas, campana y ventilaciones (incluida mesada exterior)</v>
      </c>
      <c r="C1200" s="379"/>
      <c r="D1200" s="379" t="s">
        <v>30</v>
      </c>
      <c r="E1200" s="380"/>
      <c r="F1200" s="381" t="s">
        <v>31</v>
      </c>
      <c r="G1200" s="382">
        <f>SUBTOTAL(9,G1163:G1199)</f>
        <v>0</v>
      </c>
    </row>
    <row r="1201" spans="1:7" ht="20.100000000000001" customHeight="1" thickTop="1" thickBot="1" x14ac:dyDescent="0.25"/>
    <row r="1202" spans="1:7" ht="20.100000000000001" customHeight="1" thickTop="1" x14ac:dyDescent="0.2">
      <c r="A1202" s="383" t="s">
        <v>1252</v>
      </c>
      <c r="B1202" s="384"/>
      <c r="C1202" s="384"/>
      <c r="D1202" s="384"/>
      <c r="E1202" s="384"/>
      <c r="F1202" s="384"/>
      <c r="G1202" s="385"/>
    </row>
    <row r="1203" spans="1:7" ht="20.100000000000001" customHeight="1" x14ac:dyDescent="0.2">
      <c r="A1203" s="336" t="s">
        <v>719</v>
      </c>
      <c r="B1203" s="337" t="str">
        <f>Comitente</f>
        <v>INSTITUTO PROVINCIAL DE LA VIVIENDA</v>
      </c>
      <c r="C1203" s="338"/>
      <c r="D1203" s="339"/>
      <c r="E1203" s="339"/>
      <c r="F1203" s="340"/>
      <c r="G1203" s="341"/>
    </row>
    <row r="1204" spans="1:7" ht="20.100000000000001" customHeight="1" x14ac:dyDescent="0.2">
      <c r="A1204" s="336" t="s">
        <v>720</v>
      </c>
      <c r="B1204" s="337" t="str">
        <f>Contratista</f>
        <v>xxxxxx</v>
      </c>
      <c r="C1204" s="342"/>
      <c r="D1204" s="342"/>
      <c r="E1204" s="342"/>
      <c r="F1204" s="343"/>
      <c r="G1204" s="344"/>
    </row>
    <row r="1205" spans="1:7" ht="20.100000000000001" customHeight="1" x14ac:dyDescent="0.2">
      <c r="A1205" s="336" t="s">
        <v>20</v>
      </c>
      <c r="B1205" s="337" t="str">
        <f>Obra</f>
        <v>B° VIRGEN DE FÁTIMA - SECTOR 1 - 71 VIV.- DPTO. JÁCHAL</v>
      </c>
      <c r="C1205" s="342"/>
      <c r="D1205" s="342"/>
      <c r="E1205" s="342"/>
      <c r="F1205" s="343" t="s">
        <v>33</v>
      </c>
      <c r="G1205" s="345">
        <f>+Datos!$C$10</f>
        <v>43769</v>
      </c>
    </row>
    <row r="1206" spans="1:7" ht="20.100000000000001" customHeight="1" x14ac:dyDescent="0.2">
      <c r="A1206" s="346" t="s">
        <v>718</v>
      </c>
      <c r="B1206" s="347" t="str">
        <f>Ubicación</f>
        <v>DEPTO. JÁCHAL</v>
      </c>
      <c r="C1206" s="347"/>
      <c r="D1206" s="330"/>
      <c r="E1206" s="348"/>
      <c r="F1206" s="349"/>
      <c r="G1206" s="350"/>
    </row>
    <row r="1207" spans="1:7" ht="20.100000000000001" customHeight="1" x14ac:dyDescent="0.2">
      <c r="A1207" s="346" t="s">
        <v>34</v>
      </c>
      <c r="B1207" s="351" t="s">
        <v>1125</v>
      </c>
      <c r="C1207" s="352" t="str">
        <f>IFERROR(VLOOKUP(B1207,Tabla_CyP,2,FALSE),"")</f>
        <v>VIVIENDA</v>
      </c>
      <c r="D1207" s="353"/>
      <c r="E1207" s="348"/>
      <c r="F1207" s="349"/>
      <c r="G1207" s="350"/>
    </row>
    <row r="1208" spans="1:7" ht="20.100000000000001" customHeight="1" x14ac:dyDescent="0.2">
      <c r="A1208" s="346" t="s">
        <v>21</v>
      </c>
      <c r="B1208" s="386" t="str">
        <f>IFERROR(VLOOKUP(COUNTIF($A$1:A1208,"ITEM:"),Tabla_NumeroItem,2,FALSE),"")</f>
        <v>24.1</v>
      </c>
      <c r="C1208" s="352" t="str">
        <f>IFERROR(VLOOKUP(B1208,Tabla_CyP,2,FALSE),"")</f>
        <v>Mesadas, campana y ventilaciones p/ disc.(incluida mesada exterior)</v>
      </c>
      <c r="D1208" s="330"/>
      <c r="E1208" s="348"/>
      <c r="F1208" s="343" t="s">
        <v>22</v>
      </c>
      <c r="G1208" s="354" t="str">
        <f>IFERROR(VLOOKUP(B1208,Tabla_CyP,4,FALSE),"")</f>
        <v>gl</v>
      </c>
    </row>
    <row r="1209" spans="1:7" ht="20.100000000000001" customHeight="1" x14ac:dyDescent="0.2">
      <c r="A1209" s="346"/>
      <c r="B1209" s="347"/>
      <c r="C1209" s="352"/>
      <c r="D1209" s="330"/>
      <c r="E1209" s="348"/>
      <c r="F1209" s="349"/>
      <c r="G1209" s="350"/>
    </row>
    <row r="1210" spans="1:7" ht="20.100000000000001" customHeight="1" x14ac:dyDescent="0.2">
      <c r="A1210" s="650" t="s">
        <v>581</v>
      </c>
      <c r="B1210" s="651"/>
      <c r="C1210" s="646" t="s">
        <v>0</v>
      </c>
      <c r="D1210" s="646" t="s">
        <v>23</v>
      </c>
      <c r="E1210" s="648" t="s">
        <v>24</v>
      </c>
      <c r="F1210" s="644" t="s">
        <v>25</v>
      </c>
      <c r="G1210" s="652" t="s">
        <v>26</v>
      </c>
    </row>
    <row r="1211" spans="1:7" ht="20.100000000000001" customHeight="1" x14ac:dyDescent="0.2">
      <c r="A1211" s="355" t="s">
        <v>582</v>
      </c>
      <c r="B1211" s="356" t="s">
        <v>583</v>
      </c>
      <c r="C1211" s="647"/>
      <c r="D1211" s="647"/>
      <c r="E1211" s="649"/>
      <c r="F1211" s="645"/>
      <c r="G1211" s="653"/>
    </row>
    <row r="1212" spans="1:7" ht="20.100000000000001" customHeight="1" x14ac:dyDescent="0.2">
      <c r="A1212" s="596"/>
      <c r="B1212" s="357"/>
      <c r="C1212" s="358" t="s">
        <v>721</v>
      </c>
      <c r="D1212" s="359"/>
      <c r="E1212" s="360"/>
      <c r="F1212" s="361"/>
      <c r="G1212" s="362"/>
    </row>
    <row r="1213" spans="1:7" ht="20.100000000000001" customHeight="1" x14ac:dyDescent="0.2">
      <c r="A1213" s="363" t="str">
        <f>IFERROR(VLOOKUP(C1213,Tabla_Insumos,4,FALSE),"")</f>
        <v/>
      </c>
      <c r="B1213" s="328" t="str">
        <f t="shared" ref="B1213:B1226" si="360">IFERROR(VLOOKUP(C1213,Tabla_Insumos,5,FALSE),"")</f>
        <v/>
      </c>
      <c r="C1213" s="326"/>
      <c r="D1213" s="325" t="str">
        <f t="shared" ref="D1213:D1226" si="361">IFERROR(VLOOKUP(C1213,Tabla_Insumos,2,FALSE),"")</f>
        <v/>
      </c>
      <c r="E1213" s="329"/>
      <c r="F1213" s="331">
        <f t="shared" ref="F1213:F1226" si="362">IFERROR(VLOOKUP(C1213,Tabla_Insumos,3,FALSE),0)</f>
        <v>0</v>
      </c>
      <c r="G1213" s="332">
        <f>ROUND(E1213*F1213,2)</f>
        <v>0</v>
      </c>
    </row>
    <row r="1214" spans="1:7" ht="20.100000000000001" customHeight="1" x14ac:dyDescent="0.2">
      <c r="A1214" s="363" t="str">
        <f t="shared" ref="A1214:A1226" si="363">IFERROR(VLOOKUP(C1214,Tabla_Insumos,4,FALSE),"")</f>
        <v/>
      </c>
      <c r="B1214" s="328" t="str">
        <f t="shared" si="360"/>
        <v/>
      </c>
      <c r="C1214" s="326"/>
      <c r="D1214" s="325" t="str">
        <f t="shared" si="361"/>
        <v/>
      </c>
      <c r="E1214" s="329"/>
      <c r="F1214" s="331">
        <f t="shared" si="362"/>
        <v>0</v>
      </c>
      <c r="G1214" s="332">
        <f t="shared" ref="G1214:G1226" si="364">ROUND(E1214*F1214,2)</f>
        <v>0</v>
      </c>
    </row>
    <row r="1215" spans="1:7" ht="20.100000000000001" customHeight="1" x14ac:dyDescent="0.2">
      <c r="A1215" s="363" t="str">
        <f t="shared" si="363"/>
        <v/>
      </c>
      <c r="B1215" s="328" t="str">
        <f t="shared" si="360"/>
        <v/>
      </c>
      <c r="C1215" s="326"/>
      <c r="D1215" s="325" t="str">
        <f t="shared" si="361"/>
        <v/>
      </c>
      <c r="E1215" s="329"/>
      <c r="F1215" s="331">
        <f t="shared" si="362"/>
        <v>0</v>
      </c>
      <c r="G1215" s="332">
        <f t="shared" si="364"/>
        <v>0</v>
      </c>
    </row>
    <row r="1216" spans="1:7" ht="20.100000000000001" customHeight="1" x14ac:dyDescent="0.2">
      <c r="A1216" s="363" t="str">
        <f t="shared" si="363"/>
        <v/>
      </c>
      <c r="B1216" s="328" t="str">
        <f t="shared" si="360"/>
        <v/>
      </c>
      <c r="C1216" s="327"/>
      <c r="D1216" s="325" t="str">
        <f t="shared" si="361"/>
        <v/>
      </c>
      <c r="E1216" s="329"/>
      <c r="F1216" s="331">
        <f t="shared" si="362"/>
        <v>0</v>
      </c>
      <c r="G1216" s="332">
        <f t="shared" si="364"/>
        <v>0</v>
      </c>
    </row>
    <row r="1217" spans="1:7" ht="20.100000000000001" customHeight="1" x14ac:dyDescent="0.2">
      <c r="A1217" s="363" t="str">
        <f t="shared" si="363"/>
        <v/>
      </c>
      <c r="B1217" s="328" t="str">
        <f t="shared" si="360"/>
        <v/>
      </c>
      <c r="C1217" s="328"/>
      <c r="D1217" s="325" t="str">
        <f t="shared" si="361"/>
        <v/>
      </c>
      <c r="E1217" s="329"/>
      <c r="F1217" s="331">
        <f t="shared" si="362"/>
        <v>0</v>
      </c>
      <c r="G1217" s="332">
        <f t="shared" si="364"/>
        <v>0</v>
      </c>
    </row>
    <row r="1218" spans="1:7" ht="20.100000000000001" customHeight="1" x14ac:dyDescent="0.2">
      <c r="A1218" s="363" t="str">
        <f t="shared" si="363"/>
        <v/>
      </c>
      <c r="B1218" s="328" t="str">
        <f t="shared" si="360"/>
        <v/>
      </c>
      <c r="C1218" s="364"/>
      <c r="D1218" s="325" t="str">
        <f t="shared" si="361"/>
        <v/>
      </c>
      <c r="E1218" s="365"/>
      <c r="F1218" s="331">
        <f t="shared" si="362"/>
        <v>0</v>
      </c>
      <c r="G1218" s="332">
        <f t="shared" si="364"/>
        <v>0</v>
      </c>
    </row>
    <row r="1219" spans="1:7" ht="20.100000000000001" customHeight="1" x14ac:dyDescent="0.2">
      <c r="A1219" s="363" t="str">
        <f t="shared" si="363"/>
        <v/>
      </c>
      <c r="B1219" s="328" t="str">
        <f t="shared" si="360"/>
        <v/>
      </c>
      <c r="C1219" s="364"/>
      <c r="D1219" s="325" t="str">
        <f t="shared" si="361"/>
        <v/>
      </c>
      <c r="E1219" s="365"/>
      <c r="F1219" s="331">
        <f t="shared" si="362"/>
        <v>0</v>
      </c>
      <c r="G1219" s="332">
        <f t="shared" si="364"/>
        <v>0</v>
      </c>
    </row>
    <row r="1220" spans="1:7" ht="20.100000000000001" customHeight="1" x14ac:dyDescent="0.2">
      <c r="A1220" s="363" t="str">
        <f t="shared" si="363"/>
        <v/>
      </c>
      <c r="B1220" s="328" t="str">
        <f t="shared" si="360"/>
        <v/>
      </c>
      <c r="C1220" s="364"/>
      <c r="D1220" s="325" t="str">
        <f t="shared" si="361"/>
        <v/>
      </c>
      <c r="E1220" s="365"/>
      <c r="F1220" s="331">
        <f t="shared" si="362"/>
        <v>0</v>
      </c>
      <c r="G1220" s="332">
        <f t="shared" si="364"/>
        <v>0</v>
      </c>
    </row>
    <row r="1221" spans="1:7" ht="20.100000000000001" customHeight="1" x14ac:dyDescent="0.2">
      <c r="A1221" s="363" t="str">
        <f t="shared" si="363"/>
        <v/>
      </c>
      <c r="B1221" s="328" t="str">
        <f t="shared" si="360"/>
        <v/>
      </c>
      <c r="C1221" s="364"/>
      <c r="D1221" s="325" t="str">
        <f t="shared" si="361"/>
        <v/>
      </c>
      <c r="E1221" s="365"/>
      <c r="F1221" s="331">
        <f t="shared" si="362"/>
        <v>0</v>
      </c>
      <c r="G1221" s="332">
        <f t="shared" si="364"/>
        <v>0</v>
      </c>
    </row>
    <row r="1222" spans="1:7" ht="20.100000000000001" customHeight="1" x14ac:dyDescent="0.2">
      <c r="A1222" s="363" t="str">
        <f t="shared" si="363"/>
        <v/>
      </c>
      <c r="B1222" s="328" t="str">
        <f t="shared" si="360"/>
        <v/>
      </c>
      <c r="C1222" s="364"/>
      <c r="D1222" s="325" t="str">
        <f t="shared" si="361"/>
        <v/>
      </c>
      <c r="E1222" s="365"/>
      <c r="F1222" s="331">
        <f t="shared" si="362"/>
        <v>0</v>
      </c>
      <c r="G1222" s="332">
        <f t="shared" si="364"/>
        <v>0</v>
      </c>
    </row>
    <row r="1223" spans="1:7" ht="20.100000000000001" customHeight="1" x14ac:dyDescent="0.2">
      <c r="A1223" s="363" t="str">
        <f t="shared" si="363"/>
        <v/>
      </c>
      <c r="B1223" s="328" t="str">
        <f t="shared" si="360"/>
        <v/>
      </c>
      <c r="C1223" s="364"/>
      <c r="D1223" s="325" t="str">
        <f t="shared" si="361"/>
        <v/>
      </c>
      <c r="E1223" s="365"/>
      <c r="F1223" s="331">
        <f t="shared" si="362"/>
        <v>0</v>
      </c>
      <c r="G1223" s="332">
        <f t="shared" si="364"/>
        <v>0</v>
      </c>
    </row>
    <row r="1224" spans="1:7" ht="20.100000000000001" customHeight="1" x14ac:dyDescent="0.2">
      <c r="A1224" s="363" t="str">
        <f t="shared" si="363"/>
        <v/>
      </c>
      <c r="B1224" s="328" t="str">
        <f t="shared" si="360"/>
        <v/>
      </c>
      <c r="C1224" s="364"/>
      <c r="D1224" s="325" t="str">
        <f t="shared" si="361"/>
        <v/>
      </c>
      <c r="E1224" s="365"/>
      <c r="F1224" s="331">
        <f t="shared" si="362"/>
        <v>0</v>
      </c>
      <c r="G1224" s="332">
        <f t="shared" si="364"/>
        <v>0</v>
      </c>
    </row>
    <row r="1225" spans="1:7" ht="20.100000000000001" customHeight="1" x14ac:dyDescent="0.2">
      <c r="A1225" s="363" t="str">
        <f t="shared" si="363"/>
        <v/>
      </c>
      <c r="B1225" s="328" t="str">
        <f t="shared" si="360"/>
        <v/>
      </c>
      <c r="C1225" s="364"/>
      <c r="D1225" s="325" t="str">
        <f t="shared" si="361"/>
        <v/>
      </c>
      <c r="E1225" s="365"/>
      <c r="F1225" s="331">
        <f t="shared" si="362"/>
        <v>0</v>
      </c>
      <c r="G1225" s="332">
        <f t="shared" si="364"/>
        <v>0</v>
      </c>
    </row>
    <row r="1226" spans="1:7" ht="20.100000000000001" customHeight="1" x14ac:dyDescent="0.2">
      <c r="A1226" s="363" t="str">
        <f t="shared" si="363"/>
        <v/>
      </c>
      <c r="B1226" s="328" t="str">
        <f t="shared" si="360"/>
        <v/>
      </c>
      <c r="C1226" s="364"/>
      <c r="D1226" s="325" t="str">
        <f t="shared" si="361"/>
        <v/>
      </c>
      <c r="E1226" s="365"/>
      <c r="F1226" s="331">
        <f t="shared" si="362"/>
        <v>0</v>
      </c>
      <c r="G1226" s="332">
        <f t="shared" si="364"/>
        <v>0</v>
      </c>
    </row>
    <row r="1227" spans="1:7" ht="20.100000000000001" customHeight="1" x14ac:dyDescent="0.2">
      <c r="A1227" s="366"/>
      <c r="B1227" s="352"/>
      <c r="C1227" s="352"/>
      <c r="D1227" s="330"/>
      <c r="E1227" s="348"/>
      <c r="F1227" s="597" t="s">
        <v>27</v>
      </c>
      <c r="G1227" s="333">
        <f>SUBTOTAL(9,G1213:G1226)</f>
        <v>0</v>
      </c>
    </row>
    <row r="1228" spans="1:7" ht="20.100000000000001" customHeight="1" x14ac:dyDescent="0.2">
      <c r="A1228" s="366"/>
      <c r="B1228" s="352"/>
      <c r="C1228" s="339" t="s">
        <v>722</v>
      </c>
      <c r="D1228" s="330"/>
      <c r="E1228" s="348"/>
      <c r="F1228" s="349"/>
      <c r="G1228" s="367"/>
    </row>
    <row r="1229" spans="1:7" ht="20.100000000000001" customHeight="1" x14ac:dyDescent="0.2">
      <c r="A1229" s="363" t="str">
        <f t="shared" ref="A1229:A1236" si="365">IFERROR(VLOOKUP(C1229,Tabla_Insumos,4,FALSE),"")</f>
        <v/>
      </c>
      <c r="B1229" s="328" t="str">
        <f t="shared" ref="B1229:B1236" si="366">IFERROR(VLOOKUP(C1229,Tabla_Insumos,5,FALSE),"")</f>
        <v/>
      </c>
      <c r="C1229" s="334"/>
      <c r="D1229" s="325" t="str">
        <f t="shared" ref="D1229:D1236" si="367">IFERROR(VLOOKUP(C1229,Tabla_Insumos,2,FALSE),"")</f>
        <v/>
      </c>
      <c r="E1229" s="329"/>
      <c r="F1229" s="368">
        <f t="shared" ref="F1229:F1236" si="368">IFERROR(VLOOKUP(C1229,Tabla_Insumos,3,FALSE),0)</f>
        <v>0</v>
      </c>
      <c r="G1229" s="332">
        <f>ROUND(E1229*F1229,2)</f>
        <v>0</v>
      </c>
    </row>
    <row r="1230" spans="1:7" ht="20.100000000000001" customHeight="1" x14ac:dyDescent="0.2">
      <c r="A1230" s="363" t="str">
        <f t="shared" si="365"/>
        <v/>
      </c>
      <c r="B1230" s="328" t="str">
        <f t="shared" si="366"/>
        <v/>
      </c>
      <c r="C1230" s="335"/>
      <c r="D1230" s="325" t="str">
        <f t="shared" si="367"/>
        <v/>
      </c>
      <c r="E1230" s="329"/>
      <c r="F1230" s="368">
        <f t="shared" si="368"/>
        <v>0</v>
      </c>
      <c r="G1230" s="332">
        <f t="shared" ref="G1230:G1236" si="369">ROUND(E1230*F1230,2)</f>
        <v>0</v>
      </c>
    </row>
    <row r="1231" spans="1:7" ht="20.100000000000001" customHeight="1" x14ac:dyDescent="0.2">
      <c r="A1231" s="363" t="str">
        <f t="shared" si="365"/>
        <v/>
      </c>
      <c r="B1231" s="328" t="str">
        <f t="shared" si="366"/>
        <v/>
      </c>
      <c r="C1231" s="335"/>
      <c r="D1231" s="325" t="str">
        <f t="shared" si="367"/>
        <v/>
      </c>
      <c r="E1231" s="329"/>
      <c r="F1231" s="368">
        <f t="shared" si="368"/>
        <v>0</v>
      </c>
      <c r="G1231" s="332">
        <f t="shared" si="369"/>
        <v>0</v>
      </c>
    </row>
    <row r="1232" spans="1:7" ht="20.100000000000001" customHeight="1" x14ac:dyDescent="0.2">
      <c r="A1232" s="363" t="str">
        <f t="shared" si="365"/>
        <v/>
      </c>
      <c r="B1232" s="328" t="str">
        <f t="shared" si="366"/>
        <v/>
      </c>
      <c r="C1232" s="335"/>
      <c r="D1232" s="325" t="str">
        <f t="shared" si="367"/>
        <v/>
      </c>
      <c r="E1232" s="329"/>
      <c r="F1232" s="368">
        <f t="shared" si="368"/>
        <v>0</v>
      </c>
      <c r="G1232" s="332">
        <f t="shared" si="369"/>
        <v>0</v>
      </c>
    </row>
    <row r="1233" spans="1:7" ht="20.100000000000001" customHeight="1" x14ac:dyDescent="0.2">
      <c r="A1233" s="363" t="str">
        <f t="shared" si="365"/>
        <v/>
      </c>
      <c r="B1233" s="328" t="str">
        <f t="shared" si="366"/>
        <v/>
      </c>
      <c r="C1233" s="328"/>
      <c r="D1233" s="325" t="str">
        <f t="shared" si="367"/>
        <v/>
      </c>
      <c r="E1233" s="329"/>
      <c r="F1233" s="368">
        <f t="shared" si="368"/>
        <v>0</v>
      </c>
      <c r="G1233" s="332">
        <f t="shared" si="369"/>
        <v>0</v>
      </c>
    </row>
    <row r="1234" spans="1:7" ht="20.100000000000001" customHeight="1" x14ac:dyDescent="0.2">
      <c r="A1234" s="363" t="str">
        <f t="shared" si="365"/>
        <v/>
      </c>
      <c r="B1234" s="328" t="str">
        <f t="shared" si="366"/>
        <v/>
      </c>
      <c r="C1234" s="328"/>
      <c r="D1234" s="325" t="str">
        <f t="shared" si="367"/>
        <v/>
      </c>
      <c r="E1234" s="329"/>
      <c r="F1234" s="368">
        <f t="shared" si="368"/>
        <v>0</v>
      </c>
      <c r="G1234" s="332">
        <f t="shared" si="369"/>
        <v>0</v>
      </c>
    </row>
    <row r="1235" spans="1:7" ht="20.100000000000001" customHeight="1" x14ac:dyDescent="0.2">
      <c r="A1235" s="363" t="str">
        <f t="shared" si="365"/>
        <v/>
      </c>
      <c r="B1235" s="328" t="str">
        <f t="shared" si="366"/>
        <v/>
      </c>
      <c r="C1235" s="364"/>
      <c r="D1235" s="325" t="str">
        <f t="shared" si="367"/>
        <v/>
      </c>
      <c r="E1235" s="365"/>
      <c r="F1235" s="368">
        <f t="shared" si="368"/>
        <v>0</v>
      </c>
      <c r="G1235" s="332">
        <f t="shared" si="369"/>
        <v>0</v>
      </c>
    </row>
    <row r="1236" spans="1:7" ht="20.100000000000001" customHeight="1" x14ac:dyDescent="0.2">
      <c r="A1236" s="363" t="str">
        <f t="shared" si="365"/>
        <v/>
      </c>
      <c r="B1236" s="328" t="str">
        <f t="shared" si="366"/>
        <v/>
      </c>
      <c r="C1236" s="364"/>
      <c r="D1236" s="325" t="str">
        <f t="shared" si="367"/>
        <v/>
      </c>
      <c r="E1236" s="365"/>
      <c r="F1236" s="368">
        <f t="shared" si="368"/>
        <v>0</v>
      </c>
      <c r="G1236" s="332">
        <f t="shared" si="369"/>
        <v>0</v>
      </c>
    </row>
    <row r="1237" spans="1:7" ht="20.100000000000001" customHeight="1" x14ac:dyDescent="0.2">
      <c r="A1237" s="366"/>
      <c r="B1237" s="352"/>
      <c r="C1237" s="352"/>
      <c r="D1237" s="330"/>
      <c r="E1237" s="348"/>
      <c r="F1237" s="597" t="s">
        <v>28</v>
      </c>
      <c r="G1237" s="333">
        <f>SUBTOTAL(9,G1229:G1236)</f>
        <v>0</v>
      </c>
    </row>
    <row r="1238" spans="1:7" ht="20.100000000000001" customHeight="1" x14ac:dyDescent="0.2">
      <c r="A1238" s="366"/>
      <c r="B1238" s="352"/>
      <c r="C1238" s="339" t="s">
        <v>723</v>
      </c>
      <c r="D1238" s="330"/>
      <c r="E1238" s="348"/>
      <c r="F1238" s="349"/>
      <c r="G1238" s="367"/>
    </row>
    <row r="1239" spans="1:7" ht="20.100000000000001" customHeight="1" x14ac:dyDescent="0.2">
      <c r="A1239" s="363" t="str">
        <f>IFERROR(VLOOKUP(C1239,Tabla_Insumos,4,FALSE),"")</f>
        <v/>
      </c>
      <c r="B1239" s="328" t="str">
        <f t="shared" ref="B1239:B1247" si="370">IFERROR(VLOOKUP(C1239,Tabla_Insumos,5,FALSE),"")</f>
        <v/>
      </c>
      <c r="C1239" s="335"/>
      <c r="D1239" s="325" t="str">
        <f t="shared" ref="D1239:D1247" si="371">IFERROR(VLOOKUP(C1239,Tabla_Insumos,2,FALSE),"")</f>
        <v/>
      </c>
      <c r="E1239" s="329"/>
      <c r="F1239" s="331">
        <f>IFERROR(VLOOKUP(C1239,Tabla_Insumos,3,FALSE),0)</f>
        <v>0</v>
      </c>
      <c r="G1239" s="332">
        <f>ROUND(E1239*F1239,2)</f>
        <v>0</v>
      </c>
    </row>
    <row r="1240" spans="1:7" ht="20.100000000000001" customHeight="1" x14ac:dyDescent="0.2">
      <c r="A1240" s="363" t="str">
        <f t="shared" ref="A1240:A1247" si="372">IFERROR(VLOOKUP(C1240,Tabla_Insumos,4,FALSE),"")</f>
        <v/>
      </c>
      <c r="B1240" s="328" t="str">
        <f t="shared" si="370"/>
        <v/>
      </c>
      <c r="C1240" s="335"/>
      <c r="D1240" s="325" t="str">
        <f t="shared" si="371"/>
        <v/>
      </c>
      <c r="E1240" s="329"/>
      <c r="F1240" s="331">
        <f t="shared" ref="F1240:F1247" si="373">IFERROR(VLOOKUP(C1240,Tabla_Insumos,3,FALSE),0)</f>
        <v>0</v>
      </c>
      <c r="G1240" s="332">
        <f t="shared" ref="G1240:G1247" si="374">ROUND(E1240*F1240,2)</f>
        <v>0</v>
      </c>
    </row>
    <row r="1241" spans="1:7" ht="20.100000000000001" customHeight="1" x14ac:dyDescent="0.2">
      <c r="A1241" s="363" t="str">
        <f t="shared" si="372"/>
        <v/>
      </c>
      <c r="B1241" s="328" t="str">
        <f t="shared" si="370"/>
        <v/>
      </c>
      <c r="C1241" s="334"/>
      <c r="D1241" s="325" t="str">
        <f t="shared" si="371"/>
        <v/>
      </c>
      <c r="E1241" s="329"/>
      <c r="F1241" s="331">
        <f t="shared" si="373"/>
        <v>0</v>
      </c>
      <c r="G1241" s="332">
        <f t="shared" si="374"/>
        <v>0</v>
      </c>
    </row>
    <row r="1242" spans="1:7" ht="20.100000000000001" customHeight="1" x14ac:dyDescent="0.2">
      <c r="A1242" s="363" t="str">
        <f t="shared" si="372"/>
        <v/>
      </c>
      <c r="B1242" s="328" t="str">
        <f t="shared" si="370"/>
        <v/>
      </c>
      <c r="C1242" s="369"/>
      <c r="D1242" s="325" t="str">
        <f t="shared" si="371"/>
        <v/>
      </c>
      <c r="E1242" s="329"/>
      <c r="F1242" s="331">
        <f t="shared" si="373"/>
        <v>0</v>
      </c>
      <c r="G1242" s="332">
        <f t="shared" si="374"/>
        <v>0</v>
      </c>
    </row>
    <row r="1243" spans="1:7" ht="20.100000000000001" customHeight="1" x14ac:dyDescent="0.2">
      <c r="A1243" s="363" t="str">
        <f t="shared" si="372"/>
        <v/>
      </c>
      <c r="B1243" s="328" t="str">
        <f t="shared" si="370"/>
        <v/>
      </c>
      <c r="C1243" s="370"/>
      <c r="D1243" s="325" t="str">
        <f t="shared" si="371"/>
        <v/>
      </c>
      <c r="E1243" s="329"/>
      <c r="F1243" s="331">
        <f t="shared" si="373"/>
        <v>0</v>
      </c>
      <c r="G1243" s="332">
        <f t="shared" si="374"/>
        <v>0</v>
      </c>
    </row>
    <row r="1244" spans="1:7" ht="20.100000000000001" customHeight="1" x14ac:dyDescent="0.2">
      <c r="A1244" s="363" t="str">
        <f t="shared" si="372"/>
        <v/>
      </c>
      <c r="B1244" s="328" t="str">
        <f t="shared" si="370"/>
        <v/>
      </c>
      <c r="C1244" s="364"/>
      <c r="D1244" s="325" t="str">
        <f t="shared" si="371"/>
        <v/>
      </c>
      <c r="E1244" s="365"/>
      <c r="F1244" s="331">
        <f t="shared" si="373"/>
        <v>0</v>
      </c>
      <c r="G1244" s="332">
        <f t="shared" si="374"/>
        <v>0</v>
      </c>
    </row>
    <row r="1245" spans="1:7" ht="20.100000000000001" customHeight="1" x14ac:dyDescent="0.2">
      <c r="A1245" s="363" t="str">
        <f t="shared" si="372"/>
        <v/>
      </c>
      <c r="B1245" s="328" t="str">
        <f t="shared" si="370"/>
        <v/>
      </c>
      <c r="C1245" s="364"/>
      <c r="D1245" s="325" t="str">
        <f t="shared" si="371"/>
        <v/>
      </c>
      <c r="E1245" s="365"/>
      <c r="F1245" s="331">
        <f t="shared" si="373"/>
        <v>0</v>
      </c>
      <c r="G1245" s="332">
        <f t="shared" si="374"/>
        <v>0</v>
      </c>
    </row>
    <row r="1246" spans="1:7" ht="20.100000000000001" customHeight="1" x14ac:dyDescent="0.2">
      <c r="A1246" s="363" t="str">
        <f t="shared" si="372"/>
        <v/>
      </c>
      <c r="B1246" s="328" t="str">
        <f t="shared" si="370"/>
        <v/>
      </c>
      <c r="C1246" s="364"/>
      <c r="D1246" s="325" t="str">
        <f t="shared" si="371"/>
        <v/>
      </c>
      <c r="E1246" s="365"/>
      <c r="F1246" s="331">
        <f t="shared" si="373"/>
        <v>0</v>
      </c>
      <c r="G1246" s="332">
        <f t="shared" si="374"/>
        <v>0</v>
      </c>
    </row>
    <row r="1247" spans="1:7" ht="20.100000000000001" customHeight="1" x14ac:dyDescent="0.2">
      <c r="A1247" s="363" t="str">
        <f t="shared" si="372"/>
        <v/>
      </c>
      <c r="B1247" s="328" t="str">
        <f t="shared" si="370"/>
        <v/>
      </c>
      <c r="C1247" s="364"/>
      <c r="D1247" s="325" t="str">
        <f t="shared" si="371"/>
        <v/>
      </c>
      <c r="E1247" s="365"/>
      <c r="F1247" s="331">
        <f t="shared" si="373"/>
        <v>0</v>
      </c>
      <c r="G1247" s="332">
        <f t="shared" si="374"/>
        <v>0</v>
      </c>
    </row>
    <row r="1248" spans="1:7" ht="20.100000000000001" customHeight="1" x14ac:dyDescent="0.2">
      <c r="A1248" s="371"/>
      <c r="B1248" s="330"/>
      <c r="C1248" s="352"/>
      <c r="D1248" s="330"/>
      <c r="E1248" s="348"/>
      <c r="F1248" s="597" t="s">
        <v>29</v>
      </c>
      <c r="G1248" s="333">
        <f>SUBTOTAL(9,G1239:G1247)</f>
        <v>0</v>
      </c>
    </row>
    <row r="1249" spans="1:7" ht="20.100000000000001" customHeight="1" thickBot="1" x14ac:dyDescent="0.25">
      <c r="A1249" s="372"/>
      <c r="B1249" s="373"/>
      <c r="C1249" s="374"/>
      <c r="D1249" s="373"/>
      <c r="E1249" s="375"/>
      <c r="F1249" s="376"/>
      <c r="G1249" s="377"/>
    </row>
    <row r="1250" spans="1:7" ht="20.100000000000001" customHeight="1" thickBot="1" x14ac:dyDescent="0.25">
      <c r="A1250" s="387" t="str">
        <f>B1208</f>
        <v>24.1</v>
      </c>
      <c r="B1250" s="378" t="str">
        <f>C1208</f>
        <v>Mesadas, campana y ventilaciones p/ disc.(incluida mesada exterior)</v>
      </c>
      <c r="C1250" s="379"/>
      <c r="D1250" s="379" t="s">
        <v>30</v>
      </c>
      <c r="E1250" s="380"/>
      <c r="F1250" s="381" t="s">
        <v>31</v>
      </c>
      <c r="G1250" s="382">
        <f>SUBTOTAL(9,G1213:G1249)</f>
        <v>0</v>
      </c>
    </row>
    <row r="1251" spans="1:7" ht="20.100000000000001" customHeight="1" thickTop="1" thickBot="1" x14ac:dyDescent="0.25"/>
    <row r="1252" spans="1:7" ht="20.100000000000001" customHeight="1" thickTop="1" x14ac:dyDescent="0.2">
      <c r="A1252" s="383" t="s">
        <v>1252</v>
      </c>
      <c r="B1252" s="384"/>
      <c r="C1252" s="384"/>
      <c r="D1252" s="384"/>
      <c r="E1252" s="384"/>
      <c r="F1252" s="384"/>
      <c r="G1252" s="385"/>
    </row>
    <row r="1253" spans="1:7" ht="20.100000000000001" customHeight="1" x14ac:dyDescent="0.2">
      <c r="A1253" s="336" t="s">
        <v>719</v>
      </c>
      <c r="B1253" s="337" t="str">
        <f>Comitente</f>
        <v>INSTITUTO PROVINCIAL DE LA VIVIENDA</v>
      </c>
      <c r="C1253" s="338"/>
      <c r="D1253" s="339"/>
      <c r="E1253" s="339"/>
      <c r="F1253" s="340"/>
      <c r="G1253" s="341"/>
    </row>
    <row r="1254" spans="1:7" ht="20.100000000000001" customHeight="1" x14ac:dyDescent="0.2">
      <c r="A1254" s="336" t="s">
        <v>720</v>
      </c>
      <c r="B1254" s="337" t="str">
        <f>Contratista</f>
        <v>xxxxxx</v>
      </c>
      <c r="C1254" s="342"/>
      <c r="D1254" s="342"/>
      <c r="E1254" s="342"/>
      <c r="F1254" s="343"/>
      <c r="G1254" s="344"/>
    </row>
    <row r="1255" spans="1:7" ht="20.100000000000001" customHeight="1" x14ac:dyDescent="0.2">
      <c r="A1255" s="336" t="s">
        <v>20</v>
      </c>
      <c r="B1255" s="337" t="str">
        <f>Obra</f>
        <v>B° VIRGEN DE FÁTIMA - SECTOR 1 - 71 VIV.- DPTO. JÁCHAL</v>
      </c>
      <c r="C1255" s="342"/>
      <c r="D1255" s="342"/>
      <c r="E1255" s="342"/>
      <c r="F1255" s="343" t="s">
        <v>33</v>
      </c>
      <c r="G1255" s="345">
        <f>+Datos!$C$10</f>
        <v>43769</v>
      </c>
    </row>
    <row r="1256" spans="1:7" ht="20.100000000000001" customHeight="1" x14ac:dyDescent="0.2">
      <c r="A1256" s="346" t="s">
        <v>718</v>
      </c>
      <c r="B1256" s="347" t="str">
        <f>Ubicación</f>
        <v>DEPTO. JÁCHAL</v>
      </c>
      <c r="C1256" s="347"/>
      <c r="D1256" s="330"/>
      <c r="E1256" s="348"/>
      <c r="F1256" s="349"/>
      <c r="G1256" s="350"/>
    </row>
    <row r="1257" spans="1:7" ht="20.100000000000001" customHeight="1" x14ac:dyDescent="0.2">
      <c r="A1257" s="346" t="s">
        <v>34</v>
      </c>
      <c r="B1257" s="351" t="s">
        <v>1125</v>
      </c>
      <c r="C1257" s="352" t="str">
        <f>IFERROR(VLOOKUP(B1257,Tabla_CyP,2,FALSE),"")</f>
        <v>VIVIENDA</v>
      </c>
      <c r="D1257" s="353"/>
      <c r="E1257" s="348"/>
      <c r="F1257" s="349"/>
      <c r="G1257" s="350"/>
    </row>
    <row r="1258" spans="1:7" ht="20.100000000000001" customHeight="1" x14ac:dyDescent="0.2">
      <c r="A1258" s="346" t="s">
        <v>21</v>
      </c>
      <c r="B1258" s="386">
        <f>IFERROR(VLOOKUP(COUNTIF($A$1:A1258,"ITEM:"),Tabla_NumeroItem,2,FALSE),"")</f>
        <v>25</v>
      </c>
      <c r="C1258" s="352" t="str">
        <f>IFERROR(VLOOKUP(B1258,Tabla_CyP,2,FALSE),"")</f>
        <v>Antepechos de H° Armado con goterón bajo nariz de 2cm</v>
      </c>
      <c r="D1258" s="330"/>
      <c r="E1258" s="348"/>
      <c r="F1258" s="343" t="s">
        <v>22</v>
      </c>
      <c r="G1258" s="354" t="str">
        <f>IFERROR(VLOOKUP(B1258,Tabla_CyP,4,FALSE),"")</f>
        <v>ml</v>
      </c>
    </row>
    <row r="1259" spans="1:7" ht="20.100000000000001" customHeight="1" x14ac:dyDescent="0.2">
      <c r="A1259" s="346"/>
      <c r="B1259" s="347"/>
      <c r="C1259" s="352"/>
      <c r="D1259" s="330"/>
      <c r="E1259" s="348"/>
      <c r="F1259" s="349"/>
      <c r="G1259" s="350"/>
    </row>
    <row r="1260" spans="1:7" ht="20.100000000000001" customHeight="1" x14ac:dyDescent="0.2">
      <c r="A1260" s="650" t="s">
        <v>581</v>
      </c>
      <c r="B1260" s="651"/>
      <c r="C1260" s="646" t="s">
        <v>0</v>
      </c>
      <c r="D1260" s="646" t="s">
        <v>23</v>
      </c>
      <c r="E1260" s="648" t="s">
        <v>24</v>
      </c>
      <c r="F1260" s="644" t="s">
        <v>25</v>
      </c>
      <c r="G1260" s="652" t="s">
        <v>26</v>
      </c>
    </row>
    <row r="1261" spans="1:7" ht="20.100000000000001" customHeight="1" x14ac:dyDescent="0.2">
      <c r="A1261" s="355" t="s">
        <v>582</v>
      </c>
      <c r="B1261" s="356" t="s">
        <v>583</v>
      </c>
      <c r="C1261" s="647"/>
      <c r="D1261" s="647"/>
      <c r="E1261" s="649"/>
      <c r="F1261" s="645"/>
      <c r="G1261" s="653"/>
    </row>
    <row r="1262" spans="1:7" ht="20.100000000000001" customHeight="1" x14ac:dyDescent="0.2">
      <c r="A1262" s="596"/>
      <c r="B1262" s="357"/>
      <c r="C1262" s="358" t="s">
        <v>721</v>
      </c>
      <c r="D1262" s="359"/>
      <c r="E1262" s="360"/>
      <c r="F1262" s="361"/>
      <c r="G1262" s="362"/>
    </row>
    <row r="1263" spans="1:7" ht="20.100000000000001" customHeight="1" x14ac:dyDescent="0.2">
      <c r="A1263" s="363" t="str">
        <f>IFERROR(VLOOKUP(C1263,Tabla_Insumos,4,FALSE),"")</f>
        <v/>
      </c>
      <c r="B1263" s="328" t="str">
        <f t="shared" ref="B1263:B1276" si="375">IFERROR(VLOOKUP(C1263,Tabla_Insumos,5,FALSE),"")</f>
        <v/>
      </c>
      <c r="C1263" s="326"/>
      <c r="D1263" s="325" t="str">
        <f t="shared" ref="D1263:D1276" si="376">IFERROR(VLOOKUP(C1263,Tabla_Insumos,2,FALSE),"")</f>
        <v/>
      </c>
      <c r="E1263" s="329"/>
      <c r="F1263" s="331">
        <f t="shared" ref="F1263:F1276" si="377">IFERROR(VLOOKUP(C1263,Tabla_Insumos,3,FALSE),0)</f>
        <v>0</v>
      </c>
      <c r="G1263" s="332">
        <f>ROUND(E1263*F1263,2)</f>
        <v>0</v>
      </c>
    </row>
    <row r="1264" spans="1:7" ht="20.100000000000001" customHeight="1" x14ac:dyDescent="0.2">
      <c r="A1264" s="363" t="str">
        <f t="shared" ref="A1264:A1276" si="378">IFERROR(VLOOKUP(C1264,Tabla_Insumos,4,FALSE),"")</f>
        <v/>
      </c>
      <c r="B1264" s="328" t="str">
        <f t="shared" si="375"/>
        <v/>
      </c>
      <c r="C1264" s="326"/>
      <c r="D1264" s="325" t="str">
        <f t="shared" si="376"/>
        <v/>
      </c>
      <c r="E1264" s="329"/>
      <c r="F1264" s="331">
        <f t="shared" si="377"/>
        <v>0</v>
      </c>
      <c r="G1264" s="332">
        <f t="shared" ref="G1264:G1276" si="379">ROUND(E1264*F1264,2)</f>
        <v>0</v>
      </c>
    </row>
    <row r="1265" spans="1:7" ht="20.100000000000001" customHeight="1" x14ac:dyDescent="0.2">
      <c r="A1265" s="363" t="str">
        <f t="shared" si="378"/>
        <v/>
      </c>
      <c r="B1265" s="328" t="str">
        <f t="shared" si="375"/>
        <v/>
      </c>
      <c r="C1265" s="326"/>
      <c r="D1265" s="325" t="str">
        <f t="shared" si="376"/>
        <v/>
      </c>
      <c r="E1265" s="329"/>
      <c r="F1265" s="331">
        <f t="shared" si="377"/>
        <v>0</v>
      </c>
      <c r="G1265" s="332">
        <f t="shared" si="379"/>
        <v>0</v>
      </c>
    </row>
    <row r="1266" spans="1:7" ht="20.100000000000001" customHeight="1" x14ac:dyDescent="0.2">
      <c r="A1266" s="363" t="str">
        <f t="shared" si="378"/>
        <v/>
      </c>
      <c r="B1266" s="328" t="str">
        <f t="shared" si="375"/>
        <v/>
      </c>
      <c r="C1266" s="327"/>
      <c r="D1266" s="325" t="str">
        <f t="shared" si="376"/>
        <v/>
      </c>
      <c r="E1266" s="329"/>
      <c r="F1266" s="331">
        <f t="shared" si="377"/>
        <v>0</v>
      </c>
      <c r="G1266" s="332">
        <f t="shared" si="379"/>
        <v>0</v>
      </c>
    </row>
    <row r="1267" spans="1:7" ht="20.100000000000001" customHeight="1" x14ac:dyDescent="0.2">
      <c r="A1267" s="363" t="str">
        <f t="shared" si="378"/>
        <v/>
      </c>
      <c r="B1267" s="328" t="str">
        <f t="shared" si="375"/>
        <v/>
      </c>
      <c r="C1267" s="328"/>
      <c r="D1267" s="325" t="str">
        <f t="shared" si="376"/>
        <v/>
      </c>
      <c r="E1267" s="329"/>
      <c r="F1267" s="331">
        <f t="shared" si="377"/>
        <v>0</v>
      </c>
      <c r="G1267" s="332">
        <f t="shared" si="379"/>
        <v>0</v>
      </c>
    </row>
    <row r="1268" spans="1:7" ht="20.100000000000001" customHeight="1" x14ac:dyDescent="0.2">
      <c r="A1268" s="363" t="str">
        <f t="shared" si="378"/>
        <v/>
      </c>
      <c r="B1268" s="328" t="str">
        <f t="shared" si="375"/>
        <v/>
      </c>
      <c r="C1268" s="364"/>
      <c r="D1268" s="325" t="str">
        <f t="shared" si="376"/>
        <v/>
      </c>
      <c r="E1268" s="365"/>
      <c r="F1268" s="331">
        <f t="shared" si="377"/>
        <v>0</v>
      </c>
      <c r="G1268" s="332">
        <f t="shared" si="379"/>
        <v>0</v>
      </c>
    </row>
    <row r="1269" spans="1:7" ht="20.100000000000001" customHeight="1" x14ac:dyDescent="0.2">
      <c r="A1269" s="363" t="str">
        <f t="shared" si="378"/>
        <v/>
      </c>
      <c r="B1269" s="328" t="str">
        <f t="shared" si="375"/>
        <v/>
      </c>
      <c r="C1269" s="364"/>
      <c r="D1269" s="325" t="str">
        <f t="shared" si="376"/>
        <v/>
      </c>
      <c r="E1269" s="365"/>
      <c r="F1269" s="331">
        <f t="shared" si="377"/>
        <v>0</v>
      </c>
      <c r="G1269" s="332">
        <f t="shared" si="379"/>
        <v>0</v>
      </c>
    </row>
    <row r="1270" spans="1:7" ht="20.100000000000001" customHeight="1" x14ac:dyDescent="0.2">
      <c r="A1270" s="363" t="str">
        <f t="shared" si="378"/>
        <v/>
      </c>
      <c r="B1270" s="328" t="str">
        <f t="shared" si="375"/>
        <v/>
      </c>
      <c r="C1270" s="364"/>
      <c r="D1270" s="325" t="str">
        <f t="shared" si="376"/>
        <v/>
      </c>
      <c r="E1270" s="365"/>
      <c r="F1270" s="331">
        <f t="shared" si="377"/>
        <v>0</v>
      </c>
      <c r="G1270" s="332">
        <f t="shared" si="379"/>
        <v>0</v>
      </c>
    </row>
    <row r="1271" spans="1:7" ht="20.100000000000001" customHeight="1" x14ac:dyDescent="0.2">
      <c r="A1271" s="363" t="str">
        <f t="shared" si="378"/>
        <v/>
      </c>
      <c r="B1271" s="328" t="str">
        <f t="shared" si="375"/>
        <v/>
      </c>
      <c r="C1271" s="364"/>
      <c r="D1271" s="325" t="str">
        <f t="shared" si="376"/>
        <v/>
      </c>
      <c r="E1271" s="365"/>
      <c r="F1271" s="331">
        <f t="shared" si="377"/>
        <v>0</v>
      </c>
      <c r="G1271" s="332">
        <f t="shared" si="379"/>
        <v>0</v>
      </c>
    </row>
    <row r="1272" spans="1:7" ht="20.100000000000001" customHeight="1" x14ac:dyDescent="0.2">
      <c r="A1272" s="363" t="str">
        <f t="shared" si="378"/>
        <v/>
      </c>
      <c r="B1272" s="328" t="str">
        <f t="shared" si="375"/>
        <v/>
      </c>
      <c r="C1272" s="364"/>
      <c r="D1272" s="325" t="str">
        <f t="shared" si="376"/>
        <v/>
      </c>
      <c r="E1272" s="365"/>
      <c r="F1272" s="331">
        <f t="shared" si="377"/>
        <v>0</v>
      </c>
      <c r="G1272" s="332">
        <f t="shared" si="379"/>
        <v>0</v>
      </c>
    </row>
    <row r="1273" spans="1:7" ht="20.100000000000001" customHeight="1" x14ac:dyDescent="0.2">
      <c r="A1273" s="363" t="str">
        <f t="shared" si="378"/>
        <v/>
      </c>
      <c r="B1273" s="328" t="str">
        <f t="shared" si="375"/>
        <v/>
      </c>
      <c r="C1273" s="364"/>
      <c r="D1273" s="325" t="str">
        <f t="shared" si="376"/>
        <v/>
      </c>
      <c r="E1273" s="365"/>
      <c r="F1273" s="331">
        <f t="shared" si="377"/>
        <v>0</v>
      </c>
      <c r="G1273" s="332">
        <f t="shared" si="379"/>
        <v>0</v>
      </c>
    </row>
    <row r="1274" spans="1:7" ht="20.100000000000001" customHeight="1" x14ac:dyDescent="0.2">
      <c r="A1274" s="363" t="str">
        <f t="shared" si="378"/>
        <v/>
      </c>
      <c r="B1274" s="328" t="str">
        <f t="shared" si="375"/>
        <v/>
      </c>
      <c r="C1274" s="364"/>
      <c r="D1274" s="325" t="str">
        <f t="shared" si="376"/>
        <v/>
      </c>
      <c r="E1274" s="365"/>
      <c r="F1274" s="331">
        <f t="shared" si="377"/>
        <v>0</v>
      </c>
      <c r="G1274" s="332">
        <f t="shared" si="379"/>
        <v>0</v>
      </c>
    </row>
    <row r="1275" spans="1:7" ht="20.100000000000001" customHeight="1" x14ac:dyDescent="0.2">
      <c r="A1275" s="363" t="str">
        <f t="shared" si="378"/>
        <v/>
      </c>
      <c r="B1275" s="328" t="str">
        <f t="shared" si="375"/>
        <v/>
      </c>
      <c r="C1275" s="364"/>
      <c r="D1275" s="325" t="str">
        <f t="shared" si="376"/>
        <v/>
      </c>
      <c r="E1275" s="365"/>
      <c r="F1275" s="331">
        <f t="shared" si="377"/>
        <v>0</v>
      </c>
      <c r="G1275" s="332">
        <f t="shared" si="379"/>
        <v>0</v>
      </c>
    </row>
    <row r="1276" spans="1:7" ht="20.100000000000001" customHeight="1" x14ac:dyDescent="0.2">
      <c r="A1276" s="363" t="str">
        <f t="shared" si="378"/>
        <v/>
      </c>
      <c r="B1276" s="328" t="str">
        <f t="shared" si="375"/>
        <v/>
      </c>
      <c r="C1276" s="364"/>
      <c r="D1276" s="325" t="str">
        <f t="shared" si="376"/>
        <v/>
      </c>
      <c r="E1276" s="365"/>
      <c r="F1276" s="331">
        <f t="shared" si="377"/>
        <v>0</v>
      </c>
      <c r="G1276" s="332">
        <f t="shared" si="379"/>
        <v>0</v>
      </c>
    </row>
    <row r="1277" spans="1:7" ht="20.100000000000001" customHeight="1" x14ac:dyDescent="0.2">
      <c r="A1277" s="366"/>
      <c r="B1277" s="352"/>
      <c r="C1277" s="352"/>
      <c r="D1277" s="330"/>
      <c r="E1277" s="348"/>
      <c r="F1277" s="597" t="s">
        <v>27</v>
      </c>
      <c r="G1277" s="333">
        <f>SUBTOTAL(9,G1263:G1276)</f>
        <v>0</v>
      </c>
    </row>
    <row r="1278" spans="1:7" ht="20.100000000000001" customHeight="1" x14ac:dyDescent="0.2">
      <c r="A1278" s="366"/>
      <c r="B1278" s="352"/>
      <c r="C1278" s="339" t="s">
        <v>722</v>
      </c>
      <c r="D1278" s="330"/>
      <c r="E1278" s="348"/>
      <c r="F1278" s="349"/>
      <c r="G1278" s="367"/>
    </row>
    <row r="1279" spans="1:7" ht="20.100000000000001" customHeight="1" x14ac:dyDescent="0.2">
      <c r="A1279" s="363" t="str">
        <f t="shared" ref="A1279:A1286" si="380">IFERROR(VLOOKUP(C1279,Tabla_Insumos,4,FALSE),"")</f>
        <v/>
      </c>
      <c r="B1279" s="328" t="str">
        <f t="shared" ref="B1279:B1286" si="381">IFERROR(VLOOKUP(C1279,Tabla_Insumos,5,FALSE),"")</f>
        <v/>
      </c>
      <c r="C1279" s="334"/>
      <c r="D1279" s="325" t="str">
        <f t="shared" ref="D1279:D1286" si="382">IFERROR(VLOOKUP(C1279,Tabla_Insumos,2,FALSE),"")</f>
        <v/>
      </c>
      <c r="E1279" s="329"/>
      <c r="F1279" s="368">
        <f t="shared" ref="F1279:F1286" si="383">IFERROR(VLOOKUP(C1279,Tabla_Insumos,3,FALSE),0)</f>
        <v>0</v>
      </c>
      <c r="G1279" s="332">
        <f>ROUND(E1279*F1279,2)</f>
        <v>0</v>
      </c>
    </row>
    <row r="1280" spans="1:7" ht="20.100000000000001" customHeight="1" x14ac:dyDescent="0.2">
      <c r="A1280" s="363" t="str">
        <f t="shared" si="380"/>
        <v/>
      </c>
      <c r="B1280" s="328" t="str">
        <f t="shared" si="381"/>
        <v/>
      </c>
      <c r="C1280" s="335"/>
      <c r="D1280" s="325" t="str">
        <f t="shared" si="382"/>
        <v/>
      </c>
      <c r="E1280" s="329"/>
      <c r="F1280" s="368">
        <f t="shared" si="383"/>
        <v>0</v>
      </c>
      <c r="G1280" s="332">
        <f t="shared" ref="G1280:G1286" si="384">ROUND(E1280*F1280,2)</f>
        <v>0</v>
      </c>
    </row>
    <row r="1281" spans="1:7" ht="20.100000000000001" customHeight="1" x14ac:dyDescent="0.2">
      <c r="A1281" s="363" t="str">
        <f t="shared" si="380"/>
        <v/>
      </c>
      <c r="B1281" s="328" t="str">
        <f t="shared" si="381"/>
        <v/>
      </c>
      <c r="C1281" s="335"/>
      <c r="D1281" s="325" t="str">
        <f t="shared" si="382"/>
        <v/>
      </c>
      <c r="E1281" s="329"/>
      <c r="F1281" s="368">
        <f t="shared" si="383"/>
        <v>0</v>
      </c>
      <c r="G1281" s="332">
        <f t="shared" si="384"/>
        <v>0</v>
      </c>
    </row>
    <row r="1282" spans="1:7" ht="20.100000000000001" customHeight="1" x14ac:dyDescent="0.2">
      <c r="A1282" s="363" t="str">
        <f t="shared" si="380"/>
        <v/>
      </c>
      <c r="B1282" s="328" t="str">
        <f t="shared" si="381"/>
        <v/>
      </c>
      <c r="C1282" s="335"/>
      <c r="D1282" s="325" t="str">
        <f t="shared" si="382"/>
        <v/>
      </c>
      <c r="E1282" s="329"/>
      <c r="F1282" s="368">
        <f t="shared" si="383"/>
        <v>0</v>
      </c>
      <c r="G1282" s="332">
        <f t="shared" si="384"/>
        <v>0</v>
      </c>
    </row>
    <row r="1283" spans="1:7" ht="20.100000000000001" customHeight="1" x14ac:dyDescent="0.2">
      <c r="A1283" s="363" t="str">
        <f t="shared" si="380"/>
        <v/>
      </c>
      <c r="B1283" s="328" t="str">
        <f t="shared" si="381"/>
        <v/>
      </c>
      <c r="C1283" s="328"/>
      <c r="D1283" s="325" t="str">
        <f t="shared" si="382"/>
        <v/>
      </c>
      <c r="E1283" s="329"/>
      <c r="F1283" s="368">
        <f t="shared" si="383"/>
        <v>0</v>
      </c>
      <c r="G1283" s="332">
        <f t="shared" si="384"/>
        <v>0</v>
      </c>
    </row>
    <row r="1284" spans="1:7" ht="20.100000000000001" customHeight="1" x14ac:dyDescent="0.2">
      <c r="A1284" s="363" t="str">
        <f t="shared" si="380"/>
        <v/>
      </c>
      <c r="B1284" s="328" t="str">
        <f t="shared" si="381"/>
        <v/>
      </c>
      <c r="C1284" s="328"/>
      <c r="D1284" s="325" t="str">
        <f t="shared" si="382"/>
        <v/>
      </c>
      <c r="E1284" s="329"/>
      <c r="F1284" s="368">
        <f t="shared" si="383"/>
        <v>0</v>
      </c>
      <c r="G1284" s="332">
        <f t="shared" si="384"/>
        <v>0</v>
      </c>
    </row>
    <row r="1285" spans="1:7" ht="20.100000000000001" customHeight="1" x14ac:dyDescent="0.2">
      <c r="A1285" s="363" t="str">
        <f t="shared" si="380"/>
        <v/>
      </c>
      <c r="B1285" s="328" t="str">
        <f t="shared" si="381"/>
        <v/>
      </c>
      <c r="C1285" s="364"/>
      <c r="D1285" s="325" t="str">
        <f t="shared" si="382"/>
        <v/>
      </c>
      <c r="E1285" s="365"/>
      <c r="F1285" s="368">
        <f t="shared" si="383"/>
        <v>0</v>
      </c>
      <c r="G1285" s="332">
        <f t="shared" si="384"/>
        <v>0</v>
      </c>
    </row>
    <row r="1286" spans="1:7" ht="20.100000000000001" customHeight="1" x14ac:dyDescent="0.2">
      <c r="A1286" s="363" t="str">
        <f t="shared" si="380"/>
        <v/>
      </c>
      <c r="B1286" s="328" t="str">
        <f t="shared" si="381"/>
        <v/>
      </c>
      <c r="C1286" s="364"/>
      <c r="D1286" s="325" t="str">
        <f t="shared" si="382"/>
        <v/>
      </c>
      <c r="E1286" s="365"/>
      <c r="F1286" s="368">
        <f t="shared" si="383"/>
        <v>0</v>
      </c>
      <c r="G1286" s="332">
        <f t="shared" si="384"/>
        <v>0</v>
      </c>
    </row>
    <row r="1287" spans="1:7" ht="20.100000000000001" customHeight="1" x14ac:dyDescent="0.2">
      <c r="A1287" s="366"/>
      <c r="B1287" s="352"/>
      <c r="C1287" s="352"/>
      <c r="D1287" s="330"/>
      <c r="E1287" s="348"/>
      <c r="F1287" s="597" t="s">
        <v>28</v>
      </c>
      <c r="G1287" s="333">
        <f>SUBTOTAL(9,G1279:G1286)</f>
        <v>0</v>
      </c>
    </row>
    <row r="1288" spans="1:7" ht="20.100000000000001" customHeight="1" x14ac:dyDescent="0.2">
      <c r="A1288" s="366"/>
      <c r="B1288" s="352"/>
      <c r="C1288" s="339" t="s">
        <v>723</v>
      </c>
      <c r="D1288" s="330"/>
      <c r="E1288" s="348"/>
      <c r="F1288" s="349"/>
      <c r="G1288" s="367"/>
    </row>
    <row r="1289" spans="1:7" ht="20.100000000000001" customHeight="1" x14ac:dyDescent="0.2">
      <c r="A1289" s="363" t="str">
        <f>IFERROR(VLOOKUP(C1289,Tabla_Insumos,4,FALSE),"")</f>
        <v/>
      </c>
      <c r="B1289" s="328" t="str">
        <f t="shared" ref="B1289:B1297" si="385">IFERROR(VLOOKUP(C1289,Tabla_Insumos,5,FALSE),"")</f>
        <v/>
      </c>
      <c r="C1289" s="335"/>
      <c r="D1289" s="325" t="str">
        <f t="shared" ref="D1289:D1297" si="386">IFERROR(VLOOKUP(C1289,Tabla_Insumos,2,FALSE),"")</f>
        <v/>
      </c>
      <c r="E1289" s="329"/>
      <c r="F1289" s="331">
        <f>IFERROR(VLOOKUP(C1289,Tabla_Insumos,3,FALSE),0)</f>
        <v>0</v>
      </c>
      <c r="G1289" s="332">
        <f>ROUND(E1289*F1289,2)</f>
        <v>0</v>
      </c>
    </row>
    <row r="1290" spans="1:7" ht="20.100000000000001" customHeight="1" x14ac:dyDescent="0.2">
      <c r="A1290" s="363" t="str">
        <f t="shared" ref="A1290:A1297" si="387">IFERROR(VLOOKUP(C1290,Tabla_Insumos,4,FALSE),"")</f>
        <v/>
      </c>
      <c r="B1290" s="328" t="str">
        <f t="shared" si="385"/>
        <v/>
      </c>
      <c r="C1290" s="335"/>
      <c r="D1290" s="325" t="str">
        <f t="shared" si="386"/>
        <v/>
      </c>
      <c r="E1290" s="329"/>
      <c r="F1290" s="331">
        <f t="shared" ref="F1290:F1297" si="388">IFERROR(VLOOKUP(C1290,Tabla_Insumos,3,FALSE),0)</f>
        <v>0</v>
      </c>
      <c r="G1290" s="332">
        <f t="shared" ref="G1290:G1297" si="389">ROUND(E1290*F1290,2)</f>
        <v>0</v>
      </c>
    </row>
    <row r="1291" spans="1:7" ht="20.100000000000001" customHeight="1" x14ac:dyDescent="0.2">
      <c r="A1291" s="363" t="str">
        <f t="shared" si="387"/>
        <v/>
      </c>
      <c r="B1291" s="328" t="str">
        <f t="shared" si="385"/>
        <v/>
      </c>
      <c r="C1291" s="334"/>
      <c r="D1291" s="325" t="str">
        <f t="shared" si="386"/>
        <v/>
      </c>
      <c r="E1291" s="329"/>
      <c r="F1291" s="331">
        <f t="shared" si="388"/>
        <v>0</v>
      </c>
      <c r="G1291" s="332">
        <f t="shared" si="389"/>
        <v>0</v>
      </c>
    </row>
    <row r="1292" spans="1:7" ht="20.100000000000001" customHeight="1" x14ac:dyDescent="0.2">
      <c r="A1292" s="363" t="str">
        <f t="shared" si="387"/>
        <v/>
      </c>
      <c r="B1292" s="328" t="str">
        <f t="shared" si="385"/>
        <v/>
      </c>
      <c r="C1292" s="369"/>
      <c r="D1292" s="325" t="str">
        <f t="shared" si="386"/>
        <v/>
      </c>
      <c r="E1292" s="329"/>
      <c r="F1292" s="331">
        <f t="shared" si="388"/>
        <v>0</v>
      </c>
      <c r="G1292" s="332">
        <f t="shared" si="389"/>
        <v>0</v>
      </c>
    </row>
    <row r="1293" spans="1:7" ht="20.100000000000001" customHeight="1" x14ac:dyDescent="0.2">
      <c r="A1293" s="363" t="str">
        <f t="shared" si="387"/>
        <v/>
      </c>
      <c r="B1293" s="328" t="str">
        <f t="shared" si="385"/>
        <v/>
      </c>
      <c r="C1293" s="370"/>
      <c r="D1293" s="325" t="str">
        <f t="shared" si="386"/>
        <v/>
      </c>
      <c r="E1293" s="329"/>
      <c r="F1293" s="331">
        <f t="shared" si="388"/>
        <v>0</v>
      </c>
      <c r="G1293" s="332">
        <f t="shared" si="389"/>
        <v>0</v>
      </c>
    </row>
    <row r="1294" spans="1:7" ht="20.100000000000001" customHeight="1" x14ac:dyDescent="0.2">
      <c r="A1294" s="363" t="str">
        <f t="shared" si="387"/>
        <v/>
      </c>
      <c r="B1294" s="328" t="str">
        <f t="shared" si="385"/>
        <v/>
      </c>
      <c r="C1294" s="364"/>
      <c r="D1294" s="325" t="str">
        <f t="shared" si="386"/>
        <v/>
      </c>
      <c r="E1294" s="365"/>
      <c r="F1294" s="331">
        <f t="shared" si="388"/>
        <v>0</v>
      </c>
      <c r="G1294" s="332">
        <f t="shared" si="389"/>
        <v>0</v>
      </c>
    </row>
    <row r="1295" spans="1:7" ht="20.100000000000001" customHeight="1" x14ac:dyDescent="0.2">
      <c r="A1295" s="363" t="str">
        <f t="shared" si="387"/>
        <v/>
      </c>
      <c r="B1295" s="328" t="str">
        <f t="shared" si="385"/>
        <v/>
      </c>
      <c r="C1295" s="364"/>
      <c r="D1295" s="325" t="str">
        <f t="shared" si="386"/>
        <v/>
      </c>
      <c r="E1295" s="365"/>
      <c r="F1295" s="331">
        <f t="shared" si="388"/>
        <v>0</v>
      </c>
      <c r="G1295" s="332">
        <f t="shared" si="389"/>
        <v>0</v>
      </c>
    </row>
    <row r="1296" spans="1:7" ht="20.100000000000001" customHeight="1" x14ac:dyDescent="0.2">
      <c r="A1296" s="363" t="str">
        <f t="shared" si="387"/>
        <v/>
      </c>
      <c r="B1296" s="328" t="str">
        <f t="shared" si="385"/>
        <v/>
      </c>
      <c r="C1296" s="364"/>
      <c r="D1296" s="325" t="str">
        <f t="shared" si="386"/>
        <v/>
      </c>
      <c r="E1296" s="365"/>
      <c r="F1296" s="331">
        <f t="shared" si="388"/>
        <v>0</v>
      </c>
      <c r="G1296" s="332">
        <f t="shared" si="389"/>
        <v>0</v>
      </c>
    </row>
    <row r="1297" spans="1:7" ht="20.100000000000001" customHeight="1" x14ac:dyDescent="0.2">
      <c r="A1297" s="363" t="str">
        <f t="shared" si="387"/>
        <v/>
      </c>
      <c r="B1297" s="328" t="str">
        <f t="shared" si="385"/>
        <v/>
      </c>
      <c r="C1297" s="364"/>
      <c r="D1297" s="325" t="str">
        <f t="shared" si="386"/>
        <v/>
      </c>
      <c r="E1297" s="365"/>
      <c r="F1297" s="331">
        <f t="shared" si="388"/>
        <v>0</v>
      </c>
      <c r="G1297" s="332">
        <f t="shared" si="389"/>
        <v>0</v>
      </c>
    </row>
    <row r="1298" spans="1:7" ht="20.100000000000001" customHeight="1" x14ac:dyDescent="0.2">
      <c r="A1298" s="371"/>
      <c r="B1298" s="330"/>
      <c r="C1298" s="352"/>
      <c r="D1298" s="330"/>
      <c r="E1298" s="348"/>
      <c r="F1298" s="597" t="s">
        <v>29</v>
      </c>
      <c r="G1298" s="333">
        <f>SUBTOTAL(9,G1289:G1297)</f>
        <v>0</v>
      </c>
    </row>
    <row r="1299" spans="1:7" ht="20.100000000000001" customHeight="1" thickBot="1" x14ac:dyDescent="0.25">
      <c r="A1299" s="372"/>
      <c r="B1299" s="373"/>
      <c r="C1299" s="374"/>
      <c r="D1299" s="373"/>
      <c r="E1299" s="375"/>
      <c r="F1299" s="376"/>
      <c r="G1299" s="377"/>
    </row>
    <row r="1300" spans="1:7" ht="20.100000000000001" customHeight="1" thickBot="1" x14ac:dyDescent="0.25">
      <c r="A1300" s="387">
        <f>B1258</f>
        <v>25</v>
      </c>
      <c r="B1300" s="378" t="str">
        <f>C1258</f>
        <v>Antepechos de H° Armado con goterón bajo nariz de 2cm</v>
      </c>
      <c r="C1300" s="379"/>
      <c r="D1300" s="379" t="s">
        <v>30</v>
      </c>
      <c r="E1300" s="380"/>
      <c r="F1300" s="381" t="s">
        <v>31</v>
      </c>
      <c r="G1300" s="382">
        <f>SUBTOTAL(9,G1263:G1299)</f>
        <v>0</v>
      </c>
    </row>
    <row r="1301" spans="1:7" ht="20.100000000000001" customHeight="1" thickTop="1" thickBot="1" x14ac:dyDescent="0.25"/>
    <row r="1302" spans="1:7" ht="20.100000000000001" customHeight="1" thickTop="1" x14ac:dyDescent="0.2">
      <c r="A1302" s="383" t="s">
        <v>1252</v>
      </c>
      <c r="B1302" s="384"/>
      <c r="C1302" s="384"/>
      <c r="D1302" s="384"/>
      <c r="E1302" s="384"/>
      <c r="F1302" s="384"/>
      <c r="G1302" s="385"/>
    </row>
    <row r="1303" spans="1:7" ht="20.100000000000001" customHeight="1" x14ac:dyDescent="0.2">
      <c r="A1303" s="336" t="s">
        <v>719</v>
      </c>
      <c r="B1303" s="337" t="str">
        <f>Comitente</f>
        <v>INSTITUTO PROVINCIAL DE LA VIVIENDA</v>
      </c>
      <c r="C1303" s="338"/>
      <c r="D1303" s="339"/>
      <c r="E1303" s="339"/>
      <c r="F1303" s="340"/>
      <c r="G1303" s="341"/>
    </row>
    <row r="1304" spans="1:7" ht="20.100000000000001" customHeight="1" x14ac:dyDescent="0.2">
      <c r="A1304" s="336" t="s">
        <v>720</v>
      </c>
      <c r="B1304" s="337" t="str">
        <f>Contratista</f>
        <v>xxxxxx</v>
      </c>
      <c r="C1304" s="342"/>
      <c r="D1304" s="342"/>
      <c r="E1304" s="342"/>
      <c r="F1304" s="343"/>
      <c r="G1304" s="344"/>
    </row>
    <row r="1305" spans="1:7" ht="20.100000000000001" customHeight="1" x14ac:dyDescent="0.2">
      <c r="A1305" s="336" t="s">
        <v>20</v>
      </c>
      <c r="B1305" s="337" t="str">
        <f>Obra</f>
        <v>B° VIRGEN DE FÁTIMA - SECTOR 1 - 71 VIV.- DPTO. JÁCHAL</v>
      </c>
      <c r="C1305" s="342"/>
      <c r="D1305" s="342"/>
      <c r="E1305" s="342"/>
      <c r="F1305" s="343" t="s">
        <v>33</v>
      </c>
      <c r="G1305" s="345">
        <f>+Datos!$C$10</f>
        <v>43769</v>
      </c>
    </row>
    <row r="1306" spans="1:7" ht="20.100000000000001" customHeight="1" x14ac:dyDescent="0.2">
      <c r="A1306" s="346" t="s">
        <v>718</v>
      </c>
      <c r="B1306" s="347" t="str">
        <f>Ubicación</f>
        <v>DEPTO. JÁCHAL</v>
      </c>
      <c r="C1306" s="347"/>
      <c r="D1306" s="330"/>
      <c r="E1306" s="348"/>
      <c r="F1306" s="349"/>
      <c r="G1306" s="350"/>
    </row>
    <row r="1307" spans="1:7" ht="20.100000000000001" customHeight="1" x14ac:dyDescent="0.2">
      <c r="A1307" s="346" t="s">
        <v>34</v>
      </c>
      <c r="B1307" s="351" t="s">
        <v>1125</v>
      </c>
      <c r="C1307" s="352" t="str">
        <f>IFERROR(VLOOKUP(B1307,Tabla_CyP,2,FALSE),"")</f>
        <v>VIVIENDA</v>
      </c>
      <c r="D1307" s="353"/>
      <c r="E1307" s="348"/>
      <c r="F1307" s="349"/>
      <c r="G1307" s="350"/>
    </row>
    <row r="1308" spans="1:7" ht="20.100000000000001" customHeight="1" x14ac:dyDescent="0.2">
      <c r="A1308" s="346" t="s">
        <v>21</v>
      </c>
      <c r="B1308" s="386">
        <f>IFERROR(VLOOKUP(COUNTIF($A$1:A1308,"ITEM:"),Tabla_NumeroItem,2,FALSE),"")</f>
        <v>26</v>
      </c>
      <c r="C1308" s="352" t="str">
        <f>IFERROR(VLOOKUP(B1308,Tabla_CyP,2,FALSE),"")</f>
        <v>Esmalte sintético sobre carpintería metálica</v>
      </c>
      <c r="D1308" s="330"/>
      <c r="E1308" s="348"/>
      <c r="F1308" s="343" t="s">
        <v>22</v>
      </c>
      <c r="G1308" s="354" t="str">
        <f>IFERROR(VLOOKUP(B1308,Tabla_CyP,4,FALSE),"")</f>
        <v>m2</v>
      </c>
    </row>
    <row r="1309" spans="1:7" ht="20.100000000000001" customHeight="1" x14ac:dyDescent="0.2">
      <c r="A1309" s="346"/>
      <c r="B1309" s="347"/>
      <c r="C1309" s="352"/>
      <c r="D1309" s="330"/>
      <c r="E1309" s="348"/>
      <c r="F1309" s="349"/>
      <c r="G1309" s="350"/>
    </row>
    <row r="1310" spans="1:7" ht="20.100000000000001" customHeight="1" x14ac:dyDescent="0.2">
      <c r="A1310" s="650" t="s">
        <v>581</v>
      </c>
      <c r="B1310" s="651"/>
      <c r="C1310" s="646" t="s">
        <v>0</v>
      </c>
      <c r="D1310" s="646" t="s">
        <v>23</v>
      </c>
      <c r="E1310" s="648" t="s">
        <v>24</v>
      </c>
      <c r="F1310" s="644" t="s">
        <v>25</v>
      </c>
      <c r="G1310" s="652" t="s">
        <v>26</v>
      </c>
    </row>
    <row r="1311" spans="1:7" ht="20.100000000000001" customHeight="1" x14ac:dyDescent="0.2">
      <c r="A1311" s="355" t="s">
        <v>582</v>
      </c>
      <c r="B1311" s="356" t="s">
        <v>583</v>
      </c>
      <c r="C1311" s="647"/>
      <c r="D1311" s="647"/>
      <c r="E1311" s="649"/>
      <c r="F1311" s="645"/>
      <c r="G1311" s="653"/>
    </row>
    <row r="1312" spans="1:7" ht="20.100000000000001" customHeight="1" x14ac:dyDescent="0.2">
      <c r="A1312" s="596"/>
      <c r="B1312" s="357"/>
      <c r="C1312" s="358" t="s">
        <v>721</v>
      </c>
      <c r="D1312" s="359"/>
      <c r="E1312" s="360"/>
      <c r="F1312" s="361"/>
      <c r="G1312" s="362"/>
    </row>
    <row r="1313" spans="1:7" ht="20.100000000000001" customHeight="1" x14ac:dyDescent="0.2">
      <c r="A1313" s="363" t="str">
        <f>IFERROR(VLOOKUP(C1313,Tabla_Insumos,4,FALSE),"")</f>
        <v/>
      </c>
      <c r="B1313" s="328" t="str">
        <f t="shared" ref="B1313:B1326" si="390">IFERROR(VLOOKUP(C1313,Tabla_Insumos,5,FALSE),"")</f>
        <v/>
      </c>
      <c r="C1313" s="326"/>
      <c r="D1313" s="325" t="str">
        <f t="shared" ref="D1313:D1326" si="391">IFERROR(VLOOKUP(C1313,Tabla_Insumos,2,FALSE),"")</f>
        <v/>
      </c>
      <c r="E1313" s="329"/>
      <c r="F1313" s="331">
        <f t="shared" ref="F1313:F1326" si="392">IFERROR(VLOOKUP(C1313,Tabla_Insumos,3,FALSE),0)</f>
        <v>0</v>
      </c>
      <c r="G1313" s="332">
        <f>ROUND(E1313*F1313,2)</f>
        <v>0</v>
      </c>
    </row>
    <row r="1314" spans="1:7" ht="20.100000000000001" customHeight="1" x14ac:dyDescent="0.2">
      <c r="A1314" s="363" t="str">
        <f t="shared" ref="A1314:A1326" si="393">IFERROR(VLOOKUP(C1314,Tabla_Insumos,4,FALSE),"")</f>
        <v/>
      </c>
      <c r="B1314" s="328" t="str">
        <f t="shared" si="390"/>
        <v/>
      </c>
      <c r="C1314" s="326"/>
      <c r="D1314" s="325" t="str">
        <f t="shared" si="391"/>
        <v/>
      </c>
      <c r="E1314" s="329"/>
      <c r="F1314" s="331">
        <f t="shared" si="392"/>
        <v>0</v>
      </c>
      <c r="G1314" s="332">
        <f t="shared" ref="G1314:G1326" si="394">ROUND(E1314*F1314,2)</f>
        <v>0</v>
      </c>
    </row>
    <row r="1315" spans="1:7" ht="20.100000000000001" customHeight="1" x14ac:dyDescent="0.2">
      <c r="A1315" s="363" t="str">
        <f t="shared" si="393"/>
        <v/>
      </c>
      <c r="B1315" s="328" t="str">
        <f t="shared" si="390"/>
        <v/>
      </c>
      <c r="C1315" s="326"/>
      <c r="D1315" s="325" t="str">
        <f t="shared" si="391"/>
        <v/>
      </c>
      <c r="E1315" s="329"/>
      <c r="F1315" s="331">
        <f t="shared" si="392"/>
        <v>0</v>
      </c>
      <c r="G1315" s="332">
        <f t="shared" si="394"/>
        <v>0</v>
      </c>
    </row>
    <row r="1316" spans="1:7" ht="20.100000000000001" customHeight="1" x14ac:dyDescent="0.2">
      <c r="A1316" s="363" t="str">
        <f t="shared" si="393"/>
        <v/>
      </c>
      <c r="B1316" s="328" t="str">
        <f t="shared" si="390"/>
        <v/>
      </c>
      <c r="C1316" s="327"/>
      <c r="D1316" s="325" t="str">
        <f t="shared" si="391"/>
        <v/>
      </c>
      <c r="E1316" s="329"/>
      <c r="F1316" s="331">
        <f t="shared" si="392"/>
        <v>0</v>
      </c>
      <c r="G1316" s="332">
        <f t="shared" si="394"/>
        <v>0</v>
      </c>
    </row>
    <row r="1317" spans="1:7" ht="20.100000000000001" customHeight="1" x14ac:dyDescent="0.2">
      <c r="A1317" s="363" t="str">
        <f t="shared" si="393"/>
        <v/>
      </c>
      <c r="B1317" s="328" t="str">
        <f t="shared" si="390"/>
        <v/>
      </c>
      <c r="C1317" s="328"/>
      <c r="D1317" s="325" t="str">
        <f t="shared" si="391"/>
        <v/>
      </c>
      <c r="E1317" s="329"/>
      <c r="F1317" s="331">
        <f t="shared" si="392"/>
        <v>0</v>
      </c>
      <c r="G1317" s="332">
        <f t="shared" si="394"/>
        <v>0</v>
      </c>
    </row>
    <row r="1318" spans="1:7" ht="20.100000000000001" customHeight="1" x14ac:dyDescent="0.2">
      <c r="A1318" s="363" t="str">
        <f t="shared" si="393"/>
        <v/>
      </c>
      <c r="B1318" s="328" t="str">
        <f t="shared" si="390"/>
        <v/>
      </c>
      <c r="C1318" s="364"/>
      <c r="D1318" s="325" t="str">
        <f t="shared" si="391"/>
        <v/>
      </c>
      <c r="E1318" s="365"/>
      <c r="F1318" s="331">
        <f t="shared" si="392"/>
        <v>0</v>
      </c>
      <c r="G1318" s="332">
        <f t="shared" si="394"/>
        <v>0</v>
      </c>
    </row>
    <row r="1319" spans="1:7" ht="20.100000000000001" customHeight="1" x14ac:dyDescent="0.2">
      <c r="A1319" s="363" t="str">
        <f t="shared" si="393"/>
        <v/>
      </c>
      <c r="B1319" s="328" t="str">
        <f t="shared" si="390"/>
        <v/>
      </c>
      <c r="C1319" s="364"/>
      <c r="D1319" s="325" t="str">
        <f t="shared" si="391"/>
        <v/>
      </c>
      <c r="E1319" s="365"/>
      <c r="F1319" s="331">
        <f t="shared" si="392"/>
        <v>0</v>
      </c>
      <c r="G1319" s="332">
        <f t="shared" si="394"/>
        <v>0</v>
      </c>
    </row>
    <row r="1320" spans="1:7" ht="20.100000000000001" customHeight="1" x14ac:dyDescent="0.2">
      <c r="A1320" s="363" t="str">
        <f t="shared" si="393"/>
        <v/>
      </c>
      <c r="B1320" s="328" t="str">
        <f t="shared" si="390"/>
        <v/>
      </c>
      <c r="C1320" s="364"/>
      <c r="D1320" s="325" t="str">
        <f t="shared" si="391"/>
        <v/>
      </c>
      <c r="E1320" s="365"/>
      <c r="F1320" s="331">
        <f t="shared" si="392"/>
        <v>0</v>
      </c>
      <c r="G1320" s="332">
        <f t="shared" si="394"/>
        <v>0</v>
      </c>
    </row>
    <row r="1321" spans="1:7" ht="20.100000000000001" customHeight="1" x14ac:dyDescent="0.2">
      <c r="A1321" s="363" t="str">
        <f t="shared" si="393"/>
        <v/>
      </c>
      <c r="B1321" s="328" t="str">
        <f t="shared" si="390"/>
        <v/>
      </c>
      <c r="C1321" s="364"/>
      <c r="D1321" s="325" t="str">
        <f t="shared" si="391"/>
        <v/>
      </c>
      <c r="E1321" s="365"/>
      <c r="F1321" s="331">
        <f t="shared" si="392"/>
        <v>0</v>
      </c>
      <c r="G1321" s="332">
        <f t="shared" si="394"/>
        <v>0</v>
      </c>
    </row>
    <row r="1322" spans="1:7" ht="20.100000000000001" customHeight="1" x14ac:dyDescent="0.2">
      <c r="A1322" s="363" t="str">
        <f t="shared" si="393"/>
        <v/>
      </c>
      <c r="B1322" s="328" t="str">
        <f t="shared" si="390"/>
        <v/>
      </c>
      <c r="C1322" s="364"/>
      <c r="D1322" s="325" t="str">
        <f t="shared" si="391"/>
        <v/>
      </c>
      <c r="E1322" s="365"/>
      <c r="F1322" s="331">
        <f t="shared" si="392"/>
        <v>0</v>
      </c>
      <c r="G1322" s="332">
        <f t="shared" si="394"/>
        <v>0</v>
      </c>
    </row>
    <row r="1323" spans="1:7" ht="20.100000000000001" customHeight="1" x14ac:dyDescent="0.2">
      <c r="A1323" s="363" t="str">
        <f t="shared" si="393"/>
        <v/>
      </c>
      <c r="B1323" s="328" t="str">
        <f t="shared" si="390"/>
        <v/>
      </c>
      <c r="C1323" s="364"/>
      <c r="D1323" s="325" t="str">
        <f t="shared" si="391"/>
        <v/>
      </c>
      <c r="E1323" s="365"/>
      <c r="F1323" s="331">
        <f t="shared" si="392"/>
        <v>0</v>
      </c>
      <c r="G1323" s="332">
        <f t="shared" si="394"/>
        <v>0</v>
      </c>
    </row>
    <row r="1324" spans="1:7" ht="20.100000000000001" customHeight="1" x14ac:dyDescent="0.2">
      <c r="A1324" s="363" t="str">
        <f t="shared" si="393"/>
        <v/>
      </c>
      <c r="B1324" s="328" t="str">
        <f t="shared" si="390"/>
        <v/>
      </c>
      <c r="C1324" s="364"/>
      <c r="D1324" s="325" t="str">
        <f t="shared" si="391"/>
        <v/>
      </c>
      <c r="E1324" s="365"/>
      <c r="F1324" s="331">
        <f t="shared" si="392"/>
        <v>0</v>
      </c>
      <c r="G1324" s="332">
        <f t="shared" si="394"/>
        <v>0</v>
      </c>
    </row>
    <row r="1325" spans="1:7" ht="20.100000000000001" customHeight="1" x14ac:dyDescent="0.2">
      <c r="A1325" s="363" t="str">
        <f t="shared" si="393"/>
        <v/>
      </c>
      <c r="B1325" s="328" t="str">
        <f t="shared" si="390"/>
        <v/>
      </c>
      <c r="C1325" s="364"/>
      <c r="D1325" s="325" t="str">
        <f t="shared" si="391"/>
        <v/>
      </c>
      <c r="E1325" s="365"/>
      <c r="F1325" s="331">
        <f t="shared" si="392"/>
        <v>0</v>
      </c>
      <c r="G1325" s="332">
        <f t="shared" si="394"/>
        <v>0</v>
      </c>
    </row>
    <row r="1326" spans="1:7" ht="20.100000000000001" customHeight="1" x14ac:dyDescent="0.2">
      <c r="A1326" s="363" t="str">
        <f t="shared" si="393"/>
        <v/>
      </c>
      <c r="B1326" s="328" t="str">
        <f t="shared" si="390"/>
        <v/>
      </c>
      <c r="C1326" s="364"/>
      <c r="D1326" s="325" t="str">
        <f t="shared" si="391"/>
        <v/>
      </c>
      <c r="E1326" s="365"/>
      <c r="F1326" s="331">
        <f t="shared" si="392"/>
        <v>0</v>
      </c>
      <c r="G1326" s="332">
        <f t="shared" si="394"/>
        <v>0</v>
      </c>
    </row>
    <row r="1327" spans="1:7" ht="20.100000000000001" customHeight="1" x14ac:dyDescent="0.2">
      <c r="A1327" s="366"/>
      <c r="B1327" s="352"/>
      <c r="C1327" s="352"/>
      <c r="D1327" s="330"/>
      <c r="E1327" s="348"/>
      <c r="F1327" s="597" t="s">
        <v>27</v>
      </c>
      <c r="G1327" s="333">
        <f>SUBTOTAL(9,G1313:G1326)</f>
        <v>0</v>
      </c>
    </row>
    <row r="1328" spans="1:7" ht="20.100000000000001" customHeight="1" x14ac:dyDescent="0.2">
      <c r="A1328" s="366"/>
      <c r="B1328" s="352"/>
      <c r="C1328" s="339" t="s">
        <v>722</v>
      </c>
      <c r="D1328" s="330"/>
      <c r="E1328" s="348"/>
      <c r="F1328" s="349"/>
      <c r="G1328" s="367"/>
    </row>
    <row r="1329" spans="1:7" ht="20.100000000000001" customHeight="1" x14ac:dyDescent="0.2">
      <c r="A1329" s="363" t="str">
        <f t="shared" ref="A1329:A1336" si="395">IFERROR(VLOOKUP(C1329,Tabla_Insumos,4,FALSE),"")</f>
        <v/>
      </c>
      <c r="B1329" s="328" t="str">
        <f t="shared" ref="B1329:B1336" si="396">IFERROR(VLOOKUP(C1329,Tabla_Insumos,5,FALSE),"")</f>
        <v/>
      </c>
      <c r="C1329" s="334"/>
      <c r="D1329" s="325" t="str">
        <f t="shared" ref="D1329:D1336" si="397">IFERROR(VLOOKUP(C1329,Tabla_Insumos,2,FALSE),"")</f>
        <v/>
      </c>
      <c r="E1329" s="329"/>
      <c r="F1329" s="368">
        <f t="shared" ref="F1329:F1336" si="398">IFERROR(VLOOKUP(C1329,Tabla_Insumos,3,FALSE),0)</f>
        <v>0</v>
      </c>
      <c r="G1329" s="332">
        <f>ROUND(E1329*F1329,2)</f>
        <v>0</v>
      </c>
    </row>
    <row r="1330" spans="1:7" ht="20.100000000000001" customHeight="1" x14ac:dyDescent="0.2">
      <c r="A1330" s="363" t="str">
        <f t="shared" si="395"/>
        <v/>
      </c>
      <c r="B1330" s="328" t="str">
        <f t="shared" si="396"/>
        <v/>
      </c>
      <c r="C1330" s="335"/>
      <c r="D1330" s="325" t="str">
        <f t="shared" si="397"/>
        <v/>
      </c>
      <c r="E1330" s="329"/>
      <c r="F1330" s="368">
        <f t="shared" si="398"/>
        <v>0</v>
      </c>
      <c r="G1330" s="332">
        <f t="shared" ref="G1330:G1336" si="399">ROUND(E1330*F1330,2)</f>
        <v>0</v>
      </c>
    </row>
    <row r="1331" spans="1:7" ht="20.100000000000001" customHeight="1" x14ac:dyDescent="0.2">
      <c r="A1331" s="363" t="str">
        <f t="shared" si="395"/>
        <v/>
      </c>
      <c r="B1331" s="328" t="str">
        <f t="shared" si="396"/>
        <v/>
      </c>
      <c r="C1331" s="335"/>
      <c r="D1331" s="325" t="str">
        <f t="shared" si="397"/>
        <v/>
      </c>
      <c r="E1331" s="329"/>
      <c r="F1331" s="368">
        <f t="shared" si="398"/>
        <v>0</v>
      </c>
      <c r="G1331" s="332">
        <f t="shared" si="399"/>
        <v>0</v>
      </c>
    </row>
    <row r="1332" spans="1:7" ht="20.100000000000001" customHeight="1" x14ac:dyDescent="0.2">
      <c r="A1332" s="363" t="str">
        <f t="shared" si="395"/>
        <v/>
      </c>
      <c r="B1332" s="328" t="str">
        <f t="shared" si="396"/>
        <v/>
      </c>
      <c r="C1332" s="335"/>
      <c r="D1332" s="325" t="str">
        <f t="shared" si="397"/>
        <v/>
      </c>
      <c r="E1332" s="329"/>
      <c r="F1332" s="368">
        <f t="shared" si="398"/>
        <v>0</v>
      </c>
      <c r="G1332" s="332">
        <f t="shared" si="399"/>
        <v>0</v>
      </c>
    </row>
    <row r="1333" spans="1:7" ht="20.100000000000001" customHeight="1" x14ac:dyDescent="0.2">
      <c r="A1333" s="363" t="str">
        <f t="shared" si="395"/>
        <v/>
      </c>
      <c r="B1333" s="328" t="str">
        <f t="shared" si="396"/>
        <v/>
      </c>
      <c r="C1333" s="328"/>
      <c r="D1333" s="325" t="str">
        <f t="shared" si="397"/>
        <v/>
      </c>
      <c r="E1333" s="329"/>
      <c r="F1333" s="368">
        <f t="shared" si="398"/>
        <v>0</v>
      </c>
      <c r="G1333" s="332">
        <f t="shared" si="399"/>
        <v>0</v>
      </c>
    </row>
    <row r="1334" spans="1:7" ht="20.100000000000001" customHeight="1" x14ac:dyDescent="0.2">
      <c r="A1334" s="363" t="str">
        <f t="shared" si="395"/>
        <v/>
      </c>
      <c r="B1334" s="328" t="str">
        <f t="shared" si="396"/>
        <v/>
      </c>
      <c r="C1334" s="328"/>
      <c r="D1334" s="325" t="str">
        <f t="shared" si="397"/>
        <v/>
      </c>
      <c r="E1334" s="329"/>
      <c r="F1334" s="368">
        <f t="shared" si="398"/>
        <v>0</v>
      </c>
      <c r="G1334" s="332">
        <f t="shared" si="399"/>
        <v>0</v>
      </c>
    </row>
    <row r="1335" spans="1:7" ht="20.100000000000001" customHeight="1" x14ac:dyDescent="0.2">
      <c r="A1335" s="363" t="str">
        <f t="shared" si="395"/>
        <v/>
      </c>
      <c r="B1335" s="328" t="str">
        <f t="shared" si="396"/>
        <v/>
      </c>
      <c r="C1335" s="364"/>
      <c r="D1335" s="325" t="str">
        <f t="shared" si="397"/>
        <v/>
      </c>
      <c r="E1335" s="365"/>
      <c r="F1335" s="368">
        <f t="shared" si="398"/>
        <v>0</v>
      </c>
      <c r="G1335" s="332">
        <f t="shared" si="399"/>
        <v>0</v>
      </c>
    </row>
    <row r="1336" spans="1:7" ht="20.100000000000001" customHeight="1" x14ac:dyDescent="0.2">
      <c r="A1336" s="363" t="str">
        <f t="shared" si="395"/>
        <v/>
      </c>
      <c r="B1336" s="328" t="str">
        <f t="shared" si="396"/>
        <v/>
      </c>
      <c r="C1336" s="364"/>
      <c r="D1336" s="325" t="str">
        <f t="shared" si="397"/>
        <v/>
      </c>
      <c r="E1336" s="365"/>
      <c r="F1336" s="368">
        <f t="shared" si="398"/>
        <v>0</v>
      </c>
      <c r="G1336" s="332">
        <f t="shared" si="399"/>
        <v>0</v>
      </c>
    </row>
    <row r="1337" spans="1:7" ht="20.100000000000001" customHeight="1" x14ac:dyDescent="0.2">
      <c r="A1337" s="366"/>
      <c r="B1337" s="352"/>
      <c r="C1337" s="352"/>
      <c r="D1337" s="330"/>
      <c r="E1337" s="348"/>
      <c r="F1337" s="597" t="s">
        <v>28</v>
      </c>
      <c r="G1337" s="333">
        <f>SUBTOTAL(9,G1329:G1336)</f>
        <v>0</v>
      </c>
    </row>
    <row r="1338" spans="1:7" ht="20.100000000000001" customHeight="1" x14ac:dyDescent="0.2">
      <c r="A1338" s="366"/>
      <c r="B1338" s="352"/>
      <c r="C1338" s="339" t="s">
        <v>723</v>
      </c>
      <c r="D1338" s="330"/>
      <c r="E1338" s="348"/>
      <c r="F1338" s="349"/>
      <c r="G1338" s="367"/>
    </row>
    <row r="1339" spans="1:7" ht="20.100000000000001" customHeight="1" x14ac:dyDescent="0.2">
      <c r="A1339" s="363" t="str">
        <f>IFERROR(VLOOKUP(C1339,Tabla_Insumos,4,FALSE),"")</f>
        <v/>
      </c>
      <c r="B1339" s="328" t="str">
        <f t="shared" ref="B1339:B1347" si="400">IFERROR(VLOOKUP(C1339,Tabla_Insumos,5,FALSE),"")</f>
        <v/>
      </c>
      <c r="C1339" s="335"/>
      <c r="D1339" s="325" t="str">
        <f t="shared" ref="D1339:D1347" si="401">IFERROR(VLOOKUP(C1339,Tabla_Insumos,2,FALSE),"")</f>
        <v/>
      </c>
      <c r="E1339" s="329"/>
      <c r="F1339" s="331">
        <f>IFERROR(VLOOKUP(C1339,Tabla_Insumos,3,FALSE),0)</f>
        <v>0</v>
      </c>
      <c r="G1339" s="332">
        <f>ROUND(E1339*F1339,2)</f>
        <v>0</v>
      </c>
    </row>
    <row r="1340" spans="1:7" ht="20.100000000000001" customHeight="1" x14ac:dyDescent="0.2">
      <c r="A1340" s="363" t="str">
        <f t="shared" ref="A1340:A1347" si="402">IFERROR(VLOOKUP(C1340,Tabla_Insumos,4,FALSE),"")</f>
        <v/>
      </c>
      <c r="B1340" s="328" t="str">
        <f t="shared" si="400"/>
        <v/>
      </c>
      <c r="C1340" s="335"/>
      <c r="D1340" s="325" t="str">
        <f t="shared" si="401"/>
        <v/>
      </c>
      <c r="E1340" s="329"/>
      <c r="F1340" s="331">
        <f t="shared" ref="F1340:F1347" si="403">IFERROR(VLOOKUP(C1340,Tabla_Insumos,3,FALSE),0)</f>
        <v>0</v>
      </c>
      <c r="G1340" s="332">
        <f t="shared" ref="G1340:G1347" si="404">ROUND(E1340*F1340,2)</f>
        <v>0</v>
      </c>
    </row>
    <row r="1341" spans="1:7" ht="20.100000000000001" customHeight="1" x14ac:dyDescent="0.2">
      <c r="A1341" s="363" t="str">
        <f t="shared" si="402"/>
        <v/>
      </c>
      <c r="B1341" s="328" t="str">
        <f t="shared" si="400"/>
        <v/>
      </c>
      <c r="C1341" s="334"/>
      <c r="D1341" s="325" t="str">
        <f t="shared" si="401"/>
        <v/>
      </c>
      <c r="E1341" s="329"/>
      <c r="F1341" s="331">
        <f t="shared" si="403"/>
        <v>0</v>
      </c>
      <c r="G1341" s="332">
        <f t="shared" si="404"/>
        <v>0</v>
      </c>
    </row>
    <row r="1342" spans="1:7" ht="20.100000000000001" customHeight="1" x14ac:dyDescent="0.2">
      <c r="A1342" s="363" t="str">
        <f t="shared" si="402"/>
        <v/>
      </c>
      <c r="B1342" s="328" t="str">
        <f t="shared" si="400"/>
        <v/>
      </c>
      <c r="C1342" s="369"/>
      <c r="D1342" s="325" t="str">
        <f t="shared" si="401"/>
        <v/>
      </c>
      <c r="E1342" s="329"/>
      <c r="F1342" s="331">
        <f t="shared" si="403"/>
        <v>0</v>
      </c>
      <c r="G1342" s="332">
        <f t="shared" si="404"/>
        <v>0</v>
      </c>
    </row>
    <row r="1343" spans="1:7" ht="20.100000000000001" customHeight="1" x14ac:dyDescent="0.2">
      <c r="A1343" s="363" t="str">
        <f t="shared" si="402"/>
        <v/>
      </c>
      <c r="B1343" s="328" t="str">
        <f t="shared" si="400"/>
        <v/>
      </c>
      <c r="C1343" s="370"/>
      <c r="D1343" s="325" t="str">
        <f t="shared" si="401"/>
        <v/>
      </c>
      <c r="E1343" s="329"/>
      <c r="F1343" s="331">
        <f t="shared" si="403"/>
        <v>0</v>
      </c>
      <c r="G1343" s="332">
        <f t="shared" si="404"/>
        <v>0</v>
      </c>
    </row>
    <row r="1344" spans="1:7" ht="20.100000000000001" customHeight="1" x14ac:dyDescent="0.2">
      <c r="A1344" s="363" t="str">
        <f t="shared" si="402"/>
        <v/>
      </c>
      <c r="B1344" s="328" t="str">
        <f t="shared" si="400"/>
        <v/>
      </c>
      <c r="C1344" s="364"/>
      <c r="D1344" s="325" t="str">
        <f t="shared" si="401"/>
        <v/>
      </c>
      <c r="E1344" s="365"/>
      <c r="F1344" s="331">
        <f t="shared" si="403"/>
        <v>0</v>
      </c>
      <c r="G1344" s="332">
        <f t="shared" si="404"/>
        <v>0</v>
      </c>
    </row>
    <row r="1345" spans="1:7" ht="20.100000000000001" customHeight="1" x14ac:dyDescent="0.2">
      <c r="A1345" s="363" t="str">
        <f t="shared" si="402"/>
        <v/>
      </c>
      <c r="B1345" s="328" t="str">
        <f t="shared" si="400"/>
        <v/>
      </c>
      <c r="C1345" s="364"/>
      <c r="D1345" s="325" t="str">
        <f t="shared" si="401"/>
        <v/>
      </c>
      <c r="E1345" s="365"/>
      <c r="F1345" s="331">
        <f t="shared" si="403"/>
        <v>0</v>
      </c>
      <c r="G1345" s="332">
        <f t="shared" si="404"/>
        <v>0</v>
      </c>
    </row>
    <row r="1346" spans="1:7" ht="20.100000000000001" customHeight="1" x14ac:dyDescent="0.2">
      <c r="A1346" s="363" t="str">
        <f t="shared" si="402"/>
        <v/>
      </c>
      <c r="B1346" s="328" t="str">
        <f t="shared" si="400"/>
        <v/>
      </c>
      <c r="C1346" s="364"/>
      <c r="D1346" s="325" t="str">
        <f t="shared" si="401"/>
        <v/>
      </c>
      <c r="E1346" s="365"/>
      <c r="F1346" s="331">
        <f t="shared" si="403"/>
        <v>0</v>
      </c>
      <c r="G1346" s="332">
        <f t="shared" si="404"/>
        <v>0</v>
      </c>
    </row>
    <row r="1347" spans="1:7" ht="20.100000000000001" customHeight="1" x14ac:dyDescent="0.2">
      <c r="A1347" s="363" t="str">
        <f t="shared" si="402"/>
        <v/>
      </c>
      <c r="B1347" s="328" t="str">
        <f t="shared" si="400"/>
        <v/>
      </c>
      <c r="C1347" s="364"/>
      <c r="D1347" s="325" t="str">
        <f t="shared" si="401"/>
        <v/>
      </c>
      <c r="E1347" s="365"/>
      <c r="F1347" s="331">
        <f t="shared" si="403"/>
        <v>0</v>
      </c>
      <c r="G1347" s="332">
        <f t="shared" si="404"/>
        <v>0</v>
      </c>
    </row>
    <row r="1348" spans="1:7" ht="20.100000000000001" customHeight="1" x14ac:dyDescent="0.2">
      <c r="A1348" s="371"/>
      <c r="B1348" s="330"/>
      <c r="C1348" s="352"/>
      <c r="D1348" s="330"/>
      <c r="E1348" s="348"/>
      <c r="F1348" s="597" t="s">
        <v>29</v>
      </c>
      <c r="G1348" s="333">
        <f>SUBTOTAL(9,G1339:G1347)</f>
        <v>0</v>
      </c>
    </row>
    <row r="1349" spans="1:7" ht="20.100000000000001" customHeight="1" thickBot="1" x14ac:dyDescent="0.25">
      <c r="A1349" s="372"/>
      <c r="B1349" s="373"/>
      <c r="C1349" s="374"/>
      <c r="D1349" s="373"/>
      <c r="E1349" s="375"/>
      <c r="F1349" s="376"/>
      <c r="G1349" s="377"/>
    </row>
    <row r="1350" spans="1:7" ht="20.100000000000001" customHeight="1" thickBot="1" x14ac:dyDescent="0.25">
      <c r="A1350" s="387">
        <f>B1308</f>
        <v>26</v>
      </c>
      <c r="B1350" s="378" t="str">
        <f>C1308</f>
        <v>Esmalte sintético sobre carpintería metálica</v>
      </c>
      <c r="C1350" s="379"/>
      <c r="D1350" s="379" t="s">
        <v>30</v>
      </c>
      <c r="E1350" s="380"/>
      <c r="F1350" s="381" t="s">
        <v>31</v>
      </c>
      <c r="G1350" s="382">
        <f>SUBTOTAL(9,G1313:G1349)</f>
        <v>0</v>
      </c>
    </row>
    <row r="1351" spans="1:7" ht="20.100000000000001" customHeight="1" thickTop="1" thickBot="1" x14ac:dyDescent="0.25"/>
    <row r="1352" spans="1:7" ht="20.100000000000001" customHeight="1" thickTop="1" x14ac:dyDescent="0.2">
      <c r="A1352" s="383" t="s">
        <v>1252</v>
      </c>
      <c r="B1352" s="384"/>
      <c r="C1352" s="384"/>
      <c r="D1352" s="384"/>
      <c r="E1352" s="384"/>
      <c r="F1352" s="384"/>
      <c r="G1352" s="385"/>
    </row>
    <row r="1353" spans="1:7" ht="20.100000000000001" customHeight="1" x14ac:dyDescent="0.2">
      <c r="A1353" s="336" t="s">
        <v>719</v>
      </c>
      <c r="B1353" s="337" t="str">
        <f>Comitente</f>
        <v>INSTITUTO PROVINCIAL DE LA VIVIENDA</v>
      </c>
      <c r="C1353" s="338"/>
      <c r="D1353" s="339"/>
      <c r="E1353" s="339"/>
      <c r="F1353" s="340"/>
      <c r="G1353" s="341"/>
    </row>
    <row r="1354" spans="1:7" ht="20.100000000000001" customHeight="1" x14ac:dyDescent="0.2">
      <c r="A1354" s="336" t="s">
        <v>720</v>
      </c>
      <c r="B1354" s="337" t="str">
        <f>Contratista</f>
        <v>xxxxxx</v>
      </c>
      <c r="C1354" s="342"/>
      <c r="D1354" s="342"/>
      <c r="E1354" s="342"/>
      <c r="F1354" s="343"/>
      <c r="G1354" s="344"/>
    </row>
    <row r="1355" spans="1:7" ht="20.100000000000001" customHeight="1" x14ac:dyDescent="0.2">
      <c r="A1355" s="336" t="s">
        <v>20</v>
      </c>
      <c r="B1355" s="337" t="str">
        <f>Obra</f>
        <v>B° VIRGEN DE FÁTIMA - SECTOR 1 - 71 VIV.- DPTO. JÁCHAL</v>
      </c>
      <c r="C1355" s="342"/>
      <c r="D1355" s="342"/>
      <c r="E1355" s="342"/>
      <c r="F1355" s="343" t="s">
        <v>33</v>
      </c>
      <c r="G1355" s="345">
        <f>+Datos!$C$10</f>
        <v>43769</v>
      </c>
    </row>
    <row r="1356" spans="1:7" ht="20.100000000000001" customHeight="1" x14ac:dyDescent="0.2">
      <c r="A1356" s="346" t="s">
        <v>718</v>
      </c>
      <c r="B1356" s="347" t="str">
        <f>Ubicación</f>
        <v>DEPTO. JÁCHAL</v>
      </c>
      <c r="C1356" s="347"/>
      <c r="D1356" s="330"/>
      <c r="E1356" s="348"/>
      <c r="F1356" s="349"/>
      <c r="G1356" s="350"/>
    </row>
    <row r="1357" spans="1:7" ht="20.100000000000001" customHeight="1" x14ac:dyDescent="0.2">
      <c r="A1357" s="346" t="s">
        <v>34</v>
      </c>
      <c r="B1357" s="351" t="s">
        <v>1125</v>
      </c>
      <c r="C1357" s="352" t="str">
        <f>IFERROR(VLOOKUP(B1357,Tabla_CyP,2,FALSE),"")</f>
        <v>VIVIENDA</v>
      </c>
      <c r="D1357" s="353"/>
      <c r="E1357" s="348"/>
      <c r="F1357" s="349"/>
      <c r="G1357" s="350"/>
    </row>
    <row r="1358" spans="1:7" ht="20.100000000000001" customHeight="1" x14ac:dyDescent="0.2">
      <c r="A1358" s="346" t="s">
        <v>21</v>
      </c>
      <c r="B1358" s="386">
        <f>IFERROR(VLOOKUP(COUNTIF($A$1:A1358,"ITEM:"),Tabla_NumeroItem,2,FALSE),"")</f>
        <v>27</v>
      </c>
      <c r="C1358" s="352" t="str">
        <f>IFERROR(VLOOKUP(B1358,Tabla_CyP,2,FALSE),"")</f>
        <v>Esmalte sintético sobre carpintería madera</v>
      </c>
      <c r="D1358" s="330"/>
      <c r="E1358" s="348"/>
      <c r="F1358" s="343" t="s">
        <v>22</v>
      </c>
      <c r="G1358" s="354" t="str">
        <f>IFERROR(VLOOKUP(B1358,Tabla_CyP,4,FALSE),"")</f>
        <v>m2</v>
      </c>
    </row>
    <row r="1359" spans="1:7" ht="20.100000000000001" customHeight="1" x14ac:dyDescent="0.2">
      <c r="A1359" s="346"/>
      <c r="B1359" s="347"/>
      <c r="C1359" s="352"/>
      <c r="D1359" s="330"/>
      <c r="E1359" s="348"/>
      <c r="F1359" s="349"/>
      <c r="G1359" s="350"/>
    </row>
    <row r="1360" spans="1:7" ht="20.100000000000001" customHeight="1" x14ac:dyDescent="0.2">
      <c r="A1360" s="650" t="s">
        <v>581</v>
      </c>
      <c r="B1360" s="651"/>
      <c r="C1360" s="646" t="s">
        <v>0</v>
      </c>
      <c r="D1360" s="646" t="s">
        <v>23</v>
      </c>
      <c r="E1360" s="648" t="s">
        <v>24</v>
      </c>
      <c r="F1360" s="644" t="s">
        <v>25</v>
      </c>
      <c r="G1360" s="652" t="s">
        <v>26</v>
      </c>
    </row>
    <row r="1361" spans="1:7" ht="20.100000000000001" customHeight="1" x14ac:dyDescent="0.2">
      <c r="A1361" s="355" t="s">
        <v>582</v>
      </c>
      <c r="B1361" s="356" t="s">
        <v>583</v>
      </c>
      <c r="C1361" s="647"/>
      <c r="D1361" s="647"/>
      <c r="E1361" s="649"/>
      <c r="F1361" s="645"/>
      <c r="G1361" s="653"/>
    </row>
    <row r="1362" spans="1:7" ht="20.100000000000001" customHeight="1" x14ac:dyDescent="0.2">
      <c r="A1362" s="596"/>
      <c r="B1362" s="357"/>
      <c r="C1362" s="358" t="s">
        <v>721</v>
      </c>
      <c r="D1362" s="359"/>
      <c r="E1362" s="360"/>
      <c r="F1362" s="361"/>
      <c r="G1362" s="362"/>
    </row>
    <row r="1363" spans="1:7" ht="20.100000000000001" customHeight="1" x14ac:dyDescent="0.2">
      <c r="A1363" s="363" t="str">
        <f>IFERROR(VLOOKUP(C1363,Tabla_Insumos,4,FALSE),"")</f>
        <v/>
      </c>
      <c r="B1363" s="328" t="str">
        <f t="shared" ref="B1363:B1376" si="405">IFERROR(VLOOKUP(C1363,Tabla_Insumos,5,FALSE),"")</f>
        <v/>
      </c>
      <c r="C1363" s="326"/>
      <c r="D1363" s="325" t="str">
        <f t="shared" ref="D1363:D1376" si="406">IFERROR(VLOOKUP(C1363,Tabla_Insumos,2,FALSE),"")</f>
        <v/>
      </c>
      <c r="E1363" s="329"/>
      <c r="F1363" s="331">
        <f t="shared" ref="F1363:F1376" si="407">IFERROR(VLOOKUP(C1363,Tabla_Insumos,3,FALSE),0)</f>
        <v>0</v>
      </c>
      <c r="G1363" s="332">
        <f>ROUND(E1363*F1363,2)</f>
        <v>0</v>
      </c>
    </row>
    <row r="1364" spans="1:7" ht="20.100000000000001" customHeight="1" x14ac:dyDescent="0.2">
      <c r="A1364" s="363" t="str">
        <f t="shared" ref="A1364:A1376" si="408">IFERROR(VLOOKUP(C1364,Tabla_Insumos,4,FALSE),"")</f>
        <v/>
      </c>
      <c r="B1364" s="328" t="str">
        <f t="shared" si="405"/>
        <v/>
      </c>
      <c r="C1364" s="326"/>
      <c r="D1364" s="325" t="str">
        <f t="shared" si="406"/>
        <v/>
      </c>
      <c r="E1364" s="329"/>
      <c r="F1364" s="331">
        <f t="shared" si="407"/>
        <v>0</v>
      </c>
      <c r="G1364" s="332">
        <f t="shared" ref="G1364:G1376" si="409">ROUND(E1364*F1364,2)</f>
        <v>0</v>
      </c>
    </row>
    <row r="1365" spans="1:7" ht="20.100000000000001" customHeight="1" x14ac:dyDescent="0.2">
      <c r="A1365" s="363" t="str">
        <f t="shared" si="408"/>
        <v/>
      </c>
      <c r="B1365" s="328" t="str">
        <f t="shared" si="405"/>
        <v/>
      </c>
      <c r="C1365" s="326"/>
      <c r="D1365" s="325" t="str">
        <f t="shared" si="406"/>
        <v/>
      </c>
      <c r="E1365" s="329"/>
      <c r="F1365" s="331">
        <f t="shared" si="407"/>
        <v>0</v>
      </c>
      <c r="G1365" s="332">
        <f t="shared" si="409"/>
        <v>0</v>
      </c>
    </row>
    <row r="1366" spans="1:7" ht="20.100000000000001" customHeight="1" x14ac:dyDescent="0.2">
      <c r="A1366" s="363" t="str">
        <f t="shared" si="408"/>
        <v/>
      </c>
      <c r="B1366" s="328" t="str">
        <f t="shared" si="405"/>
        <v/>
      </c>
      <c r="C1366" s="327"/>
      <c r="D1366" s="325" t="str">
        <f t="shared" si="406"/>
        <v/>
      </c>
      <c r="E1366" s="329"/>
      <c r="F1366" s="331">
        <f t="shared" si="407"/>
        <v>0</v>
      </c>
      <c r="G1366" s="332">
        <f t="shared" si="409"/>
        <v>0</v>
      </c>
    </row>
    <row r="1367" spans="1:7" ht="20.100000000000001" customHeight="1" x14ac:dyDescent="0.2">
      <c r="A1367" s="363" t="str">
        <f t="shared" si="408"/>
        <v/>
      </c>
      <c r="B1367" s="328" t="str">
        <f t="shared" si="405"/>
        <v/>
      </c>
      <c r="C1367" s="328"/>
      <c r="D1367" s="325" t="str">
        <f t="shared" si="406"/>
        <v/>
      </c>
      <c r="E1367" s="329"/>
      <c r="F1367" s="331">
        <f t="shared" si="407"/>
        <v>0</v>
      </c>
      <c r="G1367" s="332">
        <f t="shared" si="409"/>
        <v>0</v>
      </c>
    </row>
    <row r="1368" spans="1:7" ht="20.100000000000001" customHeight="1" x14ac:dyDescent="0.2">
      <c r="A1368" s="363" t="str">
        <f t="shared" si="408"/>
        <v/>
      </c>
      <c r="B1368" s="328" t="str">
        <f t="shared" si="405"/>
        <v/>
      </c>
      <c r="C1368" s="364"/>
      <c r="D1368" s="325" t="str">
        <f t="shared" si="406"/>
        <v/>
      </c>
      <c r="E1368" s="365"/>
      <c r="F1368" s="331">
        <f t="shared" si="407"/>
        <v>0</v>
      </c>
      <c r="G1368" s="332">
        <f t="shared" si="409"/>
        <v>0</v>
      </c>
    </row>
    <row r="1369" spans="1:7" ht="20.100000000000001" customHeight="1" x14ac:dyDescent="0.2">
      <c r="A1369" s="363" t="str">
        <f t="shared" si="408"/>
        <v/>
      </c>
      <c r="B1369" s="328" t="str">
        <f t="shared" si="405"/>
        <v/>
      </c>
      <c r="C1369" s="364"/>
      <c r="D1369" s="325" t="str">
        <f t="shared" si="406"/>
        <v/>
      </c>
      <c r="E1369" s="365"/>
      <c r="F1369" s="331">
        <f t="shared" si="407"/>
        <v>0</v>
      </c>
      <c r="G1369" s="332">
        <f t="shared" si="409"/>
        <v>0</v>
      </c>
    </row>
    <row r="1370" spans="1:7" ht="20.100000000000001" customHeight="1" x14ac:dyDescent="0.2">
      <c r="A1370" s="363" t="str">
        <f t="shared" si="408"/>
        <v/>
      </c>
      <c r="B1370" s="328" t="str">
        <f t="shared" si="405"/>
        <v/>
      </c>
      <c r="C1370" s="364"/>
      <c r="D1370" s="325" t="str">
        <f t="shared" si="406"/>
        <v/>
      </c>
      <c r="E1370" s="365"/>
      <c r="F1370" s="331">
        <f t="shared" si="407"/>
        <v>0</v>
      </c>
      <c r="G1370" s="332">
        <f t="shared" si="409"/>
        <v>0</v>
      </c>
    </row>
    <row r="1371" spans="1:7" ht="20.100000000000001" customHeight="1" x14ac:dyDescent="0.2">
      <c r="A1371" s="363" t="str">
        <f t="shared" si="408"/>
        <v/>
      </c>
      <c r="B1371" s="328" t="str">
        <f t="shared" si="405"/>
        <v/>
      </c>
      <c r="C1371" s="364"/>
      <c r="D1371" s="325" t="str">
        <f t="shared" si="406"/>
        <v/>
      </c>
      <c r="E1371" s="365"/>
      <c r="F1371" s="331">
        <f t="shared" si="407"/>
        <v>0</v>
      </c>
      <c r="G1371" s="332">
        <f t="shared" si="409"/>
        <v>0</v>
      </c>
    </row>
    <row r="1372" spans="1:7" ht="20.100000000000001" customHeight="1" x14ac:dyDescent="0.2">
      <c r="A1372" s="363" t="str">
        <f t="shared" si="408"/>
        <v/>
      </c>
      <c r="B1372" s="328" t="str">
        <f t="shared" si="405"/>
        <v/>
      </c>
      <c r="C1372" s="364"/>
      <c r="D1372" s="325" t="str">
        <f t="shared" si="406"/>
        <v/>
      </c>
      <c r="E1372" s="365"/>
      <c r="F1372" s="331">
        <f t="shared" si="407"/>
        <v>0</v>
      </c>
      <c r="G1372" s="332">
        <f t="shared" si="409"/>
        <v>0</v>
      </c>
    </row>
    <row r="1373" spans="1:7" ht="20.100000000000001" customHeight="1" x14ac:dyDescent="0.2">
      <c r="A1373" s="363" t="str">
        <f t="shared" si="408"/>
        <v/>
      </c>
      <c r="B1373" s="328" t="str">
        <f t="shared" si="405"/>
        <v/>
      </c>
      <c r="C1373" s="364"/>
      <c r="D1373" s="325" t="str">
        <f t="shared" si="406"/>
        <v/>
      </c>
      <c r="E1373" s="365"/>
      <c r="F1373" s="331">
        <f t="shared" si="407"/>
        <v>0</v>
      </c>
      <c r="G1373" s="332">
        <f t="shared" si="409"/>
        <v>0</v>
      </c>
    </row>
    <row r="1374" spans="1:7" ht="20.100000000000001" customHeight="1" x14ac:dyDescent="0.2">
      <c r="A1374" s="363" t="str">
        <f t="shared" si="408"/>
        <v/>
      </c>
      <c r="B1374" s="328" t="str">
        <f t="shared" si="405"/>
        <v/>
      </c>
      <c r="C1374" s="364"/>
      <c r="D1374" s="325" t="str">
        <f t="shared" si="406"/>
        <v/>
      </c>
      <c r="E1374" s="365"/>
      <c r="F1374" s="331">
        <f t="shared" si="407"/>
        <v>0</v>
      </c>
      <c r="G1374" s="332">
        <f t="shared" si="409"/>
        <v>0</v>
      </c>
    </row>
    <row r="1375" spans="1:7" ht="20.100000000000001" customHeight="1" x14ac:dyDescent="0.2">
      <c r="A1375" s="363" t="str">
        <f t="shared" si="408"/>
        <v/>
      </c>
      <c r="B1375" s="328" t="str">
        <f t="shared" si="405"/>
        <v/>
      </c>
      <c r="C1375" s="364"/>
      <c r="D1375" s="325" t="str">
        <f t="shared" si="406"/>
        <v/>
      </c>
      <c r="E1375" s="365"/>
      <c r="F1375" s="331">
        <f t="shared" si="407"/>
        <v>0</v>
      </c>
      <c r="G1375" s="332">
        <f t="shared" si="409"/>
        <v>0</v>
      </c>
    </row>
    <row r="1376" spans="1:7" ht="20.100000000000001" customHeight="1" x14ac:dyDescent="0.2">
      <c r="A1376" s="363" t="str">
        <f t="shared" si="408"/>
        <v/>
      </c>
      <c r="B1376" s="328" t="str">
        <f t="shared" si="405"/>
        <v/>
      </c>
      <c r="C1376" s="364"/>
      <c r="D1376" s="325" t="str">
        <f t="shared" si="406"/>
        <v/>
      </c>
      <c r="E1376" s="365"/>
      <c r="F1376" s="331">
        <f t="shared" si="407"/>
        <v>0</v>
      </c>
      <c r="G1376" s="332">
        <f t="shared" si="409"/>
        <v>0</v>
      </c>
    </row>
    <row r="1377" spans="1:7" ht="20.100000000000001" customHeight="1" x14ac:dyDescent="0.2">
      <c r="A1377" s="366"/>
      <c r="B1377" s="352"/>
      <c r="C1377" s="352"/>
      <c r="D1377" s="330"/>
      <c r="E1377" s="348"/>
      <c r="F1377" s="597" t="s">
        <v>27</v>
      </c>
      <c r="G1377" s="333">
        <f>SUBTOTAL(9,G1363:G1376)</f>
        <v>0</v>
      </c>
    </row>
    <row r="1378" spans="1:7" ht="20.100000000000001" customHeight="1" x14ac:dyDescent="0.2">
      <c r="A1378" s="366"/>
      <c r="B1378" s="352"/>
      <c r="C1378" s="339" t="s">
        <v>722</v>
      </c>
      <c r="D1378" s="330"/>
      <c r="E1378" s="348"/>
      <c r="F1378" s="349"/>
      <c r="G1378" s="367"/>
    </row>
    <row r="1379" spans="1:7" ht="20.100000000000001" customHeight="1" x14ac:dyDescent="0.2">
      <c r="A1379" s="363" t="str">
        <f t="shared" ref="A1379:A1386" si="410">IFERROR(VLOOKUP(C1379,Tabla_Insumos,4,FALSE),"")</f>
        <v/>
      </c>
      <c r="B1379" s="328" t="str">
        <f t="shared" ref="B1379:B1386" si="411">IFERROR(VLOOKUP(C1379,Tabla_Insumos,5,FALSE),"")</f>
        <v/>
      </c>
      <c r="C1379" s="334"/>
      <c r="D1379" s="325" t="str">
        <f t="shared" ref="D1379:D1386" si="412">IFERROR(VLOOKUP(C1379,Tabla_Insumos,2,FALSE),"")</f>
        <v/>
      </c>
      <c r="E1379" s="329"/>
      <c r="F1379" s="368">
        <f t="shared" ref="F1379:F1386" si="413">IFERROR(VLOOKUP(C1379,Tabla_Insumos,3,FALSE),0)</f>
        <v>0</v>
      </c>
      <c r="G1379" s="332">
        <f>ROUND(E1379*F1379,2)</f>
        <v>0</v>
      </c>
    </row>
    <row r="1380" spans="1:7" ht="20.100000000000001" customHeight="1" x14ac:dyDescent="0.2">
      <c r="A1380" s="363" t="str">
        <f t="shared" si="410"/>
        <v/>
      </c>
      <c r="B1380" s="328" t="str">
        <f t="shared" si="411"/>
        <v/>
      </c>
      <c r="C1380" s="335"/>
      <c r="D1380" s="325" t="str">
        <f t="shared" si="412"/>
        <v/>
      </c>
      <c r="E1380" s="329"/>
      <c r="F1380" s="368">
        <f t="shared" si="413"/>
        <v>0</v>
      </c>
      <c r="G1380" s="332">
        <f t="shared" ref="G1380:G1386" si="414">ROUND(E1380*F1380,2)</f>
        <v>0</v>
      </c>
    </row>
    <row r="1381" spans="1:7" ht="20.100000000000001" customHeight="1" x14ac:dyDescent="0.2">
      <c r="A1381" s="363" t="str">
        <f t="shared" si="410"/>
        <v/>
      </c>
      <c r="B1381" s="328" t="str">
        <f t="shared" si="411"/>
        <v/>
      </c>
      <c r="C1381" s="335"/>
      <c r="D1381" s="325" t="str">
        <f t="shared" si="412"/>
        <v/>
      </c>
      <c r="E1381" s="329"/>
      <c r="F1381" s="368">
        <f t="shared" si="413"/>
        <v>0</v>
      </c>
      <c r="G1381" s="332">
        <f t="shared" si="414"/>
        <v>0</v>
      </c>
    </row>
    <row r="1382" spans="1:7" ht="20.100000000000001" customHeight="1" x14ac:dyDescent="0.2">
      <c r="A1382" s="363" t="str">
        <f t="shared" si="410"/>
        <v/>
      </c>
      <c r="B1382" s="328" t="str">
        <f t="shared" si="411"/>
        <v/>
      </c>
      <c r="C1382" s="335"/>
      <c r="D1382" s="325" t="str">
        <f t="shared" si="412"/>
        <v/>
      </c>
      <c r="E1382" s="329"/>
      <c r="F1382" s="368">
        <f t="shared" si="413"/>
        <v>0</v>
      </c>
      <c r="G1382" s="332">
        <f t="shared" si="414"/>
        <v>0</v>
      </c>
    </row>
    <row r="1383" spans="1:7" ht="20.100000000000001" customHeight="1" x14ac:dyDescent="0.2">
      <c r="A1383" s="363" t="str">
        <f t="shared" si="410"/>
        <v/>
      </c>
      <c r="B1383" s="328" t="str">
        <f t="shared" si="411"/>
        <v/>
      </c>
      <c r="C1383" s="328"/>
      <c r="D1383" s="325" t="str">
        <f t="shared" si="412"/>
        <v/>
      </c>
      <c r="E1383" s="329"/>
      <c r="F1383" s="368">
        <f t="shared" si="413"/>
        <v>0</v>
      </c>
      <c r="G1383" s="332">
        <f t="shared" si="414"/>
        <v>0</v>
      </c>
    </row>
    <row r="1384" spans="1:7" ht="20.100000000000001" customHeight="1" x14ac:dyDescent="0.2">
      <c r="A1384" s="363" t="str">
        <f t="shared" si="410"/>
        <v/>
      </c>
      <c r="B1384" s="328" t="str">
        <f t="shared" si="411"/>
        <v/>
      </c>
      <c r="C1384" s="328"/>
      <c r="D1384" s="325" t="str">
        <f t="shared" si="412"/>
        <v/>
      </c>
      <c r="E1384" s="329"/>
      <c r="F1384" s="368">
        <f t="shared" si="413"/>
        <v>0</v>
      </c>
      <c r="G1384" s="332">
        <f t="shared" si="414"/>
        <v>0</v>
      </c>
    </row>
    <row r="1385" spans="1:7" ht="20.100000000000001" customHeight="1" x14ac:dyDescent="0.2">
      <c r="A1385" s="363" t="str">
        <f t="shared" si="410"/>
        <v/>
      </c>
      <c r="B1385" s="328" t="str">
        <f t="shared" si="411"/>
        <v/>
      </c>
      <c r="C1385" s="364"/>
      <c r="D1385" s="325" t="str">
        <f t="shared" si="412"/>
        <v/>
      </c>
      <c r="E1385" s="365"/>
      <c r="F1385" s="368">
        <f t="shared" si="413"/>
        <v>0</v>
      </c>
      <c r="G1385" s="332">
        <f t="shared" si="414"/>
        <v>0</v>
      </c>
    </row>
    <row r="1386" spans="1:7" ht="20.100000000000001" customHeight="1" x14ac:dyDescent="0.2">
      <c r="A1386" s="363" t="str">
        <f t="shared" si="410"/>
        <v/>
      </c>
      <c r="B1386" s="328" t="str">
        <f t="shared" si="411"/>
        <v/>
      </c>
      <c r="C1386" s="364"/>
      <c r="D1386" s="325" t="str">
        <f t="shared" si="412"/>
        <v/>
      </c>
      <c r="E1386" s="365"/>
      <c r="F1386" s="368">
        <f t="shared" si="413"/>
        <v>0</v>
      </c>
      <c r="G1386" s="332">
        <f t="shared" si="414"/>
        <v>0</v>
      </c>
    </row>
    <row r="1387" spans="1:7" ht="20.100000000000001" customHeight="1" x14ac:dyDescent="0.2">
      <c r="A1387" s="366"/>
      <c r="B1387" s="352"/>
      <c r="C1387" s="352"/>
      <c r="D1387" s="330"/>
      <c r="E1387" s="348"/>
      <c r="F1387" s="597" t="s">
        <v>28</v>
      </c>
      <c r="G1387" s="333">
        <f>SUBTOTAL(9,G1379:G1386)</f>
        <v>0</v>
      </c>
    </row>
    <row r="1388" spans="1:7" ht="20.100000000000001" customHeight="1" x14ac:dyDescent="0.2">
      <c r="A1388" s="366"/>
      <c r="B1388" s="352"/>
      <c r="C1388" s="339" t="s">
        <v>723</v>
      </c>
      <c r="D1388" s="330"/>
      <c r="E1388" s="348"/>
      <c r="F1388" s="349"/>
      <c r="G1388" s="367"/>
    </row>
    <row r="1389" spans="1:7" ht="20.100000000000001" customHeight="1" x14ac:dyDescent="0.2">
      <c r="A1389" s="363" t="str">
        <f>IFERROR(VLOOKUP(C1389,Tabla_Insumos,4,FALSE),"")</f>
        <v/>
      </c>
      <c r="B1389" s="328" t="str">
        <f t="shared" ref="B1389:B1397" si="415">IFERROR(VLOOKUP(C1389,Tabla_Insumos,5,FALSE),"")</f>
        <v/>
      </c>
      <c r="C1389" s="335"/>
      <c r="D1389" s="325" t="str">
        <f t="shared" ref="D1389:D1397" si="416">IFERROR(VLOOKUP(C1389,Tabla_Insumos,2,FALSE),"")</f>
        <v/>
      </c>
      <c r="E1389" s="329"/>
      <c r="F1389" s="331">
        <f>IFERROR(VLOOKUP(C1389,Tabla_Insumos,3,FALSE),0)</f>
        <v>0</v>
      </c>
      <c r="G1389" s="332">
        <f>ROUND(E1389*F1389,2)</f>
        <v>0</v>
      </c>
    </row>
    <row r="1390" spans="1:7" ht="20.100000000000001" customHeight="1" x14ac:dyDescent="0.2">
      <c r="A1390" s="363" t="str">
        <f t="shared" ref="A1390:A1397" si="417">IFERROR(VLOOKUP(C1390,Tabla_Insumos,4,FALSE),"")</f>
        <v/>
      </c>
      <c r="B1390" s="328" t="str">
        <f t="shared" si="415"/>
        <v/>
      </c>
      <c r="C1390" s="335"/>
      <c r="D1390" s="325" t="str">
        <f t="shared" si="416"/>
        <v/>
      </c>
      <c r="E1390" s="329"/>
      <c r="F1390" s="331">
        <f t="shared" ref="F1390:F1397" si="418">IFERROR(VLOOKUP(C1390,Tabla_Insumos,3,FALSE),0)</f>
        <v>0</v>
      </c>
      <c r="G1390" s="332">
        <f t="shared" ref="G1390:G1397" si="419">ROUND(E1390*F1390,2)</f>
        <v>0</v>
      </c>
    </row>
    <row r="1391" spans="1:7" ht="20.100000000000001" customHeight="1" x14ac:dyDescent="0.2">
      <c r="A1391" s="363" t="str">
        <f t="shared" si="417"/>
        <v/>
      </c>
      <c r="B1391" s="328" t="str">
        <f t="shared" si="415"/>
        <v/>
      </c>
      <c r="C1391" s="334"/>
      <c r="D1391" s="325" t="str">
        <f t="shared" si="416"/>
        <v/>
      </c>
      <c r="E1391" s="329"/>
      <c r="F1391" s="331">
        <f t="shared" si="418"/>
        <v>0</v>
      </c>
      <c r="G1391" s="332">
        <f t="shared" si="419"/>
        <v>0</v>
      </c>
    </row>
    <row r="1392" spans="1:7" ht="20.100000000000001" customHeight="1" x14ac:dyDescent="0.2">
      <c r="A1392" s="363" t="str">
        <f t="shared" si="417"/>
        <v/>
      </c>
      <c r="B1392" s="328" t="str">
        <f t="shared" si="415"/>
        <v/>
      </c>
      <c r="C1392" s="369"/>
      <c r="D1392" s="325" t="str">
        <f t="shared" si="416"/>
        <v/>
      </c>
      <c r="E1392" s="329"/>
      <c r="F1392" s="331">
        <f t="shared" si="418"/>
        <v>0</v>
      </c>
      <c r="G1392" s="332">
        <f t="shared" si="419"/>
        <v>0</v>
      </c>
    </row>
    <row r="1393" spans="1:7" ht="20.100000000000001" customHeight="1" x14ac:dyDescent="0.2">
      <c r="A1393" s="363" t="str">
        <f t="shared" si="417"/>
        <v/>
      </c>
      <c r="B1393" s="328" t="str">
        <f t="shared" si="415"/>
        <v/>
      </c>
      <c r="C1393" s="370"/>
      <c r="D1393" s="325" t="str">
        <f t="shared" si="416"/>
        <v/>
      </c>
      <c r="E1393" s="329"/>
      <c r="F1393" s="331">
        <f t="shared" si="418"/>
        <v>0</v>
      </c>
      <c r="G1393" s="332">
        <f t="shared" si="419"/>
        <v>0</v>
      </c>
    </row>
    <row r="1394" spans="1:7" ht="20.100000000000001" customHeight="1" x14ac:dyDescent="0.2">
      <c r="A1394" s="363" t="str">
        <f t="shared" si="417"/>
        <v/>
      </c>
      <c r="B1394" s="328" t="str">
        <f t="shared" si="415"/>
        <v/>
      </c>
      <c r="C1394" s="364"/>
      <c r="D1394" s="325" t="str">
        <f t="shared" si="416"/>
        <v/>
      </c>
      <c r="E1394" s="365"/>
      <c r="F1394" s="331">
        <f t="shared" si="418"/>
        <v>0</v>
      </c>
      <c r="G1394" s="332">
        <f t="shared" si="419"/>
        <v>0</v>
      </c>
    </row>
    <row r="1395" spans="1:7" ht="20.100000000000001" customHeight="1" x14ac:dyDescent="0.2">
      <c r="A1395" s="363" t="str">
        <f t="shared" si="417"/>
        <v/>
      </c>
      <c r="B1395" s="328" t="str">
        <f t="shared" si="415"/>
        <v/>
      </c>
      <c r="C1395" s="364"/>
      <c r="D1395" s="325" t="str">
        <f t="shared" si="416"/>
        <v/>
      </c>
      <c r="E1395" s="365"/>
      <c r="F1395" s="331">
        <f t="shared" si="418"/>
        <v>0</v>
      </c>
      <c r="G1395" s="332">
        <f t="shared" si="419"/>
        <v>0</v>
      </c>
    </row>
    <row r="1396" spans="1:7" ht="20.100000000000001" customHeight="1" x14ac:dyDescent="0.2">
      <c r="A1396" s="363" t="str">
        <f t="shared" si="417"/>
        <v/>
      </c>
      <c r="B1396" s="328" t="str">
        <f t="shared" si="415"/>
        <v/>
      </c>
      <c r="C1396" s="364"/>
      <c r="D1396" s="325" t="str">
        <f t="shared" si="416"/>
        <v/>
      </c>
      <c r="E1396" s="365"/>
      <c r="F1396" s="331">
        <f t="shared" si="418"/>
        <v>0</v>
      </c>
      <c r="G1396" s="332">
        <f t="shared" si="419"/>
        <v>0</v>
      </c>
    </row>
    <row r="1397" spans="1:7" ht="20.100000000000001" customHeight="1" x14ac:dyDescent="0.2">
      <c r="A1397" s="363" t="str">
        <f t="shared" si="417"/>
        <v/>
      </c>
      <c r="B1397" s="328" t="str">
        <f t="shared" si="415"/>
        <v/>
      </c>
      <c r="C1397" s="364"/>
      <c r="D1397" s="325" t="str">
        <f t="shared" si="416"/>
        <v/>
      </c>
      <c r="E1397" s="365"/>
      <c r="F1397" s="331">
        <f t="shared" si="418"/>
        <v>0</v>
      </c>
      <c r="G1397" s="332">
        <f t="shared" si="419"/>
        <v>0</v>
      </c>
    </row>
    <row r="1398" spans="1:7" ht="20.100000000000001" customHeight="1" x14ac:dyDescent="0.2">
      <c r="A1398" s="371"/>
      <c r="B1398" s="330"/>
      <c r="C1398" s="352"/>
      <c r="D1398" s="330"/>
      <c r="E1398" s="348"/>
      <c r="F1398" s="597" t="s">
        <v>29</v>
      </c>
      <c r="G1398" s="333">
        <f>SUBTOTAL(9,G1389:G1397)</f>
        <v>0</v>
      </c>
    </row>
    <row r="1399" spans="1:7" ht="20.100000000000001" customHeight="1" thickBot="1" x14ac:dyDescent="0.25">
      <c r="A1399" s="372"/>
      <c r="B1399" s="373"/>
      <c r="C1399" s="374"/>
      <c r="D1399" s="373"/>
      <c r="E1399" s="375"/>
      <c r="F1399" s="376"/>
      <c r="G1399" s="377"/>
    </row>
    <row r="1400" spans="1:7" ht="20.100000000000001" customHeight="1" thickBot="1" x14ac:dyDescent="0.25">
      <c r="A1400" s="387">
        <f>B1358</f>
        <v>27</v>
      </c>
      <c r="B1400" s="378" t="str">
        <f>C1358</f>
        <v>Esmalte sintético sobre carpintería madera</v>
      </c>
      <c r="C1400" s="379"/>
      <c r="D1400" s="379" t="s">
        <v>30</v>
      </c>
      <c r="E1400" s="380"/>
      <c r="F1400" s="381" t="s">
        <v>31</v>
      </c>
      <c r="G1400" s="382">
        <f>SUBTOTAL(9,G1363:G1399)</f>
        <v>0</v>
      </c>
    </row>
    <row r="1401" spans="1:7" ht="20.100000000000001" customHeight="1" thickTop="1" thickBot="1" x14ac:dyDescent="0.25"/>
    <row r="1402" spans="1:7" ht="20.100000000000001" customHeight="1" thickTop="1" x14ac:dyDescent="0.2">
      <c r="A1402" s="383" t="s">
        <v>1252</v>
      </c>
      <c r="B1402" s="384"/>
      <c r="C1402" s="384"/>
      <c r="D1402" s="384"/>
      <c r="E1402" s="384"/>
      <c r="F1402" s="384"/>
      <c r="G1402" s="385"/>
    </row>
    <row r="1403" spans="1:7" ht="20.100000000000001" customHeight="1" x14ac:dyDescent="0.2">
      <c r="A1403" s="336" t="s">
        <v>719</v>
      </c>
      <c r="B1403" s="337" t="str">
        <f>Comitente</f>
        <v>INSTITUTO PROVINCIAL DE LA VIVIENDA</v>
      </c>
      <c r="C1403" s="338"/>
      <c r="D1403" s="339"/>
      <c r="E1403" s="339"/>
      <c r="F1403" s="340"/>
      <c r="G1403" s="341"/>
    </row>
    <row r="1404" spans="1:7" ht="20.100000000000001" customHeight="1" x14ac:dyDescent="0.2">
      <c r="A1404" s="336" t="s">
        <v>720</v>
      </c>
      <c r="B1404" s="337" t="str">
        <f>Contratista</f>
        <v>xxxxxx</v>
      </c>
      <c r="C1404" s="342"/>
      <c r="D1404" s="342"/>
      <c r="E1404" s="342"/>
      <c r="F1404" s="343"/>
      <c r="G1404" s="344"/>
    </row>
    <row r="1405" spans="1:7" ht="20.100000000000001" customHeight="1" x14ac:dyDescent="0.2">
      <c r="A1405" s="336" t="s">
        <v>20</v>
      </c>
      <c r="B1405" s="337" t="str">
        <f>Obra</f>
        <v>B° VIRGEN DE FÁTIMA - SECTOR 1 - 71 VIV.- DPTO. JÁCHAL</v>
      </c>
      <c r="C1405" s="342"/>
      <c r="D1405" s="342"/>
      <c r="E1405" s="342"/>
      <c r="F1405" s="343" t="s">
        <v>33</v>
      </c>
      <c r="G1405" s="345">
        <f>+Datos!$C$10</f>
        <v>43769</v>
      </c>
    </row>
    <row r="1406" spans="1:7" ht="20.100000000000001" customHeight="1" x14ac:dyDescent="0.2">
      <c r="A1406" s="346" t="s">
        <v>718</v>
      </c>
      <c r="B1406" s="347" t="str">
        <f>Ubicación</f>
        <v>DEPTO. JÁCHAL</v>
      </c>
      <c r="C1406" s="347"/>
      <c r="D1406" s="330"/>
      <c r="E1406" s="348"/>
      <c r="F1406" s="349"/>
      <c r="G1406" s="350"/>
    </row>
    <row r="1407" spans="1:7" ht="20.100000000000001" customHeight="1" x14ac:dyDescent="0.2">
      <c r="A1407" s="346" t="s">
        <v>34</v>
      </c>
      <c r="B1407" s="351" t="s">
        <v>1125</v>
      </c>
      <c r="C1407" s="352" t="str">
        <f>IFERROR(VLOOKUP(B1407,Tabla_CyP,2,FALSE),"")</f>
        <v>VIVIENDA</v>
      </c>
      <c r="D1407" s="353"/>
      <c r="E1407" s="348"/>
      <c r="F1407" s="349"/>
      <c r="G1407" s="350"/>
    </row>
    <row r="1408" spans="1:7" ht="20.100000000000001" customHeight="1" x14ac:dyDescent="0.2">
      <c r="A1408" s="346" t="s">
        <v>21</v>
      </c>
      <c r="B1408" s="386">
        <f>IFERROR(VLOOKUP(COUNTIF($A$1:A1408,"ITEM:"),Tabla_NumeroItem,2,FALSE),"")</f>
        <v>28</v>
      </c>
      <c r="C1408" s="352" t="str">
        <f>IFERROR(VLOOKUP(B1408,Tabla_CyP,2,FALSE),"")</f>
        <v>Látex exterior en H° Visto y Muros T,R.</v>
      </c>
      <c r="D1408" s="330"/>
      <c r="E1408" s="348"/>
      <c r="F1408" s="343" t="s">
        <v>22</v>
      </c>
      <c r="G1408" s="354" t="str">
        <f>IFERROR(VLOOKUP(B1408,Tabla_CyP,4,FALSE),"")</f>
        <v>m2</v>
      </c>
    </row>
    <row r="1409" spans="1:7" ht="20.100000000000001" customHeight="1" x14ac:dyDescent="0.2">
      <c r="A1409" s="346"/>
      <c r="B1409" s="347"/>
      <c r="C1409" s="352"/>
      <c r="D1409" s="330"/>
      <c r="E1409" s="348"/>
      <c r="F1409" s="349"/>
      <c r="G1409" s="350"/>
    </row>
    <row r="1410" spans="1:7" ht="20.100000000000001" customHeight="1" x14ac:dyDescent="0.2">
      <c r="A1410" s="650" t="s">
        <v>581</v>
      </c>
      <c r="B1410" s="651"/>
      <c r="C1410" s="646" t="s">
        <v>0</v>
      </c>
      <c r="D1410" s="646" t="s">
        <v>23</v>
      </c>
      <c r="E1410" s="648" t="s">
        <v>24</v>
      </c>
      <c r="F1410" s="644" t="s">
        <v>25</v>
      </c>
      <c r="G1410" s="652" t="s">
        <v>26</v>
      </c>
    </row>
    <row r="1411" spans="1:7" ht="20.100000000000001" customHeight="1" x14ac:dyDescent="0.2">
      <c r="A1411" s="355" t="s">
        <v>582</v>
      </c>
      <c r="B1411" s="356" t="s">
        <v>583</v>
      </c>
      <c r="C1411" s="647"/>
      <c r="D1411" s="647"/>
      <c r="E1411" s="649"/>
      <c r="F1411" s="645"/>
      <c r="G1411" s="653"/>
    </row>
    <row r="1412" spans="1:7" ht="20.100000000000001" customHeight="1" x14ac:dyDescent="0.2">
      <c r="A1412" s="596"/>
      <c r="B1412" s="357"/>
      <c r="C1412" s="358" t="s">
        <v>721</v>
      </c>
      <c r="D1412" s="359"/>
      <c r="E1412" s="360"/>
      <c r="F1412" s="361"/>
      <c r="G1412" s="362"/>
    </row>
    <row r="1413" spans="1:7" ht="20.100000000000001" customHeight="1" x14ac:dyDescent="0.2">
      <c r="A1413" s="363" t="str">
        <f>IFERROR(VLOOKUP(C1413,Tabla_Insumos,4,FALSE),"")</f>
        <v/>
      </c>
      <c r="B1413" s="328" t="str">
        <f t="shared" ref="B1413:B1426" si="420">IFERROR(VLOOKUP(C1413,Tabla_Insumos,5,FALSE),"")</f>
        <v/>
      </c>
      <c r="C1413" s="326"/>
      <c r="D1413" s="325" t="str">
        <f t="shared" ref="D1413:D1426" si="421">IFERROR(VLOOKUP(C1413,Tabla_Insumos,2,FALSE),"")</f>
        <v/>
      </c>
      <c r="E1413" s="329"/>
      <c r="F1413" s="331">
        <f t="shared" ref="F1413:F1426" si="422">IFERROR(VLOOKUP(C1413,Tabla_Insumos,3,FALSE),0)</f>
        <v>0</v>
      </c>
      <c r="G1413" s="332">
        <f>ROUND(E1413*F1413,2)</f>
        <v>0</v>
      </c>
    </row>
    <row r="1414" spans="1:7" ht="20.100000000000001" customHeight="1" x14ac:dyDescent="0.2">
      <c r="A1414" s="363" t="str">
        <f t="shared" ref="A1414:A1426" si="423">IFERROR(VLOOKUP(C1414,Tabla_Insumos,4,FALSE),"")</f>
        <v/>
      </c>
      <c r="B1414" s="328" t="str">
        <f t="shared" si="420"/>
        <v/>
      </c>
      <c r="C1414" s="326"/>
      <c r="D1414" s="325" t="str">
        <f t="shared" si="421"/>
        <v/>
      </c>
      <c r="E1414" s="329"/>
      <c r="F1414" s="331">
        <f t="shared" si="422"/>
        <v>0</v>
      </c>
      <c r="G1414" s="332">
        <f t="shared" ref="G1414:G1426" si="424">ROUND(E1414*F1414,2)</f>
        <v>0</v>
      </c>
    </row>
    <row r="1415" spans="1:7" ht="20.100000000000001" customHeight="1" x14ac:dyDescent="0.2">
      <c r="A1415" s="363" t="str">
        <f t="shared" si="423"/>
        <v/>
      </c>
      <c r="B1415" s="328" t="str">
        <f t="shared" si="420"/>
        <v/>
      </c>
      <c r="C1415" s="326"/>
      <c r="D1415" s="325" t="str">
        <f t="shared" si="421"/>
        <v/>
      </c>
      <c r="E1415" s="329"/>
      <c r="F1415" s="331">
        <f t="shared" si="422"/>
        <v>0</v>
      </c>
      <c r="G1415" s="332">
        <f t="shared" si="424"/>
        <v>0</v>
      </c>
    </row>
    <row r="1416" spans="1:7" ht="20.100000000000001" customHeight="1" x14ac:dyDescent="0.2">
      <c r="A1416" s="363" t="str">
        <f t="shared" si="423"/>
        <v/>
      </c>
      <c r="B1416" s="328" t="str">
        <f t="shared" si="420"/>
        <v/>
      </c>
      <c r="C1416" s="327"/>
      <c r="D1416" s="325" t="str">
        <f t="shared" si="421"/>
        <v/>
      </c>
      <c r="E1416" s="329"/>
      <c r="F1416" s="331">
        <f t="shared" si="422"/>
        <v>0</v>
      </c>
      <c r="G1416" s="332">
        <f t="shared" si="424"/>
        <v>0</v>
      </c>
    </row>
    <row r="1417" spans="1:7" ht="20.100000000000001" customHeight="1" x14ac:dyDescent="0.2">
      <c r="A1417" s="363" t="str">
        <f t="shared" si="423"/>
        <v/>
      </c>
      <c r="B1417" s="328" t="str">
        <f t="shared" si="420"/>
        <v/>
      </c>
      <c r="C1417" s="328"/>
      <c r="D1417" s="325" t="str">
        <f t="shared" si="421"/>
        <v/>
      </c>
      <c r="E1417" s="329"/>
      <c r="F1417" s="331">
        <f t="shared" si="422"/>
        <v>0</v>
      </c>
      <c r="G1417" s="332">
        <f t="shared" si="424"/>
        <v>0</v>
      </c>
    </row>
    <row r="1418" spans="1:7" ht="20.100000000000001" customHeight="1" x14ac:dyDescent="0.2">
      <c r="A1418" s="363" t="str">
        <f t="shared" si="423"/>
        <v/>
      </c>
      <c r="B1418" s="328" t="str">
        <f t="shared" si="420"/>
        <v/>
      </c>
      <c r="C1418" s="364"/>
      <c r="D1418" s="325" t="str">
        <f t="shared" si="421"/>
        <v/>
      </c>
      <c r="E1418" s="365"/>
      <c r="F1418" s="331">
        <f t="shared" si="422"/>
        <v>0</v>
      </c>
      <c r="G1418" s="332">
        <f t="shared" si="424"/>
        <v>0</v>
      </c>
    </row>
    <row r="1419" spans="1:7" ht="20.100000000000001" customHeight="1" x14ac:dyDescent="0.2">
      <c r="A1419" s="363" t="str">
        <f t="shared" si="423"/>
        <v/>
      </c>
      <c r="B1419" s="328" t="str">
        <f t="shared" si="420"/>
        <v/>
      </c>
      <c r="C1419" s="364"/>
      <c r="D1419" s="325" t="str">
        <f t="shared" si="421"/>
        <v/>
      </c>
      <c r="E1419" s="365"/>
      <c r="F1419" s="331">
        <f t="shared" si="422"/>
        <v>0</v>
      </c>
      <c r="G1419" s="332">
        <f t="shared" si="424"/>
        <v>0</v>
      </c>
    </row>
    <row r="1420" spans="1:7" ht="20.100000000000001" customHeight="1" x14ac:dyDescent="0.2">
      <c r="A1420" s="363" t="str">
        <f t="shared" si="423"/>
        <v/>
      </c>
      <c r="B1420" s="328" t="str">
        <f t="shared" si="420"/>
        <v/>
      </c>
      <c r="C1420" s="364"/>
      <c r="D1420" s="325" t="str">
        <f t="shared" si="421"/>
        <v/>
      </c>
      <c r="E1420" s="365"/>
      <c r="F1420" s="331">
        <f t="shared" si="422"/>
        <v>0</v>
      </c>
      <c r="G1420" s="332">
        <f t="shared" si="424"/>
        <v>0</v>
      </c>
    </row>
    <row r="1421" spans="1:7" ht="20.100000000000001" customHeight="1" x14ac:dyDescent="0.2">
      <c r="A1421" s="363" t="str">
        <f t="shared" si="423"/>
        <v/>
      </c>
      <c r="B1421" s="328" t="str">
        <f t="shared" si="420"/>
        <v/>
      </c>
      <c r="C1421" s="364"/>
      <c r="D1421" s="325" t="str">
        <f t="shared" si="421"/>
        <v/>
      </c>
      <c r="E1421" s="365"/>
      <c r="F1421" s="331">
        <f t="shared" si="422"/>
        <v>0</v>
      </c>
      <c r="G1421" s="332">
        <f t="shared" si="424"/>
        <v>0</v>
      </c>
    </row>
    <row r="1422" spans="1:7" ht="20.100000000000001" customHeight="1" x14ac:dyDescent="0.2">
      <c r="A1422" s="363" t="str">
        <f t="shared" si="423"/>
        <v/>
      </c>
      <c r="B1422" s="328" t="str">
        <f t="shared" si="420"/>
        <v/>
      </c>
      <c r="C1422" s="364"/>
      <c r="D1422" s="325" t="str">
        <f t="shared" si="421"/>
        <v/>
      </c>
      <c r="E1422" s="365"/>
      <c r="F1422" s="331">
        <f t="shared" si="422"/>
        <v>0</v>
      </c>
      <c r="G1422" s="332">
        <f t="shared" si="424"/>
        <v>0</v>
      </c>
    </row>
    <row r="1423" spans="1:7" ht="20.100000000000001" customHeight="1" x14ac:dyDescent="0.2">
      <c r="A1423" s="363" t="str">
        <f t="shared" si="423"/>
        <v/>
      </c>
      <c r="B1423" s="328" t="str">
        <f t="shared" si="420"/>
        <v/>
      </c>
      <c r="C1423" s="364"/>
      <c r="D1423" s="325" t="str">
        <f t="shared" si="421"/>
        <v/>
      </c>
      <c r="E1423" s="365"/>
      <c r="F1423" s="331">
        <f t="shared" si="422"/>
        <v>0</v>
      </c>
      <c r="G1423" s="332">
        <f t="shared" si="424"/>
        <v>0</v>
      </c>
    </row>
    <row r="1424" spans="1:7" ht="20.100000000000001" customHeight="1" x14ac:dyDescent="0.2">
      <c r="A1424" s="363" t="str">
        <f t="shared" si="423"/>
        <v/>
      </c>
      <c r="B1424" s="328" t="str">
        <f t="shared" si="420"/>
        <v/>
      </c>
      <c r="C1424" s="364"/>
      <c r="D1424" s="325" t="str">
        <f t="shared" si="421"/>
        <v/>
      </c>
      <c r="E1424" s="365"/>
      <c r="F1424" s="331">
        <f t="shared" si="422"/>
        <v>0</v>
      </c>
      <c r="G1424" s="332">
        <f t="shared" si="424"/>
        <v>0</v>
      </c>
    </row>
    <row r="1425" spans="1:7" ht="20.100000000000001" customHeight="1" x14ac:dyDescent="0.2">
      <c r="A1425" s="363" t="str">
        <f t="shared" si="423"/>
        <v/>
      </c>
      <c r="B1425" s="328" t="str">
        <f t="shared" si="420"/>
        <v/>
      </c>
      <c r="C1425" s="364"/>
      <c r="D1425" s="325" t="str">
        <f t="shared" si="421"/>
        <v/>
      </c>
      <c r="E1425" s="365"/>
      <c r="F1425" s="331">
        <f t="shared" si="422"/>
        <v>0</v>
      </c>
      <c r="G1425" s="332">
        <f t="shared" si="424"/>
        <v>0</v>
      </c>
    </row>
    <row r="1426" spans="1:7" ht="20.100000000000001" customHeight="1" x14ac:dyDescent="0.2">
      <c r="A1426" s="363" t="str">
        <f t="shared" si="423"/>
        <v/>
      </c>
      <c r="B1426" s="328" t="str">
        <f t="shared" si="420"/>
        <v/>
      </c>
      <c r="C1426" s="364"/>
      <c r="D1426" s="325" t="str">
        <f t="shared" si="421"/>
        <v/>
      </c>
      <c r="E1426" s="365"/>
      <c r="F1426" s="331">
        <f t="shared" si="422"/>
        <v>0</v>
      </c>
      <c r="G1426" s="332">
        <f t="shared" si="424"/>
        <v>0</v>
      </c>
    </row>
    <row r="1427" spans="1:7" ht="20.100000000000001" customHeight="1" x14ac:dyDescent="0.2">
      <c r="A1427" s="366"/>
      <c r="B1427" s="352"/>
      <c r="C1427" s="352"/>
      <c r="D1427" s="330"/>
      <c r="E1427" s="348"/>
      <c r="F1427" s="597" t="s">
        <v>27</v>
      </c>
      <c r="G1427" s="333">
        <f>SUBTOTAL(9,G1413:G1426)</f>
        <v>0</v>
      </c>
    </row>
    <row r="1428" spans="1:7" ht="20.100000000000001" customHeight="1" x14ac:dyDescent="0.2">
      <c r="A1428" s="366"/>
      <c r="B1428" s="352"/>
      <c r="C1428" s="339" t="s">
        <v>722</v>
      </c>
      <c r="D1428" s="330"/>
      <c r="E1428" s="348"/>
      <c r="F1428" s="349"/>
      <c r="G1428" s="367"/>
    </row>
    <row r="1429" spans="1:7" ht="20.100000000000001" customHeight="1" x14ac:dyDescent="0.2">
      <c r="A1429" s="363" t="str">
        <f t="shared" ref="A1429:A1436" si="425">IFERROR(VLOOKUP(C1429,Tabla_Insumos,4,FALSE),"")</f>
        <v/>
      </c>
      <c r="B1429" s="328" t="str">
        <f t="shared" ref="B1429:B1436" si="426">IFERROR(VLOOKUP(C1429,Tabla_Insumos,5,FALSE),"")</f>
        <v/>
      </c>
      <c r="C1429" s="334"/>
      <c r="D1429" s="325" t="str">
        <f t="shared" ref="D1429:D1436" si="427">IFERROR(VLOOKUP(C1429,Tabla_Insumos,2,FALSE),"")</f>
        <v/>
      </c>
      <c r="E1429" s="329"/>
      <c r="F1429" s="368">
        <f t="shared" ref="F1429:F1436" si="428">IFERROR(VLOOKUP(C1429,Tabla_Insumos,3,FALSE),0)</f>
        <v>0</v>
      </c>
      <c r="G1429" s="332">
        <f>ROUND(E1429*F1429,2)</f>
        <v>0</v>
      </c>
    </row>
    <row r="1430" spans="1:7" ht="20.100000000000001" customHeight="1" x14ac:dyDescent="0.2">
      <c r="A1430" s="363" t="str">
        <f t="shared" si="425"/>
        <v/>
      </c>
      <c r="B1430" s="328" t="str">
        <f t="shared" si="426"/>
        <v/>
      </c>
      <c r="C1430" s="335"/>
      <c r="D1430" s="325" t="str">
        <f t="shared" si="427"/>
        <v/>
      </c>
      <c r="E1430" s="329"/>
      <c r="F1430" s="368">
        <f t="shared" si="428"/>
        <v>0</v>
      </c>
      <c r="G1430" s="332">
        <f t="shared" ref="G1430:G1436" si="429">ROUND(E1430*F1430,2)</f>
        <v>0</v>
      </c>
    </row>
    <row r="1431" spans="1:7" ht="20.100000000000001" customHeight="1" x14ac:dyDescent="0.2">
      <c r="A1431" s="363" t="str">
        <f t="shared" si="425"/>
        <v/>
      </c>
      <c r="B1431" s="328" t="str">
        <f t="shared" si="426"/>
        <v/>
      </c>
      <c r="C1431" s="335"/>
      <c r="D1431" s="325" t="str">
        <f t="shared" si="427"/>
        <v/>
      </c>
      <c r="E1431" s="329"/>
      <c r="F1431" s="368">
        <f t="shared" si="428"/>
        <v>0</v>
      </c>
      <c r="G1431" s="332">
        <f t="shared" si="429"/>
        <v>0</v>
      </c>
    </row>
    <row r="1432" spans="1:7" ht="20.100000000000001" customHeight="1" x14ac:dyDescent="0.2">
      <c r="A1432" s="363" t="str">
        <f t="shared" si="425"/>
        <v/>
      </c>
      <c r="B1432" s="328" t="str">
        <f t="shared" si="426"/>
        <v/>
      </c>
      <c r="C1432" s="335"/>
      <c r="D1432" s="325" t="str">
        <f t="shared" si="427"/>
        <v/>
      </c>
      <c r="E1432" s="329"/>
      <c r="F1432" s="368">
        <f t="shared" si="428"/>
        <v>0</v>
      </c>
      <c r="G1432" s="332">
        <f t="shared" si="429"/>
        <v>0</v>
      </c>
    </row>
    <row r="1433" spans="1:7" ht="20.100000000000001" customHeight="1" x14ac:dyDescent="0.2">
      <c r="A1433" s="363" t="str">
        <f t="shared" si="425"/>
        <v/>
      </c>
      <c r="B1433" s="328" t="str">
        <f t="shared" si="426"/>
        <v/>
      </c>
      <c r="C1433" s="328"/>
      <c r="D1433" s="325" t="str">
        <f t="shared" si="427"/>
        <v/>
      </c>
      <c r="E1433" s="329"/>
      <c r="F1433" s="368">
        <f t="shared" si="428"/>
        <v>0</v>
      </c>
      <c r="G1433" s="332">
        <f t="shared" si="429"/>
        <v>0</v>
      </c>
    </row>
    <row r="1434" spans="1:7" ht="20.100000000000001" customHeight="1" x14ac:dyDescent="0.2">
      <c r="A1434" s="363" t="str">
        <f t="shared" si="425"/>
        <v/>
      </c>
      <c r="B1434" s="328" t="str">
        <f t="shared" si="426"/>
        <v/>
      </c>
      <c r="C1434" s="328"/>
      <c r="D1434" s="325" t="str">
        <f t="shared" si="427"/>
        <v/>
      </c>
      <c r="E1434" s="329"/>
      <c r="F1434" s="368">
        <f t="shared" si="428"/>
        <v>0</v>
      </c>
      <c r="G1434" s="332">
        <f t="shared" si="429"/>
        <v>0</v>
      </c>
    </row>
    <row r="1435" spans="1:7" ht="20.100000000000001" customHeight="1" x14ac:dyDescent="0.2">
      <c r="A1435" s="363" t="str">
        <f t="shared" si="425"/>
        <v/>
      </c>
      <c r="B1435" s="328" t="str">
        <f t="shared" si="426"/>
        <v/>
      </c>
      <c r="C1435" s="364"/>
      <c r="D1435" s="325" t="str">
        <f t="shared" si="427"/>
        <v/>
      </c>
      <c r="E1435" s="365"/>
      <c r="F1435" s="368">
        <f t="shared" si="428"/>
        <v>0</v>
      </c>
      <c r="G1435" s="332">
        <f t="shared" si="429"/>
        <v>0</v>
      </c>
    </row>
    <row r="1436" spans="1:7" ht="20.100000000000001" customHeight="1" x14ac:dyDescent="0.2">
      <c r="A1436" s="363" t="str">
        <f t="shared" si="425"/>
        <v/>
      </c>
      <c r="B1436" s="328" t="str">
        <f t="shared" si="426"/>
        <v/>
      </c>
      <c r="C1436" s="364"/>
      <c r="D1436" s="325" t="str">
        <f t="shared" si="427"/>
        <v/>
      </c>
      <c r="E1436" s="365"/>
      <c r="F1436" s="368">
        <f t="shared" si="428"/>
        <v>0</v>
      </c>
      <c r="G1436" s="332">
        <f t="shared" si="429"/>
        <v>0</v>
      </c>
    </row>
    <row r="1437" spans="1:7" ht="20.100000000000001" customHeight="1" x14ac:dyDescent="0.2">
      <c r="A1437" s="366"/>
      <c r="B1437" s="352"/>
      <c r="C1437" s="352"/>
      <c r="D1437" s="330"/>
      <c r="E1437" s="348"/>
      <c r="F1437" s="597" t="s">
        <v>28</v>
      </c>
      <c r="G1437" s="333">
        <f>SUBTOTAL(9,G1429:G1436)</f>
        <v>0</v>
      </c>
    </row>
    <row r="1438" spans="1:7" ht="20.100000000000001" customHeight="1" x14ac:dyDescent="0.2">
      <c r="A1438" s="366"/>
      <c r="B1438" s="352"/>
      <c r="C1438" s="339" t="s">
        <v>723</v>
      </c>
      <c r="D1438" s="330"/>
      <c r="E1438" s="348"/>
      <c r="F1438" s="349"/>
      <c r="G1438" s="367"/>
    </row>
    <row r="1439" spans="1:7" ht="20.100000000000001" customHeight="1" x14ac:dyDescent="0.2">
      <c r="A1439" s="363" t="str">
        <f>IFERROR(VLOOKUP(C1439,Tabla_Insumos,4,FALSE),"")</f>
        <v/>
      </c>
      <c r="B1439" s="328" t="str">
        <f t="shared" ref="B1439:B1447" si="430">IFERROR(VLOOKUP(C1439,Tabla_Insumos,5,FALSE),"")</f>
        <v/>
      </c>
      <c r="C1439" s="335"/>
      <c r="D1439" s="325" t="str">
        <f t="shared" ref="D1439:D1447" si="431">IFERROR(VLOOKUP(C1439,Tabla_Insumos,2,FALSE),"")</f>
        <v/>
      </c>
      <c r="E1439" s="329"/>
      <c r="F1439" s="331">
        <f>IFERROR(VLOOKUP(C1439,Tabla_Insumos,3,FALSE),0)</f>
        <v>0</v>
      </c>
      <c r="G1439" s="332">
        <f>ROUND(E1439*F1439,2)</f>
        <v>0</v>
      </c>
    </row>
    <row r="1440" spans="1:7" ht="20.100000000000001" customHeight="1" x14ac:dyDescent="0.2">
      <c r="A1440" s="363" t="str">
        <f t="shared" ref="A1440:A1447" si="432">IFERROR(VLOOKUP(C1440,Tabla_Insumos,4,FALSE),"")</f>
        <v/>
      </c>
      <c r="B1440" s="328" t="str">
        <f t="shared" si="430"/>
        <v/>
      </c>
      <c r="C1440" s="335"/>
      <c r="D1440" s="325" t="str">
        <f t="shared" si="431"/>
        <v/>
      </c>
      <c r="E1440" s="329"/>
      <c r="F1440" s="331">
        <f t="shared" ref="F1440:F1447" si="433">IFERROR(VLOOKUP(C1440,Tabla_Insumos,3,FALSE),0)</f>
        <v>0</v>
      </c>
      <c r="G1440" s="332">
        <f t="shared" ref="G1440:G1447" si="434">ROUND(E1440*F1440,2)</f>
        <v>0</v>
      </c>
    </row>
    <row r="1441" spans="1:7" ht="20.100000000000001" customHeight="1" x14ac:dyDescent="0.2">
      <c r="A1441" s="363" t="str">
        <f t="shared" si="432"/>
        <v/>
      </c>
      <c r="B1441" s="328" t="str">
        <f t="shared" si="430"/>
        <v/>
      </c>
      <c r="C1441" s="334"/>
      <c r="D1441" s="325" t="str">
        <f t="shared" si="431"/>
        <v/>
      </c>
      <c r="E1441" s="329"/>
      <c r="F1441" s="331">
        <f t="shared" si="433"/>
        <v>0</v>
      </c>
      <c r="G1441" s="332">
        <f t="shared" si="434"/>
        <v>0</v>
      </c>
    </row>
    <row r="1442" spans="1:7" ht="20.100000000000001" customHeight="1" x14ac:dyDescent="0.2">
      <c r="A1442" s="363" t="str">
        <f t="shared" si="432"/>
        <v/>
      </c>
      <c r="B1442" s="328" t="str">
        <f t="shared" si="430"/>
        <v/>
      </c>
      <c r="C1442" s="369"/>
      <c r="D1442" s="325" t="str">
        <f t="shared" si="431"/>
        <v/>
      </c>
      <c r="E1442" s="329"/>
      <c r="F1442" s="331">
        <f t="shared" si="433"/>
        <v>0</v>
      </c>
      <c r="G1442" s="332">
        <f t="shared" si="434"/>
        <v>0</v>
      </c>
    </row>
    <row r="1443" spans="1:7" ht="20.100000000000001" customHeight="1" x14ac:dyDescent="0.2">
      <c r="A1443" s="363" t="str">
        <f t="shared" si="432"/>
        <v/>
      </c>
      <c r="B1443" s="328" t="str">
        <f t="shared" si="430"/>
        <v/>
      </c>
      <c r="C1443" s="370"/>
      <c r="D1443" s="325" t="str">
        <f t="shared" si="431"/>
        <v/>
      </c>
      <c r="E1443" s="329"/>
      <c r="F1443" s="331">
        <f t="shared" si="433"/>
        <v>0</v>
      </c>
      <c r="G1443" s="332">
        <f t="shared" si="434"/>
        <v>0</v>
      </c>
    </row>
    <row r="1444" spans="1:7" ht="20.100000000000001" customHeight="1" x14ac:dyDescent="0.2">
      <c r="A1444" s="363" t="str">
        <f t="shared" si="432"/>
        <v/>
      </c>
      <c r="B1444" s="328" t="str">
        <f t="shared" si="430"/>
        <v/>
      </c>
      <c r="C1444" s="364"/>
      <c r="D1444" s="325" t="str">
        <f t="shared" si="431"/>
        <v/>
      </c>
      <c r="E1444" s="365"/>
      <c r="F1444" s="331">
        <f t="shared" si="433"/>
        <v>0</v>
      </c>
      <c r="G1444" s="332">
        <f t="shared" si="434"/>
        <v>0</v>
      </c>
    </row>
    <row r="1445" spans="1:7" ht="20.100000000000001" customHeight="1" x14ac:dyDescent="0.2">
      <c r="A1445" s="363" t="str">
        <f t="shared" si="432"/>
        <v/>
      </c>
      <c r="B1445" s="328" t="str">
        <f t="shared" si="430"/>
        <v/>
      </c>
      <c r="C1445" s="364"/>
      <c r="D1445" s="325" t="str">
        <f t="shared" si="431"/>
        <v/>
      </c>
      <c r="E1445" s="365"/>
      <c r="F1445" s="331">
        <f t="shared" si="433"/>
        <v>0</v>
      </c>
      <c r="G1445" s="332">
        <f t="shared" si="434"/>
        <v>0</v>
      </c>
    </row>
    <row r="1446" spans="1:7" ht="20.100000000000001" customHeight="1" x14ac:dyDescent="0.2">
      <c r="A1446" s="363" t="str">
        <f t="shared" si="432"/>
        <v/>
      </c>
      <c r="B1446" s="328" t="str">
        <f t="shared" si="430"/>
        <v/>
      </c>
      <c r="C1446" s="364"/>
      <c r="D1446" s="325" t="str">
        <f t="shared" si="431"/>
        <v/>
      </c>
      <c r="E1446" s="365"/>
      <c r="F1446" s="331">
        <f t="shared" si="433"/>
        <v>0</v>
      </c>
      <c r="G1446" s="332">
        <f t="shared" si="434"/>
        <v>0</v>
      </c>
    </row>
    <row r="1447" spans="1:7" ht="20.100000000000001" customHeight="1" x14ac:dyDescent="0.2">
      <c r="A1447" s="363" t="str">
        <f t="shared" si="432"/>
        <v/>
      </c>
      <c r="B1447" s="328" t="str">
        <f t="shared" si="430"/>
        <v/>
      </c>
      <c r="C1447" s="364"/>
      <c r="D1447" s="325" t="str">
        <f t="shared" si="431"/>
        <v/>
      </c>
      <c r="E1447" s="365"/>
      <c r="F1447" s="331">
        <f t="shared" si="433"/>
        <v>0</v>
      </c>
      <c r="G1447" s="332">
        <f t="shared" si="434"/>
        <v>0</v>
      </c>
    </row>
    <row r="1448" spans="1:7" ht="20.100000000000001" customHeight="1" x14ac:dyDescent="0.2">
      <c r="A1448" s="371"/>
      <c r="B1448" s="330"/>
      <c r="C1448" s="352"/>
      <c r="D1448" s="330"/>
      <c r="E1448" s="348"/>
      <c r="F1448" s="597" t="s">
        <v>29</v>
      </c>
      <c r="G1448" s="333">
        <f>SUBTOTAL(9,G1439:G1447)</f>
        <v>0</v>
      </c>
    </row>
    <row r="1449" spans="1:7" ht="20.100000000000001" customHeight="1" thickBot="1" x14ac:dyDescent="0.25">
      <c r="A1449" s="372"/>
      <c r="B1449" s="373"/>
      <c r="C1449" s="374"/>
      <c r="D1449" s="373"/>
      <c r="E1449" s="375"/>
      <c r="F1449" s="376"/>
      <c r="G1449" s="377"/>
    </row>
    <row r="1450" spans="1:7" ht="20.100000000000001" customHeight="1" thickBot="1" x14ac:dyDescent="0.25">
      <c r="A1450" s="387">
        <f>B1408</f>
        <v>28</v>
      </c>
      <c r="B1450" s="378" t="str">
        <f>C1408</f>
        <v>Látex exterior en H° Visto y Muros T,R.</v>
      </c>
      <c r="C1450" s="379"/>
      <c r="D1450" s="379" t="s">
        <v>30</v>
      </c>
      <c r="E1450" s="380"/>
      <c r="F1450" s="381" t="s">
        <v>31</v>
      </c>
      <c r="G1450" s="382">
        <f>SUBTOTAL(9,G1413:G1449)</f>
        <v>0</v>
      </c>
    </row>
    <row r="1451" spans="1:7" ht="20.100000000000001" customHeight="1" thickTop="1" thickBot="1" x14ac:dyDescent="0.25"/>
    <row r="1452" spans="1:7" ht="20.100000000000001" customHeight="1" thickTop="1" x14ac:dyDescent="0.2">
      <c r="A1452" s="383" t="s">
        <v>1252</v>
      </c>
      <c r="B1452" s="384"/>
      <c r="C1452" s="384"/>
      <c r="D1452" s="384"/>
      <c r="E1452" s="384"/>
      <c r="F1452" s="384"/>
      <c r="G1452" s="385"/>
    </row>
    <row r="1453" spans="1:7" ht="20.100000000000001" customHeight="1" x14ac:dyDescent="0.2">
      <c r="A1453" s="336" t="s">
        <v>719</v>
      </c>
      <c r="B1453" s="337" t="str">
        <f>Comitente</f>
        <v>INSTITUTO PROVINCIAL DE LA VIVIENDA</v>
      </c>
      <c r="C1453" s="338"/>
      <c r="D1453" s="339"/>
      <c r="E1453" s="339"/>
      <c r="F1453" s="340"/>
      <c r="G1453" s="341"/>
    </row>
    <row r="1454" spans="1:7" ht="20.100000000000001" customHeight="1" x14ac:dyDescent="0.2">
      <c r="A1454" s="336" t="s">
        <v>720</v>
      </c>
      <c r="B1454" s="337" t="str">
        <f>Contratista</f>
        <v>xxxxxx</v>
      </c>
      <c r="C1454" s="342"/>
      <c r="D1454" s="342"/>
      <c r="E1454" s="342"/>
      <c r="F1454" s="343"/>
      <c r="G1454" s="344"/>
    </row>
    <row r="1455" spans="1:7" ht="20.100000000000001" customHeight="1" x14ac:dyDescent="0.2">
      <c r="A1455" s="336" t="s">
        <v>20</v>
      </c>
      <c r="B1455" s="337" t="str">
        <f>Obra</f>
        <v>B° VIRGEN DE FÁTIMA - SECTOR 1 - 71 VIV.- DPTO. JÁCHAL</v>
      </c>
      <c r="C1455" s="342"/>
      <c r="D1455" s="342"/>
      <c r="E1455" s="342"/>
      <c r="F1455" s="343" t="s">
        <v>33</v>
      </c>
      <c r="G1455" s="345">
        <f>+Datos!$C$10</f>
        <v>43769</v>
      </c>
    </row>
    <row r="1456" spans="1:7" ht="20.100000000000001" customHeight="1" x14ac:dyDescent="0.2">
      <c r="A1456" s="346" t="s">
        <v>718</v>
      </c>
      <c r="B1456" s="347" t="str">
        <f>Ubicación</f>
        <v>DEPTO. JÁCHAL</v>
      </c>
      <c r="C1456" s="347"/>
      <c r="D1456" s="330"/>
      <c r="E1456" s="348"/>
      <c r="F1456" s="349"/>
      <c r="G1456" s="350"/>
    </row>
    <row r="1457" spans="1:7" ht="20.100000000000001" customHeight="1" x14ac:dyDescent="0.2">
      <c r="A1457" s="346" t="s">
        <v>34</v>
      </c>
      <c r="B1457" s="351" t="s">
        <v>1125</v>
      </c>
      <c r="C1457" s="352" t="str">
        <f>IFERROR(VLOOKUP(B1457,Tabla_CyP,2,FALSE),"")</f>
        <v>VIVIENDA</v>
      </c>
      <c r="D1457" s="353"/>
      <c r="E1457" s="348"/>
      <c r="F1457" s="349"/>
      <c r="G1457" s="350"/>
    </row>
    <row r="1458" spans="1:7" ht="20.100000000000001" customHeight="1" x14ac:dyDescent="0.2">
      <c r="A1458" s="346" t="s">
        <v>21</v>
      </c>
      <c r="B1458" s="386">
        <f>IFERROR(VLOOKUP(COUNTIF($A$1:A1458,"ITEM:"),Tabla_NumeroItem,2,FALSE),"")</f>
        <v>29</v>
      </c>
      <c r="C1458" s="352" t="str">
        <f>IFERROR(VLOOKUP(B1458,Tabla_CyP,2,FALSE),"")</f>
        <v>Provisión y colocación de cristal float 3mm</v>
      </c>
      <c r="D1458" s="330"/>
      <c r="E1458" s="348"/>
      <c r="F1458" s="343" t="s">
        <v>22</v>
      </c>
      <c r="G1458" s="354" t="str">
        <f>IFERROR(VLOOKUP(B1458,Tabla_CyP,4,FALSE),"")</f>
        <v>m2</v>
      </c>
    </row>
    <row r="1459" spans="1:7" ht="20.100000000000001" customHeight="1" x14ac:dyDescent="0.2">
      <c r="A1459" s="346"/>
      <c r="B1459" s="347"/>
      <c r="C1459" s="352"/>
      <c r="D1459" s="330"/>
      <c r="E1459" s="348"/>
      <c r="F1459" s="349"/>
      <c r="G1459" s="350"/>
    </row>
    <row r="1460" spans="1:7" ht="20.100000000000001" customHeight="1" x14ac:dyDescent="0.2">
      <c r="A1460" s="650" t="s">
        <v>581</v>
      </c>
      <c r="B1460" s="651"/>
      <c r="C1460" s="646" t="s">
        <v>0</v>
      </c>
      <c r="D1460" s="646" t="s">
        <v>23</v>
      </c>
      <c r="E1460" s="648" t="s">
        <v>24</v>
      </c>
      <c r="F1460" s="644" t="s">
        <v>25</v>
      </c>
      <c r="G1460" s="652" t="s">
        <v>26</v>
      </c>
    </row>
    <row r="1461" spans="1:7" ht="20.100000000000001" customHeight="1" x14ac:dyDescent="0.2">
      <c r="A1461" s="355" t="s">
        <v>582</v>
      </c>
      <c r="B1461" s="356" t="s">
        <v>583</v>
      </c>
      <c r="C1461" s="647"/>
      <c r="D1461" s="647"/>
      <c r="E1461" s="649"/>
      <c r="F1461" s="645"/>
      <c r="G1461" s="653"/>
    </row>
    <row r="1462" spans="1:7" ht="20.100000000000001" customHeight="1" x14ac:dyDescent="0.2">
      <c r="A1462" s="596"/>
      <c r="B1462" s="357"/>
      <c r="C1462" s="358" t="s">
        <v>721</v>
      </c>
      <c r="D1462" s="359"/>
      <c r="E1462" s="360"/>
      <c r="F1462" s="361"/>
      <c r="G1462" s="362"/>
    </row>
    <row r="1463" spans="1:7" ht="20.100000000000001" customHeight="1" x14ac:dyDescent="0.2">
      <c r="A1463" s="363" t="str">
        <f>IFERROR(VLOOKUP(C1463,Tabla_Insumos,4,FALSE),"")</f>
        <v/>
      </c>
      <c r="B1463" s="328" t="str">
        <f t="shared" ref="B1463:B1476" si="435">IFERROR(VLOOKUP(C1463,Tabla_Insumos,5,FALSE),"")</f>
        <v/>
      </c>
      <c r="C1463" s="326"/>
      <c r="D1463" s="325" t="str">
        <f t="shared" ref="D1463:D1476" si="436">IFERROR(VLOOKUP(C1463,Tabla_Insumos,2,FALSE),"")</f>
        <v/>
      </c>
      <c r="E1463" s="329"/>
      <c r="F1463" s="331">
        <f t="shared" ref="F1463:F1476" si="437">IFERROR(VLOOKUP(C1463,Tabla_Insumos,3,FALSE),0)</f>
        <v>0</v>
      </c>
      <c r="G1463" s="332">
        <f>ROUND(E1463*F1463,2)</f>
        <v>0</v>
      </c>
    </row>
    <row r="1464" spans="1:7" ht="20.100000000000001" customHeight="1" x14ac:dyDescent="0.2">
      <c r="A1464" s="363" t="str">
        <f t="shared" ref="A1464:A1476" si="438">IFERROR(VLOOKUP(C1464,Tabla_Insumos,4,FALSE),"")</f>
        <v/>
      </c>
      <c r="B1464" s="328" t="str">
        <f t="shared" si="435"/>
        <v/>
      </c>
      <c r="C1464" s="326"/>
      <c r="D1464" s="325" t="str">
        <f t="shared" si="436"/>
        <v/>
      </c>
      <c r="E1464" s="329"/>
      <c r="F1464" s="331">
        <f t="shared" si="437"/>
        <v>0</v>
      </c>
      <c r="G1464" s="332">
        <f t="shared" ref="G1464:G1476" si="439">ROUND(E1464*F1464,2)</f>
        <v>0</v>
      </c>
    </row>
    <row r="1465" spans="1:7" ht="20.100000000000001" customHeight="1" x14ac:dyDescent="0.2">
      <c r="A1465" s="363" t="str">
        <f t="shared" si="438"/>
        <v/>
      </c>
      <c r="B1465" s="328" t="str">
        <f t="shared" si="435"/>
        <v/>
      </c>
      <c r="C1465" s="326"/>
      <c r="D1465" s="325" t="str">
        <f t="shared" si="436"/>
        <v/>
      </c>
      <c r="E1465" s="329"/>
      <c r="F1465" s="331">
        <f t="shared" si="437"/>
        <v>0</v>
      </c>
      <c r="G1465" s="332">
        <f t="shared" si="439"/>
        <v>0</v>
      </c>
    </row>
    <row r="1466" spans="1:7" ht="20.100000000000001" customHeight="1" x14ac:dyDescent="0.2">
      <c r="A1466" s="363" t="str">
        <f t="shared" si="438"/>
        <v/>
      </c>
      <c r="B1466" s="328" t="str">
        <f t="shared" si="435"/>
        <v/>
      </c>
      <c r="C1466" s="327"/>
      <c r="D1466" s="325" t="str">
        <f t="shared" si="436"/>
        <v/>
      </c>
      <c r="E1466" s="329"/>
      <c r="F1466" s="331">
        <f t="shared" si="437"/>
        <v>0</v>
      </c>
      <c r="G1466" s="332">
        <f t="shared" si="439"/>
        <v>0</v>
      </c>
    </row>
    <row r="1467" spans="1:7" ht="20.100000000000001" customHeight="1" x14ac:dyDescent="0.2">
      <c r="A1467" s="363" t="str">
        <f t="shared" si="438"/>
        <v/>
      </c>
      <c r="B1467" s="328" t="str">
        <f t="shared" si="435"/>
        <v/>
      </c>
      <c r="C1467" s="328"/>
      <c r="D1467" s="325" t="str">
        <f t="shared" si="436"/>
        <v/>
      </c>
      <c r="E1467" s="329"/>
      <c r="F1467" s="331">
        <f t="shared" si="437"/>
        <v>0</v>
      </c>
      <c r="G1467" s="332">
        <f t="shared" si="439"/>
        <v>0</v>
      </c>
    </row>
    <row r="1468" spans="1:7" ht="20.100000000000001" customHeight="1" x14ac:dyDescent="0.2">
      <c r="A1468" s="363" t="str">
        <f t="shared" si="438"/>
        <v/>
      </c>
      <c r="B1468" s="328" t="str">
        <f t="shared" si="435"/>
        <v/>
      </c>
      <c r="C1468" s="364"/>
      <c r="D1468" s="325" t="str">
        <f t="shared" si="436"/>
        <v/>
      </c>
      <c r="E1468" s="365"/>
      <c r="F1468" s="331">
        <f t="shared" si="437"/>
        <v>0</v>
      </c>
      <c r="G1468" s="332">
        <f t="shared" si="439"/>
        <v>0</v>
      </c>
    </row>
    <row r="1469" spans="1:7" ht="20.100000000000001" customHeight="1" x14ac:dyDescent="0.2">
      <c r="A1469" s="363" t="str">
        <f t="shared" si="438"/>
        <v/>
      </c>
      <c r="B1469" s="328" t="str">
        <f t="shared" si="435"/>
        <v/>
      </c>
      <c r="C1469" s="364"/>
      <c r="D1469" s="325" t="str">
        <f t="shared" si="436"/>
        <v/>
      </c>
      <c r="E1469" s="365"/>
      <c r="F1469" s="331">
        <f t="shared" si="437"/>
        <v>0</v>
      </c>
      <c r="G1469" s="332">
        <f t="shared" si="439"/>
        <v>0</v>
      </c>
    </row>
    <row r="1470" spans="1:7" ht="20.100000000000001" customHeight="1" x14ac:dyDescent="0.2">
      <c r="A1470" s="363" t="str">
        <f t="shared" si="438"/>
        <v/>
      </c>
      <c r="B1470" s="328" t="str">
        <f t="shared" si="435"/>
        <v/>
      </c>
      <c r="C1470" s="364"/>
      <c r="D1470" s="325" t="str">
        <f t="shared" si="436"/>
        <v/>
      </c>
      <c r="E1470" s="365"/>
      <c r="F1470" s="331">
        <f t="shared" si="437"/>
        <v>0</v>
      </c>
      <c r="G1470" s="332">
        <f t="shared" si="439"/>
        <v>0</v>
      </c>
    </row>
    <row r="1471" spans="1:7" ht="20.100000000000001" customHeight="1" x14ac:dyDescent="0.2">
      <c r="A1471" s="363" t="str">
        <f t="shared" si="438"/>
        <v/>
      </c>
      <c r="B1471" s="328" t="str">
        <f t="shared" si="435"/>
        <v/>
      </c>
      <c r="C1471" s="364"/>
      <c r="D1471" s="325" t="str">
        <f t="shared" si="436"/>
        <v/>
      </c>
      <c r="E1471" s="365"/>
      <c r="F1471" s="331">
        <f t="shared" si="437"/>
        <v>0</v>
      </c>
      <c r="G1471" s="332">
        <f t="shared" si="439"/>
        <v>0</v>
      </c>
    </row>
    <row r="1472" spans="1:7" ht="20.100000000000001" customHeight="1" x14ac:dyDescent="0.2">
      <c r="A1472" s="363" t="str">
        <f t="shared" si="438"/>
        <v/>
      </c>
      <c r="B1472" s="328" t="str">
        <f t="shared" si="435"/>
        <v/>
      </c>
      <c r="C1472" s="364"/>
      <c r="D1472" s="325" t="str">
        <f t="shared" si="436"/>
        <v/>
      </c>
      <c r="E1472" s="365"/>
      <c r="F1472" s="331">
        <f t="shared" si="437"/>
        <v>0</v>
      </c>
      <c r="G1472" s="332">
        <f t="shared" si="439"/>
        <v>0</v>
      </c>
    </row>
    <row r="1473" spans="1:7" ht="20.100000000000001" customHeight="1" x14ac:dyDescent="0.2">
      <c r="A1473" s="363" t="str">
        <f t="shared" si="438"/>
        <v/>
      </c>
      <c r="B1473" s="328" t="str">
        <f t="shared" si="435"/>
        <v/>
      </c>
      <c r="C1473" s="364"/>
      <c r="D1473" s="325" t="str">
        <f t="shared" si="436"/>
        <v/>
      </c>
      <c r="E1473" s="365"/>
      <c r="F1473" s="331">
        <f t="shared" si="437"/>
        <v>0</v>
      </c>
      <c r="G1473" s="332">
        <f t="shared" si="439"/>
        <v>0</v>
      </c>
    </row>
    <row r="1474" spans="1:7" ht="20.100000000000001" customHeight="1" x14ac:dyDescent="0.2">
      <c r="A1474" s="363" t="str">
        <f t="shared" si="438"/>
        <v/>
      </c>
      <c r="B1474" s="328" t="str">
        <f t="shared" si="435"/>
        <v/>
      </c>
      <c r="C1474" s="364"/>
      <c r="D1474" s="325" t="str">
        <f t="shared" si="436"/>
        <v/>
      </c>
      <c r="E1474" s="365"/>
      <c r="F1474" s="331">
        <f t="shared" si="437"/>
        <v>0</v>
      </c>
      <c r="G1474" s="332">
        <f t="shared" si="439"/>
        <v>0</v>
      </c>
    </row>
    <row r="1475" spans="1:7" ht="20.100000000000001" customHeight="1" x14ac:dyDescent="0.2">
      <c r="A1475" s="363" t="str">
        <f t="shared" si="438"/>
        <v/>
      </c>
      <c r="B1475" s="328" t="str">
        <f t="shared" si="435"/>
        <v/>
      </c>
      <c r="C1475" s="364"/>
      <c r="D1475" s="325" t="str">
        <f t="shared" si="436"/>
        <v/>
      </c>
      <c r="E1475" s="365"/>
      <c r="F1475" s="331">
        <f t="shared" si="437"/>
        <v>0</v>
      </c>
      <c r="G1475" s="332">
        <f t="shared" si="439"/>
        <v>0</v>
      </c>
    </row>
    <row r="1476" spans="1:7" ht="20.100000000000001" customHeight="1" x14ac:dyDescent="0.2">
      <c r="A1476" s="363" t="str">
        <f t="shared" si="438"/>
        <v/>
      </c>
      <c r="B1476" s="328" t="str">
        <f t="shared" si="435"/>
        <v/>
      </c>
      <c r="C1476" s="364"/>
      <c r="D1476" s="325" t="str">
        <f t="shared" si="436"/>
        <v/>
      </c>
      <c r="E1476" s="365"/>
      <c r="F1476" s="331">
        <f t="shared" si="437"/>
        <v>0</v>
      </c>
      <c r="G1476" s="332">
        <f t="shared" si="439"/>
        <v>0</v>
      </c>
    </row>
    <row r="1477" spans="1:7" ht="20.100000000000001" customHeight="1" x14ac:dyDescent="0.2">
      <c r="A1477" s="366"/>
      <c r="B1477" s="352"/>
      <c r="C1477" s="352"/>
      <c r="D1477" s="330"/>
      <c r="E1477" s="348"/>
      <c r="F1477" s="597" t="s">
        <v>27</v>
      </c>
      <c r="G1477" s="333">
        <f>SUBTOTAL(9,G1463:G1476)</f>
        <v>0</v>
      </c>
    </row>
    <row r="1478" spans="1:7" ht="20.100000000000001" customHeight="1" x14ac:dyDescent="0.2">
      <c r="A1478" s="366"/>
      <c r="B1478" s="352"/>
      <c r="C1478" s="339" t="s">
        <v>722</v>
      </c>
      <c r="D1478" s="330"/>
      <c r="E1478" s="348"/>
      <c r="F1478" s="349"/>
      <c r="G1478" s="367"/>
    </row>
    <row r="1479" spans="1:7" ht="20.100000000000001" customHeight="1" x14ac:dyDescent="0.2">
      <c r="A1479" s="363" t="str">
        <f t="shared" ref="A1479:A1486" si="440">IFERROR(VLOOKUP(C1479,Tabla_Insumos,4,FALSE),"")</f>
        <v/>
      </c>
      <c r="B1479" s="328" t="str">
        <f t="shared" ref="B1479:B1486" si="441">IFERROR(VLOOKUP(C1479,Tabla_Insumos,5,FALSE),"")</f>
        <v/>
      </c>
      <c r="C1479" s="334"/>
      <c r="D1479" s="325" t="str">
        <f t="shared" ref="D1479:D1486" si="442">IFERROR(VLOOKUP(C1479,Tabla_Insumos,2,FALSE),"")</f>
        <v/>
      </c>
      <c r="E1479" s="329"/>
      <c r="F1479" s="368">
        <f t="shared" ref="F1479:F1486" si="443">IFERROR(VLOOKUP(C1479,Tabla_Insumos,3,FALSE),0)</f>
        <v>0</v>
      </c>
      <c r="G1479" s="332">
        <f>ROUND(E1479*F1479,2)</f>
        <v>0</v>
      </c>
    </row>
    <row r="1480" spans="1:7" ht="20.100000000000001" customHeight="1" x14ac:dyDescent="0.2">
      <c r="A1480" s="363" t="str">
        <f t="shared" si="440"/>
        <v/>
      </c>
      <c r="B1480" s="328" t="str">
        <f t="shared" si="441"/>
        <v/>
      </c>
      <c r="C1480" s="335"/>
      <c r="D1480" s="325" t="str">
        <f t="shared" si="442"/>
        <v/>
      </c>
      <c r="E1480" s="329"/>
      <c r="F1480" s="368">
        <f t="shared" si="443"/>
        <v>0</v>
      </c>
      <c r="G1480" s="332">
        <f t="shared" ref="G1480:G1486" si="444">ROUND(E1480*F1480,2)</f>
        <v>0</v>
      </c>
    </row>
    <row r="1481" spans="1:7" ht="20.100000000000001" customHeight="1" x14ac:dyDescent="0.2">
      <c r="A1481" s="363" t="str">
        <f t="shared" si="440"/>
        <v/>
      </c>
      <c r="B1481" s="328" t="str">
        <f t="shared" si="441"/>
        <v/>
      </c>
      <c r="C1481" s="335"/>
      <c r="D1481" s="325" t="str">
        <f t="shared" si="442"/>
        <v/>
      </c>
      <c r="E1481" s="329"/>
      <c r="F1481" s="368">
        <f t="shared" si="443"/>
        <v>0</v>
      </c>
      <c r="G1481" s="332">
        <f t="shared" si="444"/>
        <v>0</v>
      </c>
    </row>
    <row r="1482" spans="1:7" ht="20.100000000000001" customHeight="1" x14ac:dyDescent="0.2">
      <c r="A1482" s="363" t="str">
        <f t="shared" si="440"/>
        <v/>
      </c>
      <c r="B1482" s="328" t="str">
        <f t="shared" si="441"/>
        <v/>
      </c>
      <c r="C1482" s="335"/>
      <c r="D1482" s="325" t="str">
        <f t="shared" si="442"/>
        <v/>
      </c>
      <c r="E1482" s="329"/>
      <c r="F1482" s="368">
        <f t="shared" si="443"/>
        <v>0</v>
      </c>
      <c r="G1482" s="332">
        <f t="shared" si="444"/>
        <v>0</v>
      </c>
    </row>
    <row r="1483" spans="1:7" ht="20.100000000000001" customHeight="1" x14ac:dyDescent="0.2">
      <c r="A1483" s="363" t="str">
        <f t="shared" si="440"/>
        <v/>
      </c>
      <c r="B1483" s="328" t="str">
        <f t="shared" si="441"/>
        <v/>
      </c>
      <c r="C1483" s="328"/>
      <c r="D1483" s="325" t="str">
        <f t="shared" si="442"/>
        <v/>
      </c>
      <c r="E1483" s="329"/>
      <c r="F1483" s="368">
        <f t="shared" si="443"/>
        <v>0</v>
      </c>
      <c r="G1483" s="332">
        <f t="shared" si="444"/>
        <v>0</v>
      </c>
    </row>
    <row r="1484" spans="1:7" ht="20.100000000000001" customHeight="1" x14ac:dyDescent="0.2">
      <c r="A1484" s="363" t="str">
        <f t="shared" si="440"/>
        <v/>
      </c>
      <c r="B1484" s="328" t="str">
        <f t="shared" si="441"/>
        <v/>
      </c>
      <c r="C1484" s="328"/>
      <c r="D1484" s="325" t="str">
        <f t="shared" si="442"/>
        <v/>
      </c>
      <c r="E1484" s="329"/>
      <c r="F1484" s="368">
        <f t="shared" si="443"/>
        <v>0</v>
      </c>
      <c r="G1484" s="332">
        <f t="shared" si="444"/>
        <v>0</v>
      </c>
    </row>
    <row r="1485" spans="1:7" ht="20.100000000000001" customHeight="1" x14ac:dyDescent="0.2">
      <c r="A1485" s="363" t="str">
        <f t="shared" si="440"/>
        <v/>
      </c>
      <c r="B1485" s="328" t="str">
        <f t="shared" si="441"/>
        <v/>
      </c>
      <c r="C1485" s="364"/>
      <c r="D1485" s="325" t="str">
        <f t="shared" si="442"/>
        <v/>
      </c>
      <c r="E1485" s="365"/>
      <c r="F1485" s="368">
        <f t="shared" si="443"/>
        <v>0</v>
      </c>
      <c r="G1485" s="332">
        <f t="shared" si="444"/>
        <v>0</v>
      </c>
    </row>
    <row r="1486" spans="1:7" ht="20.100000000000001" customHeight="1" x14ac:dyDescent="0.2">
      <c r="A1486" s="363" t="str">
        <f t="shared" si="440"/>
        <v/>
      </c>
      <c r="B1486" s="328" t="str">
        <f t="shared" si="441"/>
        <v/>
      </c>
      <c r="C1486" s="364"/>
      <c r="D1486" s="325" t="str">
        <f t="shared" si="442"/>
        <v/>
      </c>
      <c r="E1486" s="365"/>
      <c r="F1486" s="368">
        <f t="shared" si="443"/>
        <v>0</v>
      </c>
      <c r="G1486" s="332">
        <f t="shared" si="444"/>
        <v>0</v>
      </c>
    </row>
    <row r="1487" spans="1:7" ht="20.100000000000001" customHeight="1" x14ac:dyDescent="0.2">
      <c r="A1487" s="366"/>
      <c r="B1487" s="352"/>
      <c r="C1487" s="352"/>
      <c r="D1487" s="330"/>
      <c r="E1487" s="348"/>
      <c r="F1487" s="597" t="s">
        <v>28</v>
      </c>
      <c r="G1487" s="333">
        <f>SUBTOTAL(9,G1479:G1486)</f>
        <v>0</v>
      </c>
    </row>
    <row r="1488" spans="1:7" ht="20.100000000000001" customHeight="1" x14ac:dyDescent="0.2">
      <c r="A1488" s="366"/>
      <c r="B1488" s="352"/>
      <c r="C1488" s="339" t="s">
        <v>723</v>
      </c>
      <c r="D1488" s="330"/>
      <c r="E1488" s="348"/>
      <c r="F1488" s="349"/>
      <c r="G1488" s="367"/>
    </row>
    <row r="1489" spans="1:7" ht="20.100000000000001" customHeight="1" x14ac:dyDescent="0.2">
      <c r="A1489" s="363" t="str">
        <f>IFERROR(VLOOKUP(C1489,Tabla_Insumos,4,FALSE),"")</f>
        <v/>
      </c>
      <c r="B1489" s="328" t="str">
        <f t="shared" ref="B1489:B1497" si="445">IFERROR(VLOOKUP(C1489,Tabla_Insumos,5,FALSE),"")</f>
        <v/>
      </c>
      <c r="C1489" s="335"/>
      <c r="D1489" s="325" t="str">
        <f t="shared" ref="D1489:D1497" si="446">IFERROR(VLOOKUP(C1489,Tabla_Insumos,2,FALSE),"")</f>
        <v/>
      </c>
      <c r="E1489" s="329"/>
      <c r="F1489" s="331">
        <f>IFERROR(VLOOKUP(C1489,Tabla_Insumos,3,FALSE),0)</f>
        <v>0</v>
      </c>
      <c r="G1489" s="332">
        <f>ROUND(E1489*F1489,2)</f>
        <v>0</v>
      </c>
    </row>
    <row r="1490" spans="1:7" ht="20.100000000000001" customHeight="1" x14ac:dyDescent="0.2">
      <c r="A1490" s="363" t="str">
        <f t="shared" ref="A1490:A1497" si="447">IFERROR(VLOOKUP(C1490,Tabla_Insumos,4,FALSE),"")</f>
        <v/>
      </c>
      <c r="B1490" s="328" t="str">
        <f t="shared" si="445"/>
        <v/>
      </c>
      <c r="C1490" s="335"/>
      <c r="D1490" s="325" t="str">
        <f t="shared" si="446"/>
        <v/>
      </c>
      <c r="E1490" s="329"/>
      <c r="F1490" s="331">
        <f t="shared" ref="F1490:F1497" si="448">IFERROR(VLOOKUP(C1490,Tabla_Insumos,3,FALSE),0)</f>
        <v>0</v>
      </c>
      <c r="G1490" s="332">
        <f t="shared" ref="G1490:G1497" si="449">ROUND(E1490*F1490,2)</f>
        <v>0</v>
      </c>
    </row>
    <row r="1491" spans="1:7" ht="20.100000000000001" customHeight="1" x14ac:dyDescent="0.2">
      <c r="A1491" s="363" t="str">
        <f t="shared" si="447"/>
        <v/>
      </c>
      <c r="B1491" s="328" t="str">
        <f t="shared" si="445"/>
        <v/>
      </c>
      <c r="C1491" s="334"/>
      <c r="D1491" s="325" t="str">
        <f t="shared" si="446"/>
        <v/>
      </c>
      <c r="E1491" s="329"/>
      <c r="F1491" s="331">
        <f t="shared" si="448"/>
        <v>0</v>
      </c>
      <c r="G1491" s="332">
        <f t="shared" si="449"/>
        <v>0</v>
      </c>
    </row>
    <row r="1492" spans="1:7" ht="20.100000000000001" customHeight="1" x14ac:dyDescent="0.2">
      <c r="A1492" s="363" t="str">
        <f t="shared" si="447"/>
        <v/>
      </c>
      <c r="B1492" s="328" t="str">
        <f t="shared" si="445"/>
        <v/>
      </c>
      <c r="C1492" s="369"/>
      <c r="D1492" s="325" t="str">
        <f t="shared" si="446"/>
        <v/>
      </c>
      <c r="E1492" s="329"/>
      <c r="F1492" s="331">
        <f t="shared" si="448"/>
        <v>0</v>
      </c>
      <c r="G1492" s="332">
        <f t="shared" si="449"/>
        <v>0</v>
      </c>
    </row>
    <row r="1493" spans="1:7" ht="20.100000000000001" customHeight="1" x14ac:dyDescent="0.2">
      <c r="A1493" s="363" t="str">
        <f t="shared" si="447"/>
        <v/>
      </c>
      <c r="B1493" s="328" t="str">
        <f t="shared" si="445"/>
        <v/>
      </c>
      <c r="C1493" s="370"/>
      <c r="D1493" s="325" t="str">
        <f t="shared" si="446"/>
        <v/>
      </c>
      <c r="E1493" s="329"/>
      <c r="F1493" s="331">
        <f t="shared" si="448"/>
        <v>0</v>
      </c>
      <c r="G1493" s="332">
        <f t="shared" si="449"/>
        <v>0</v>
      </c>
    </row>
    <row r="1494" spans="1:7" ht="20.100000000000001" customHeight="1" x14ac:dyDescent="0.2">
      <c r="A1494" s="363" t="str">
        <f t="shared" si="447"/>
        <v/>
      </c>
      <c r="B1494" s="328" t="str">
        <f t="shared" si="445"/>
        <v/>
      </c>
      <c r="C1494" s="364"/>
      <c r="D1494" s="325" t="str">
        <f t="shared" si="446"/>
        <v/>
      </c>
      <c r="E1494" s="365"/>
      <c r="F1494" s="331">
        <f t="shared" si="448"/>
        <v>0</v>
      </c>
      <c r="G1494" s="332">
        <f t="shared" si="449"/>
        <v>0</v>
      </c>
    </row>
    <row r="1495" spans="1:7" ht="20.100000000000001" customHeight="1" x14ac:dyDescent="0.2">
      <c r="A1495" s="363" t="str">
        <f t="shared" si="447"/>
        <v/>
      </c>
      <c r="B1495" s="328" t="str">
        <f t="shared" si="445"/>
        <v/>
      </c>
      <c r="C1495" s="364"/>
      <c r="D1495" s="325" t="str">
        <f t="shared" si="446"/>
        <v/>
      </c>
      <c r="E1495" s="365"/>
      <c r="F1495" s="331">
        <f t="shared" si="448"/>
        <v>0</v>
      </c>
      <c r="G1495" s="332">
        <f t="shared" si="449"/>
        <v>0</v>
      </c>
    </row>
    <row r="1496" spans="1:7" ht="20.100000000000001" customHeight="1" x14ac:dyDescent="0.2">
      <c r="A1496" s="363" t="str">
        <f t="shared" si="447"/>
        <v/>
      </c>
      <c r="B1496" s="328" t="str">
        <f t="shared" si="445"/>
        <v/>
      </c>
      <c r="C1496" s="364"/>
      <c r="D1496" s="325" t="str">
        <f t="shared" si="446"/>
        <v/>
      </c>
      <c r="E1496" s="365"/>
      <c r="F1496" s="331">
        <f t="shared" si="448"/>
        <v>0</v>
      </c>
      <c r="G1496" s="332">
        <f t="shared" si="449"/>
        <v>0</v>
      </c>
    </row>
    <row r="1497" spans="1:7" ht="20.100000000000001" customHeight="1" x14ac:dyDescent="0.2">
      <c r="A1497" s="363" t="str">
        <f t="shared" si="447"/>
        <v/>
      </c>
      <c r="B1497" s="328" t="str">
        <f t="shared" si="445"/>
        <v/>
      </c>
      <c r="C1497" s="364"/>
      <c r="D1497" s="325" t="str">
        <f t="shared" si="446"/>
        <v/>
      </c>
      <c r="E1497" s="365"/>
      <c r="F1497" s="331">
        <f t="shared" si="448"/>
        <v>0</v>
      </c>
      <c r="G1497" s="332">
        <f t="shared" si="449"/>
        <v>0</v>
      </c>
    </row>
    <row r="1498" spans="1:7" ht="20.100000000000001" customHeight="1" x14ac:dyDescent="0.2">
      <c r="A1498" s="371"/>
      <c r="B1498" s="330"/>
      <c r="C1498" s="352"/>
      <c r="D1498" s="330"/>
      <c r="E1498" s="348"/>
      <c r="F1498" s="597" t="s">
        <v>29</v>
      </c>
      <c r="G1498" s="333">
        <f>SUBTOTAL(9,G1489:G1497)</f>
        <v>0</v>
      </c>
    </row>
    <row r="1499" spans="1:7" ht="20.100000000000001" customHeight="1" thickBot="1" x14ac:dyDescent="0.25">
      <c r="A1499" s="372"/>
      <c r="B1499" s="373"/>
      <c r="C1499" s="374"/>
      <c r="D1499" s="373"/>
      <c r="E1499" s="375"/>
      <c r="F1499" s="376"/>
      <c r="G1499" s="377"/>
    </row>
    <row r="1500" spans="1:7" ht="20.100000000000001" customHeight="1" thickBot="1" x14ac:dyDescent="0.25">
      <c r="A1500" s="387">
        <f>B1458</f>
        <v>29</v>
      </c>
      <c r="B1500" s="378" t="str">
        <f>C1458</f>
        <v>Provisión y colocación de cristal float 3mm</v>
      </c>
      <c r="C1500" s="379"/>
      <c r="D1500" s="379" t="s">
        <v>30</v>
      </c>
      <c r="E1500" s="380"/>
      <c r="F1500" s="381" t="s">
        <v>31</v>
      </c>
      <c r="G1500" s="382">
        <f>SUBTOTAL(9,G1463:G1499)</f>
        <v>0</v>
      </c>
    </row>
    <row r="1501" spans="1:7" ht="20.100000000000001" customHeight="1" thickTop="1" thickBot="1" x14ac:dyDescent="0.25"/>
    <row r="1502" spans="1:7" ht="20.100000000000001" customHeight="1" thickTop="1" x14ac:dyDescent="0.2">
      <c r="A1502" s="383" t="s">
        <v>1252</v>
      </c>
      <c r="B1502" s="384"/>
      <c r="C1502" s="384"/>
      <c r="D1502" s="384"/>
      <c r="E1502" s="384"/>
      <c r="F1502" s="384"/>
      <c r="G1502" s="385"/>
    </row>
    <row r="1503" spans="1:7" ht="20.100000000000001" customHeight="1" x14ac:dyDescent="0.2">
      <c r="A1503" s="336" t="s">
        <v>719</v>
      </c>
      <c r="B1503" s="337" t="str">
        <f>Comitente</f>
        <v>INSTITUTO PROVINCIAL DE LA VIVIENDA</v>
      </c>
      <c r="C1503" s="338"/>
      <c r="D1503" s="339"/>
      <c r="E1503" s="339"/>
      <c r="F1503" s="340"/>
      <c r="G1503" s="341"/>
    </row>
    <row r="1504" spans="1:7" ht="20.100000000000001" customHeight="1" x14ac:dyDescent="0.2">
      <c r="A1504" s="336" t="s">
        <v>720</v>
      </c>
      <c r="B1504" s="337" t="str">
        <f>Contratista</f>
        <v>xxxxxx</v>
      </c>
      <c r="C1504" s="342"/>
      <c r="D1504" s="342"/>
      <c r="E1504" s="342"/>
      <c r="F1504" s="343"/>
      <c r="G1504" s="344"/>
    </row>
    <row r="1505" spans="1:7" ht="20.100000000000001" customHeight="1" x14ac:dyDescent="0.2">
      <c r="A1505" s="336" t="s">
        <v>20</v>
      </c>
      <c r="B1505" s="337" t="str">
        <f>Obra</f>
        <v>B° VIRGEN DE FÁTIMA - SECTOR 1 - 71 VIV.- DPTO. JÁCHAL</v>
      </c>
      <c r="C1505" s="342"/>
      <c r="D1505" s="342"/>
      <c r="E1505" s="342"/>
      <c r="F1505" s="343" t="s">
        <v>33</v>
      </c>
      <c r="G1505" s="345">
        <f>+Datos!$C$10</f>
        <v>43769</v>
      </c>
    </row>
    <row r="1506" spans="1:7" ht="20.100000000000001" customHeight="1" x14ac:dyDescent="0.2">
      <c r="A1506" s="346" t="s">
        <v>718</v>
      </c>
      <c r="B1506" s="347" t="str">
        <f>Ubicación</f>
        <v>DEPTO. JÁCHAL</v>
      </c>
      <c r="C1506" s="347"/>
      <c r="D1506" s="330"/>
      <c r="E1506" s="348"/>
      <c r="F1506" s="349"/>
      <c r="G1506" s="350"/>
    </row>
    <row r="1507" spans="1:7" ht="20.100000000000001" customHeight="1" x14ac:dyDescent="0.2">
      <c r="A1507" s="346" t="s">
        <v>34</v>
      </c>
      <c r="B1507" s="351" t="s">
        <v>1125</v>
      </c>
      <c r="C1507" s="352" t="str">
        <f>IFERROR(VLOOKUP(B1507,Tabla_CyP,2,FALSE),"")</f>
        <v>VIVIENDA</v>
      </c>
      <c r="D1507" s="353"/>
      <c r="E1507" s="348"/>
      <c r="F1507" s="349"/>
      <c r="G1507" s="350"/>
    </row>
    <row r="1508" spans="1:7" ht="20.100000000000001" customHeight="1" x14ac:dyDescent="0.2">
      <c r="A1508" s="346" t="s">
        <v>21</v>
      </c>
      <c r="B1508" s="386">
        <f>IFERROR(VLOOKUP(COUNTIF($A$1:A1508,"ITEM:"),Tabla_NumeroItem,2,FALSE),"")</f>
        <v>30</v>
      </c>
      <c r="C1508" s="352" t="str">
        <f>IFERROR(VLOOKUP(B1508,Tabla_CyP,2,FALSE),"")</f>
        <v>Provisión y colocación de cristal float 4mm</v>
      </c>
      <c r="D1508" s="330"/>
      <c r="E1508" s="348"/>
      <c r="F1508" s="343" t="s">
        <v>22</v>
      </c>
      <c r="G1508" s="354" t="str">
        <f>IFERROR(VLOOKUP(B1508,Tabla_CyP,4,FALSE),"")</f>
        <v>m2</v>
      </c>
    </row>
    <row r="1509" spans="1:7" ht="20.100000000000001" customHeight="1" x14ac:dyDescent="0.2">
      <c r="A1509" s="346"/>
      <c r="B1509" s="347"/>
      <c r="C1509" s="352"/>
      <c r="D1509" s="330"/>
      <c r="E1509" s="348"/>
      <c r="F1509" s="349"/>
      <c r="G1509" s="350"/>
    </row>
    <row r="1510" spans="1:7" ht="20.100000000000001" customHeight="1" x14ac:dyDescent="0.2">
      <c r="A1510" s="650" t="s">
        <v>581</v>
      </c>
      <c r="B1510" s="651"/>
      <c r="C1510" s="646" t="s">
        <v>0</v>
      </c>
      <c r="D1510" s="646" t="s">
        <v>23</v>
      </c>
      <c r="E1510" s="648" t="s">
        <v>24</v>
      </c>
      <c r="F1510" s="644" t="s">
        <v>25</v>
      </c>
      <c r="G1510" s="652" t="s">
        <v>26</v>
      </c>
    </row>
    <row r="1511" spans="1:7" ht="20.100000000000001" customHeight="1" x14ac:dyDescent="0.2">
      <c r="A1511" s="355" t="s">
        <v>582</v>
      </c>
      <c r="B1511" s="356" t="s">
        <v>583</v>
      </c>
      <c r="C1511" s="647"/>
      <c r="D1511" s="647"/>
      <c r="E1511" s="649"/>
      <c r="F1511" s="645"/>
      <c r="G1511" s="653"/>
    </row>
    <row r="1512" spans="1:7" ht="20.100000000000001" customHeight="1" x14ac:dyDescent="0.2">
      <c r="A1512" s="596"/>
      <c r="B1512" s="357"/>
      <c r="C1512" s="358" t="s">
        <v>721</v>
      </c>
      <c r="D1512" s="359"/>
      <c r="E1512" s="360"/>
      <c r="F1512" s="361"/>
      <c r="G1512" s="362"/>
    </row>
    <row r="1513" spans="1:7" ht="20.100000000000001" customHeight="1" x14ac:dyDescent="0.2">
      <c r="A1513" s="363" t="str">
        <f>IFERROR(VLOOKUP(C1513,Tabla_Insumos,4,FALSE),"")</f>
        <v/>
      </c>
      <c r="B1513" s="328" t="str">
        <f t="shared" ref="B1513:B1526" si="450">IFERROR(VLOOKUP(C1513,Tabla_Insumos,5,FALSE),"")</f>
        <v/>
      </c>
      <c r="C1513" s="326"/>
      <c r="D1513" s="325" t="str">
        <f t="shared" ref="D1513:D1526" si="451">IFERROR(VLOOKUP(C1513,Tabla_Insumos,2,FALSE),"")</f>
        <v/>
      </c>
      <c r="E1513" s="329"/>
      <c r="F1513" s="331">
        <f t="shared" ref="F1513:F1526" si="452">IFERROR(VLOOKUP(C1513,Tabla_Insumos,3,FALSE),0)</f>
        <v>0</v>
      </c>
      <c r="G1513" s="332">
        <f>ROUND(E1513*F1513,2)</f>
        <v>0</v>
      </c>
    </row>
    <row r="1514" spans="1:7" ht="20.100000000000001" customHeight="1" x14ac:dyDescent="0.2">
      <c r="A1514" s="363" t="str">
        <f t="shared" ref="A1514:A1526" si="453">IFERROR(VLOOKUP(C1514,Tabla_Insumos,4,FALSE),"")</f>
        <v/>
      </c>
      <c r="B1514" s="328" t="str">
        <f t="shared" si="450"/>
        <v/>
      </c>
      <c r="C1514" s="326"/>
      <c r="D1514" s="325" t="str">
        <f t="shared" si="451"/>
        <v/>
      </c>
      <c r="E1514" s="329"/>
      <c r="F1514" s="331">
        <f t="shared" si="452"/>
        <v>0</v>
      </c>
      <c r="G1514" s="332">
        <f t="shared" ref="G1514:G1526" si="454">ROUND(E1514*F1514,2)</f>
        <v>0</v>
      </c>
    </row>
    <row r="1515" spans="1:7" ht="20.100000000000001" customHeight="1" x14ac:dyDescent="0.2">
      <c r="A1515" s="363" t="str">
        <f t="shared" si="453"/>
        <v/>
      </c>
      <c r="B1515" s="328" t="str">
        <f t="shared" si="450"/>
        <v/>
      </c>
      <c r="C1515" s="326"/>
      <c r="D1515" s="325" t="str">
        <f t="shared" si="451"/>
        <v/>
      </c>
      <c r="E1515" s="329"/>
      <c r="F1515" s="331">
        <f t="shared" si="452"/>
        <v>0</v>
      </c>
      <c r="G1515" s="332">
        <f t="shared" si="454"/>
        <v>0</v>
      </c>
    </row>
    <row r="1516" spans="1:7" ht="20.100000000000001" customHeight="1" x14ac:dyDescent="0.2">
      <c r="A1516" s="363" t="str">
        <f t="shared" si="453"/>
        <v/>
      </c>
      <c r="B1516" s="328" t="str">
        <f t="shared" si="450"/>
        <v/>
      </c>
      <c r="C1516" s="327"/>
      <c r="D1516" s="325" t="str">
        <f t="shared" si="451"/>
        <v/>
      </c>
      <c r="E1516" s="329"/>
      <c r="F1516" s="331">
        <f t="shared" si="452"/>
        <v>0</v>
      </c>
      <c r="G1516" s="332">
        <f t="shared" si="454"/>
        <v>0</v>
      </c>
    </row>
    <row r="1517" spans="1:7" ht="20.100000000000001" customHeight="1" x14ac:dyDescent="0.2">
      <c r="A1517" s="363" t="str">
        <f t="shared" si="453"/>
        <v/>
      </c>
      <c r="B1517" s="328" t="str">
        <f t="shared" si="450"/>
        <v/>
      </c>
      <c r="C1517" s="328"/>
      <c r="D1517" s="325" t="str">
        <f t="shared" si="451"/>
        <v/>
      </c>
      <c r="E1517" s="329"/>
      <c r="F1517" s="331">
        <f t="shared" si="452"/>
        <v>0</v>
      </c>
      <c r="G1517" s="332">
        <f t="shared" si="454"/>
        <v>0</v>
      </c>
    </row>
    <row r="1518" spans="1:7" ht="20.100000000000001" customHeight="1" x14ac:dyDescent="0.2">
      <c r="A1518" s="363" t="str">
        <f t="shared" si="453"/>
        <v/>
      </c>
      <c r="B1518" s="328" t="str">
        <f t="shared" si="450"/>
        <v/>
      </c>
      <c r="C1518" s="364"/>
      <c r="D1518" s="325" t="str">
        <f t="shared" si="451"/>
        <v/>
      </c>
      <c r="E1518" s="365"/>
      <c r="F1518" s="331">
        <f t="shared" si="452"/>
        <v>0</v>
      </c>
      <c r="G1518" s="332">
        <f t="shared" si="454"/>
        <v>0</v>
      </c>
    </row>
    <row r="1519" spans="1:7" ht="20.100000000000001" customHeight="1" x14ac:dyDescent="0.2">
      <c r="A1519" s="363" t="str">
        <f t="shared" si="453"/>
        <v/>
      </c>
      <c r="B1519" s="328" t="str">
        <f t="shared" si="450"/>
        <v/>
      </c>
      <c r="C1519" s="364"/>
      <c r="D1519" s="325" t="str">
        <f t="shared" si="451"/>
        <v/>
      </c>
      <c r="E1519" s="365"/>
      <c r="F1519" s="331">
        <f t="shared" si="452"/>
        <v>0</v>
      </c>
      <c r="G1519" s="332">
        <f t="shared" si="454"/>
        <v>0</v>
      </c>
    </row>
    <row r="1520" spans="1:7" ht="20.100000000000001" customHeight="1" x14ac:dyDescent="0.2">
      <c r="A1520" s="363" t="str">
        <f t="shared" si="453"/>
        <v/>
      </c>
      <c r="B1520" s="328" t="str">
        <f t="shared" si="450"/>
        <v/>
      </c>
      <c r="C1520" s="364"/>
      <c r="D1520" s="325" t="str">
        <f t="shared" si="451"/>
        <v/>
      </c>
      <c r="E1520" s="365"/>
      <c r="F1520" s="331">
        <f t="shared" si="452"/>
        <v>0</v>
      </c>
      <c r="G1520" s="332">
        <f t="shared" si="454"/>
        <v>0</v>
      </c>
    </row>
    <row r="1521" spans="1:7" ht="20.100000000000001" customHeight="1" x14ac:dyDescent="0.2">
      <c r="A1521" s="363" t="str">
        <f t="shared" si="453"/>
        <v/>
      </c>
      <c r="B1521" s="328" t="str">
        <f t="shared" si="450"/>
        <v/>
      </c>
      <c r="C1521" s="364"/>
      <c r="D1521" s="325" t="str">
        <f t="shared" si="451"/>
        <v/>
      </c>
      <c r="E1521" s="365"/>
      <c r="F1521" s="331">
        <f t="shared" si="452"/>
        <v>0</v>
      </c>
      <c r="G1521" s="332">
        <f t="shared" si="454"/>
        <v>0</v>
      </c>
    </row>
    <row r="1522" spans="1:7" ht="20.100000000000001" customHeight="1" x14ac:dyDescent="0.2">
      <c r="A1522" s="363" t="str">
        <f t="shared" si="453"/>
        <v/>
      </c>
      <c r="B1522" s="328" t="str">
        <f t="shared" si="450"/>
        <v/>
      </c>
      <c r="C1522" s="364"/>
      <c r="D1522" s="325" t="str">
        <f t="shared" si="451"/>
        <v/>
      </c>
      <c r="E1522" s="365"/>
      <c r="F1522" s="331">
        <f t="shared" si="452"/>
        <v>0</v>
      </c>
      <c r="G1522" s="332">
        <f t="shared" si="454"/>
        <v>0</v>
      </c>
    </row>
    <row r="1523" spans="1:7" ht="20.100000000000001" customHeight="1" x14ac:dyDescent="0.2">
      <c r="A1523" s="363" t="str">
        <f t="shared" si="453"/>
        <v/>
      </c>
      <c r="B1523" s="328" t="str">
        <f t="shared" si="450"/>
        <v/>
      </c>
      <c r="C1523" s="364"/>
      <c r="D1523" s="325" t="str">
        <f t="shared" si="451"/>
        <v/>
      </c>
      <c r="E1523" s="365"/>
      <c r="F1523" s="331">
        <f t="shared" si="452"/>
        <v>0</v>
      </c>
      <c r="G1523" s="332">
        <f t="shared" si="454"/>
        <v>0</v>
      </c>
    </row>
    <row r="1524" spans="1:7" ht="20.100000000000001" customHeight="1" x14ac:dyDescent="0.2">
      <c r="A1524" s="363" t="str">
        <f t="shared" si="453"/>
        <v/>
      </c>
      <c r="B1524" s="328" t="str">
        <f t="shared" si="450"/>
        <v/>
      </c>
      <c r="C1524" s="364"/>
      <c r="D1524" s="325" t="str">
        <f t="shared" si="451"/>
        <v/>
      </c>
      <c r="E1524" s="365"/>
      <c r="F1524" s="331">
        <f t="shared" si="452"/>
        <v>0</v>
      </c>
      <c r="G1524" s="332">
        <f t="shared" si="454"/>
        <v>0</v>
      </c>
    </row>
    <row r="1525" spans="1:7" ht="20.100000000000001" customHeight="1" x14ac:dyDescent="0.2">
      <c r="A1525" s="363" t="str">
        <f t="shared" si="453"/>
        <v/>
      </c>
      <c r="B1525" s="328" t="str">
        <f t="shared" si="450"/>
        <v/>
      </c>
      <c r="C1525" s="364"/>
      <c r="D1525" s="325" t="str">
        <f t="shared" si="451"/>
        <v/>
      </c>
      <c r="E1525" s="365"/>
      <c r="F1525" s="331">
        <f t="shared" si="452"/>
        <v>0</v>
      </c>
      <c r="G1525" s="332">
        <f t="shared" si="454"/>
        <v>0</v>
      </c>
    </row>
    <row r="1526" spans="1:7" ht="20.100000000000001" customHeight="1" x14ac:dyDescent="0.2">
      <c r="A1526" s="363" t="str">
        <f t="shared" si="453"/>
        <v/>
      </c>
      <c r="B1526" s="328" t="str">
        <f t="shared" si="450"/>
        <v/>
      </c>
      <c r="C1526" s="364"/>
      <c r="D1526" s="325" t="str">
        <f t="shared" si="451"/>
        <v/>
      </c>
      <c r="E1526" s="365"/>
      <c r="F1526" s="331">
        <f t="shared" si="452"/>
        <v>0</v>
      </c>
      <c r="G1526" s="332">
        <f t="shared" si="454"/>
        <v>0</v>
      </c>
    </row>
    <row r="1527" spans="1:7" ht="20.100000000000001" customHeight="1" x14ac:dyDescent="0.2">
      <c r="A1527" s="366"/>
      <c r="B1527" s="352"/>
      <c r="C1527" s="352"/>
      <c r="D1527" s="330"/>
      <c r="E1527" s="348"/>
      <c r="F1527" s="597" t="s">
        <v>27</v>
      </c>
      <c r="G1527" s="333">
        <f>SUBTOTAL(9,G1513:G1526)</f>
        <v>0</v>
      </c>
    </row>
    <row r="1528" spans="1:7" ht="20.100000000000001" customHeight="1" x14ac:dyDescent="0.2">
      <c r="A1528" s="366"/>
      <c r="B1528" s="352"/>
      <c r="C1528" s="339" t="s">
        <v>722</v>
      </c>
      <c r="D1528" s="330"/>
      <c r="E1528" s="348"/>
      <c r="F1528" s="349"/>
      <c r="G1528" s="367"/>
    </row>
    <row r="1529" spans="1:7" ht="20.100000000000001" customHeight="1" x14ac:dyDescent="0.2">
      <c r="A1529" s="363" t="str">
        <f t="shared" ref="A1529:A1536" si="455">IFERROR(VLOOKUP(C1529,Tabla_Insumos,4,FALSE),"")</f>
        <v/>
      </c>
      <c r="B1529" s="328" t="str">
        <f t="shared" ref="B1529:B1536" si="456">IFERROR(VLOOKUP(C1529,Tabla_Insumos,5,FALSE),"")</f>
        <v/>
      </c>
      <c r="C1529" s="334"/>
      <c r="D1529" s="325" t="str">
        <f t="shared" ref="D1529:D1536" si="457">IFERROR(VLOOKUP(C1529,Tabla_Insumos,2,FALSE),"")</f>
        <v/>
      </c>
      <c r="E1529" s="329"/>
      <c r="F1529" s="368">
        <f t="shared" ref="F1529:F1536" si="458">IFERROR(VLOOKUP(C1529,Tabla_Insumos,3,FALSE),0)</f>
        <v>0</v>
      </c>
      <c r="G1529" s="332">
        <f>ROUND(E1529*F1529,2)</f>
        <v>0</v>
      </c>
    </row>
    <row r="1530" spans="1:7" ht="20.100000000000001" customHeight="1" x14ac:dyDescent="0.2">
      <c r="A1530" s="363" t="str">
        <f t="shared" si="455"/>
        <v/>
      </c>
      <c r="B1530" s="328" t="str">
        <f t="shared" si="456"/>
        <v/>
      </c>
      <c r="C1530" s="335"/>
      <c r="D1530" s="325" t="str">
        <f t="shared" si="457"/>
        <v/>
      </c>
      <c r="E1530" s="329"/>
      <c r="F1530" s="368">
        <f t="shared" si="458"/>
        <v>0</v>
      </c>
      <c r="G1530" s="332">
        <f t="shared" ref="G1530:G1536" si="459">ROUND(E1530*F1530,2)</f>
        <v>0</v>
      </c>
    </row>
    <row r="1531" spans="1:7" ht="20.100000000000001" customHeight="1" x14ac:dyDescent="0.2">
      <c r="A1531" s="363" t="str">
        <f t="shared" si="455"/>
        <v/>
      </c>
      <c r="B1531" s="328" t="str">
        <f t="shared" si="456"/>
        <v/>
      </c>
      <c r="C1531" s="335"/>
      <c r="D1531" s="325" t="str">
        <f t="shared" si="457"/>
        <v/>
      </c>
      <c r="E1531" s="329"/>
      <c r="F1531" s="368">
        <f t="shared" si="458"/>
        <v>0</v>
      </c>
      <c r="G1531" s="332">
        <f t="shared" si="459"/>
        <v>0</v>
      </c>
    </row>
    <row r="1532" spans="1:7" ht="20.100000000000001" customHeight="1" x14ac:dyDescent="0.2">
      <c r="A1532" s="363" t="str">
        <f t="shared" si="455"/>
        <v/>
      </c>
      <c r="B1532" s="328" t="str">
        <f t="shared" si="456"/>
        <v/>
      </c>
      <c r="C1532" s="335"/>
      <c r="D1532" s="325" t="str">
        <f t="shared" si="457"/>
        <v/>
      </c>
      <c r="E1532" s="329"/>
      <c r="F1532" s="368">
        <f t="shared" si="458"/>
        <v>0</v>
      </c>
      <c r="G1532" s="332">
        <f t="shared" si="459"/>
        <v>0</v>
      </c>
    </row>
    <row r="1533" spans="1:7" ht="20.100000000000001" customHeight="1" x14ac:dyDescent="0.2">
      <c r="A1533" s="363" t="str">
        <f t="shared" si="455"/>
        <v/>
      </c>
      <c r="B1533" s="328" t="str">
        <f t="shared" si="456"/>
        <v/>
      </c>
      <c r="C1533" s="328"/>
      <c r="D1533" s="325" t="str">
        <f t="shared" si="457"/>
        <v/>
      </c>
      <c r="E1533" s="329"/>
      <c r="F1533" s="368">
        <f t="shared" si="458"/>
        <v>0</v>
      </c>
      <c r="G1533" s="332">
        <f t="shared" si="459"/>
        <v>0</v>
      </c>
    </row>
    <row r="1534" spans="1:7" ht="20.100000000000001" customHeight="1" x14ac:dyDescent="0.2">
      <c r="A1534" s="363" t="str">
        <f t="shared" si="455"/>
        <v/>
      </c>
      <c r="B1534" s="328" t="str">
        <f t="shared" si="456"/>
        <v/>
      </c>
      <c r="C1534" s="328"/>
      <c r="D1534" s="325" t="str">
        <f t="shared" si="457"/>
        <v/>
      </c>
      <c r="E1534" s="329"/>
      <c r="F1534" s="368">
        <f t="shared" si="458"/>
        <v>0</v>
      </c>
      <c r="G1534" s="332">
        <f t="shared" si="459"/>
        <v>0</v>
      </c>
    </row>
    <row r="1535" spans="1:7" ht="20.100000000000001" customHeight="1" x14ac:dyDescent="0.2">
      <c r="A1535" s="363" t="str">
        <f t="shared" si="455"/>
        <v/>
      </c>
      <c r="B1535" s="328" t="str">
        <f t="shared" si="456"/>
        <v/>
      </c>
      <c r="C1535" s="364"/>
      <c r="D1535" s="325" t="str">
        <f t="shared" si="457"/>
        <v/>
      </c>
      <c r="E1535" s="365"/>
      <c r="F1535" s="368">
        <f t="shared" si="458"/>
        <v>0</v>
      </c>
      <c r="G1535" s="332">
        <f t="shared" si="459"/>
        <v>0</v>
      </c>
    </row>
    <row r="1536" spans="1:7" ht="20.100000000000001" customHeight="1" x14ac:dyDescent="0.2">
      <c r="A1536" s="363" t="str">
        <f t="shared" si="455"/>
        <v/>
      </c>
      <c r="B1536" s="328" t="str">
        <f t="shared" si="456"/>
        <v/>
      </c>
      <c r="C1536" s="364"/>
      <c r="D1536" s="325" t="str">
        <f t="shared" si="457"/>
        <v/>
      </c>
      <c r="E1536" s="365"/>
      <c r="F1536" s="368">
        <f t="shared" si="458"/>
        <v>0</v>
      </c>
      <c r="G1536" s="332">
        <f t="shared" si="459"/>
        <v>0</v>
      </c>
    </row>
    <row r="1537" spans="1:7" ht="20.100000000000001" customHeight="1" x14ac:dyDescent="0.2">
      <c r="A1537" s="366"/>
      <c r="B1537" s="352"/>
      <c r="C1537" s="352"/>
      <c r="D1537" s="330"/>
      <c r="E1537" s="348"/>
      <c r="F1537" s="597" t="s">
        <v>28</v>
      </c>
      <c r="G1537" s="333">
        <f>SUBTOTAL(9,G1529:G1536)</f>
        <v>0</v>
      </c>
    </row>
    <row r="1538" spans="1:7" ht="20.100000000000001" customHeight="1" x14ac:dyDescent="0.2">
      <c r="A1538" s="366"/>
      <c r="B1538" s="352"/>
      <c r="C1538" s="339" t="s">
        <v>723</v>
      </c>
      <c r="D1538" s="330"/>
      <c r="E1538" s="348"/>
      <c r="F1538" s="349"/>
      <c r="G1538" s="367"/>
    </row>
    <row r="1539" spans="1:7" ht="20.100000000000001" customHeight="1" x14ac:dyDescent="0.2">
      <c r="A1539" s="363" t="str">
        <f>IFERROR(VLOOKUP(C1539,Tabla_Insumos,4,FALSE),"")</f>
        <v/>
      </c>
      <c r="B1539" s="328" t="str">
        <f t="shared" ref="B1539:B1547" si="460">IFERROR(VLOOKUP(C1539,Tabla_Insumos,5,FALSE),"")</f>
        <v/>
      </c>
      <c r="C1539" s="335"/>
      <c r="D1539" s="325" t="str">
        <f t="shared" ref="D1539:D1547" si="461">IFERROR(VLOOKUP(C1539,Tabla_Insumos,2,FALSE),"")</f>
        <v/>
      </c>
      <c r="E1539" s="329"/>
      <c r="F1539" s="331">
        <f>IFERROR(VLOOKUP(C1539,Tabla_Insumos,3,FALSE),0)</f>
        <v>0</v>
      </c>
      <c r="G1539" s="332">
        <f>ROUND(E1539*F1539,2)</f>
        <v>0</v>
      </c>
    </row>
    <row r="1540" spans="1:7" ht="20.100000000000001" customHeight="1" x14ac:dyDescent="0.2">
      <c r="A1540" s="363" t="str">
        <f t="shared" ref="A1540:A1547" si="462">IFERROR(VLOOKUP(C1540,Tabla_Insumos,4,FALSE),"")</f>
        <v/>
      </c>
      <c r="B1540" s="328" t="str">
        <f t="shared" si="460"/>
        <v/>
      </c>
      <c r="C1540" s="335"/>
      <c r="D1540" s="325" t="str">
        <f t="shared" si="461"/>
        <v/>
      </c>
      <c r="E1540" s="329"/>
      <c r="F1540" s="331">
        <f t="shared" ref="F1540:F1547" si="463">IFERROR(VLOOKUP(C1540,Tabla_Insumos,3,FALSE),0)</f>
        <v>0</v>
      </c>
      <c r="G1540" s="332">
        <f t="shared" ref="G1540:G1547" si="464">ROUND(E1540*F1540,2)</f>
        <v>0</v>
      </c>
    </row>
    <row r="1541" spans="1:7" ht="20.100000000000001" customHeight="1" x14ac:dyDescent="0.2">
      <c r="A1541" s="363" t="str">
        <f t="shared" si="462"/>
        <v/>
      </c>
      <c r="B1541" s="328" t="str">
        <f t="shared" si="460"/>
        <v/>
      </c>
      <c r="C1541" s="334"/>
      <c r="D1541" s="325" t="str">
        <f t="shared" si="461"/>
        <v/>
      </c>
      <c r="E1541" s="329"/>
      <c r="F1541" s="331">
        <f t="shared" si="463"/>
        <v>0</v>
      </c>
      <c r="G1541" s="332">
        <f t="shared" si="464"/>
        <v>0</v>
      </c>
    </row>
    <row r="1542" spans="1:7" ht="20.100000000000001" customHeight="1" x14ac:dyDescent="0.2">
      <c r="A1542" s="363" t="str">
        <f t="shared" si="462"/>
        <v/>
      </c>
      <c r="B1542" s="328" t="str">
        <f t="shared" si="460"/>
        <v/>
      </c>
      <c r="C1542" s="369"/>
      <c r="D1542" s="325" t="str">
        <f t="shared" si="461"/>
        <v/>
      </c>
      <c r="E1542" s="329"/>
      <c r="F1542" s="331">
        <f t="shared" si="463"/>
        <v>0</v>
      </c>
      <c r="G1542" s="332">
        <f t="shared" si="464"/>
        <v>0</v>
      </c>
    </row>
    <row r="1543" spans="1:7" ht="20.100000000000001" customHeight="1" x14ac:dyDescent="0.2">
      <c r="A1543" s="363" t="str">
        <f t="shared" si="462"/>
        <v/>
      </c>
      <c r="B1543" s="328" t="str">
        <f t="shared" si="460"/>
        <v/>
      </c>
      <c r="C1543" s="370"/>
      <c r="D1543" s="325" t="str">
        <f t="shared" si="461"/>
        <v/>
      </c>
      <c r="E1543" s="329"/>
      <c r="F1543" s="331">
        <f t="shared" si="463"/>
        <v>0</v>
      </c>
      <c r="G1543" s="332">
        <f t="shared" si="464"/>
        <v>0</v>
      </c>
    </row>
    <row r="1544" spans="1:7" ht="20.100000000000001" customHeight="1" x14ac:dyDescent="0.2">
      <c r="A1544" s="363" t="str">
        <f t="shared" si="462"/>
        <v/>
      </c>
      <c r="B1544" s="328" t="str">
        <f t="shared" si="460"/>
        <v/>
      </c>
      <c r="C1544" s="364"/>
      <c r="D1544" s="325" t="str">
        <f t="shared" si="461"/>
        <v/>
      </c>
      <c r="E1544" s="365"/>
      <c r="F1544" s="331">
        <f t="shared" si="463"/>
        <v>0</v>
      </c>
      <c r="G1544" s="332">
        <f t="shared" si="464"/>
        <v>0</v>
      </c>
    </row>
    <row r="1545" spans="1:7" ht="20.100000000000001" customHeight="1" x14ac:dyDescent="0.2">
      <c r="A1545" s="363" t="str">
        <f t="shared" si="462"/>
        <v/>
      </c>
      <c r="B1545" s="328" t="str">
        <f t="shared" si="460"/>
        <v/>
      </c>
      <c r="C1545" s="364"/>
      <c r="D1545" s="325" t="str">
        <f t="shared" si="461"/>
        <v/>
      </c>
      <c r="E1545" s="365"/>
      <c r="F1545" s="331">
        <f t="shared" si="463"/>
        <v>0</v>
      </c>
      <c r="G1545" s="332">
        <f t="shared" si="464"/>
        <v>0</v>
      </c>
    </row>
    <row r="1546" spans="1:7" ht="20.100000000000001" customHeight="1" x14ac:dyDescent="0.2">
      <c r="A1546" s="363" t="str">
        <f t="shared" si="462"/>
        <v/>
      </c>
      <c r="B1546" s="328" t="str">
        <f t="shared" si="460"/>
        <v/>
      </c>
      <c r="C1546" s="364"/>
      <c r="D1546" s="325" t="str">
        <f t="shared" si="461"/>
        <v/>
      </c>
      <c r="E1546" s="365"/>
      <c r="F1546" s="331">
        <f t="shared" si="463"/>
        <v>0</v>
      </c>
      <c r="G1546" s="332">
        <f t="shared" si="464"/>
        <v>0</v>
      </c>
    </row>
    <row r="1547" spans="1:7" ht="20.100000000000001" customHeight="1" x14ac:dyDescent="0.2">
      <c r="A1547" s="363" t="str">
        <f t="shared" si="462"/>
        <v/>
      </c>
      <c r="B1547" s="328" t="str">
        <f t="shared" si="460"/>
        <v/>
      </c>
      <c r="C1547" s="364"/>
      <c r="D1547" s="325" t="str">
        <f t="shared" si="461"/>
        <v/>
      </c>
      <c r="E1547" s="365"/>
      <c r="F1547" s="331">
        <f t="shared" si="463"/>
        <v>0</v>
      </c>
      <c r="G1547" s="332">
        <f t="shared" si="464"/>
        <v>0</v>
      </c>
    </row>
    <row r="1548" spans="1:7" ht="20.100000000000001" customHeight="1" x14ac:dyDescent="0.2">
      <c r="A1548" s="371"/>
      <c r="B1548" s="330"/>
      <c r="C1548" s="352"/>
      <c r="D1548" s="330"/>
      <c r="E1548" s="348"/>
      <c r="F1548" s="597" t="s">
        <v>29</v>
      </c>
      <c r="G1548" s="333">
        <f>SUBTOTAL(9,G1539:G1547)</f>
        <v>0</v>
      </c>
    </row>
    <row r="1549" spans="1:7" ht="20.100000000000001" customHeight="1" thickBot="1" x14ac:dyDescent="0.25">
      <c r="A1549" s="372"/>
      <c r="B1549" s="373"/>
      <c r="C1549" s="374"/>
      <c r="D1549" s="373"/>
      <c r="E1549" s="375"/>
      <c r="F1549" s="376"/>
      <c r="G1549" s="377"/>
    </row>
    <row r="1550" spans="1:7" ht="20.100000000000001" customHeight="1" thickBot="1" x14ac:dyDescent="0.25">
      <c r="A1550" s="387">
        <f>B1508</f>
        <v>30</v>
      </c>
      <c r="B1550" s="378" t="str">
        <f>C1508</f>
        <v>Provisión y colocación de cristal float 4mm</v>
      </c>
      <c r="C1550" s="379"/>
      <c r="D1550" s="379" t="s">
        <v>30</v>
      </c>
      <c r="E1550" s="380"/>
      <c r="F1550" s="381" t="s">
        <v>31</v>
      </c>
      <c r="G1550" s="382">
        <f>SUBTOTAL(9,G1513:G1549)</f>
        <v>0</v>
      </c>
    </row>
    <row r="1551" spans="1:7" ht="20.100000000000001" customHeight="1" thickTop="1" thickBot="1" x14ac:dyDescent="0.25"/>
    <row r="1552" spans="1:7" ht="20.100000000000001" customHeight="1" thickTop="1" x14ac:dyDescent="0.2">
      <c r="A1552" s="383" t="s">
        <v>1252</v>
      </c>
      <c r="B1552" s="384"/>
      <c r="C1552" s="384"/>
      <c r="D1552" s="384"/>
      <c r="E1552" s="384"/>
      <c r="F1552" s="384"/>
      <c r="G1552" s="385"/>
    </row>
    <row r="1553" spans="1:7" ht="20.100000000000001" customHeight="1" x14ac:dyDescent="0.2">
      <c r="A1553" s="336" t="s">
        <v>719</v>
      </c>
      <c r="B1553" s="337" t="str">
        <f>Comitente</f>
        <v>INSTITUTO PROVINCIAL DE LA VIVIENDA</v>
      </c>
      <c r="C1553" s="338"/>
      <c r="D1553" s="339"/>
      <c r="E1553" s="339"/>
      <c r="F1553" s="340"/>
      <c r="G1553" s="341"/>
    </row>
    <row r="1554" spans="1:7" ht="20.100000000000001" customHeight="1" x14ac:dyDescent="0.2">
      <c r="A1554" s="336" t="s">
        <v>720</v>
      </c>
      <c r="B1554" s="337" t="str">
        <f>Contratista</f>
        <v>xxxxxx</v>
      </c>
      <c r="C1554" s="342"/>
      <c r="D1554" s="342"/>
      <c r="E1554" s="342"/>
      <c r="F1554" s="343"/>
      <c r="G1554" s="344"/>
    </row>
    <row r="1555" spans="1:7" ht="20.100000000000001" customHeight="1" x14ac:dyDescent="0.2">
      <c r="A1555" s="336" t="s">
        <v>20</v>
      </c>
      <c r="B1555" s="337" t="str">
        <f>Obra</f>
        <v>B° VIRGEN DE FÁTIMA - SECTOR 1 - 71 VIV.- DPTO. JÁCHAL</v>
      </c>
      <c r="C1555" s="342"/>
      <c r="D1555" s="342"/>
      <c r="E1555" s="342"/>
      <c r="F1555" s="343" t="s">
        <v>33</v>
      </c>
      <c r="G1555" s="345">
        <f>+Datos!$C$10</f>
        <v>43769</v>
      </c>
    </row>
    <row r="1556" spans="1:7" ht="20.100000000000001" customHeight="1" x14ac:dyDescent="0.2">
      <c r="A1556" s="346" t="s">
        <v>718</v>
      </c>
      <c r="B1556" s="347" t="str">
        <f>Ubicación</f>
        <v>DEPTO. JÁCHAL</v>
      </c>
      <c r="C1556" s="347"/>
      <c r="D1556" s="330"/>
      <c r="E1556" s="348"/>
      <c r="F1556" s="349"/>
      <c r="G1556" s="350"/>
    </row>
    <row r="1557" spans="1:7" ht="20.100000000000001" customHeight="1" x14ac:dyDescent="0.2">
      <c r="A1557" s="346" t="s">
        <v>34</v>
      </c>
      <c r="B1557" s="351" t="s">
        <v>1125</v>
      </c>
      <c r="C1557" s="352" t="str">
        <f>IFERROR(VLOOKUP(B1557,Tabla_CyP,2,FALSE),"")</f>
        <v>VIVIENDA</v>
      </c>
      <c r="D1557" s="353"/>
      <c r="E1557" s="348"/>
      <c r="F1557" s="349"/>
      <c r="G1557" s="350"/>
    </row>
    <row r="1558" spans="1:7" ht="20.100000000000001" customHeight="1" x14ac:dyDescent="0.2">
      <c r="A1558" s="346" t="s">
        <v>21</v>
      </c>
      <c r="B1558" s="386">
        <f>IFERROR(VLOOKUP(COUNTIF($A$1:A1558,"ITEM:"),Tabla_NumeroItem,2,FALSE),"")</f>
        <v>31</v>
      </c>
      <c r="C1558" s="352" t="str">
        <f>IFERROR(VLOOKUP(B1558,Tabla_CyP,2,FALSE),"")</f>
        <v>Pérgolas (Frente y Fondo)  - Incluye Base de Hormigón Simple H 13</v>
      </c>
      <c r="D1558" s="330"/>
      <c r="E1558" s="348"/>
      <c r="F1558" s="343" t="s">
        <v>22</v>
      </c>
      <c r="G1558" s="354" t="str">
        <f>IFERROR(VLOOKUP(B1558,Tabla_CyP,4,FALSE),"")</f>
        <v>gl</v>
      </c>
    </row>
    <row r="1559" spans="1:7" ht="20.100000000000001" customHeight="1" x14ac:dyDescent="0.2">
      <c r="A1559" s="346"/>
      <c r="B1559" s="347"/>
      <c r="C1559" s="352"/>
      <c r="D1559" s="330"/>
      <c r="E1559" s="348"/>
      <c r="F1559" s="349"/>
      <c r="G1559" s="350"/>
    </row>
    <row r="1560" spans="1:7" ht="20.100000000000001" customHeight="1" x14ac:dyDescent="0.2">
      <c r="A1560" s="650" t="s">
        <v>581</v>
      </c>
      <c r="B1560" s="651"/>
      <c r="C1560" s="646" t="s">
        <v>0</v>
      </c>
      <c r="D1560" s="646" t="s">
        <v>23</v>
      </c>
      <c r="E1560" s="648" t="s">
        <v>24</v>
      </c>
      <c r="F1560" s="644" t="s">
        <v>25</v>
      </c>
      <c r="G1560" s="652" t="s">
        <v>26</v>
      </c>
    </row>
    <row r="1561" spans="1:7" ht="20.100000000000001" customHeight="1" x14ac:dyDescent="0.2">
      <c r="A1561" s="355" t="s">
        <v>582</v>
      </c>
      <c r="B1561" s="356" t="s">
        <v>583</v>
      </c>
      <c r="C1561" s="647"/>
      <c r="D1561" s="647"/>
      <c r="E1561" s="649"/>
      <c r="F1561" s="645"/>
      <c r="G1561" s="653"/>
    </row>
    <row r="1562" spans="1:7" ht="20.100000000000001" customHeight="1" x14ac:dyDescent="0.2">
      <c r="A1562" s="596"/>
      <c r="B1562" s="357"/>
      <c r="C1562" s="358" t="s">
        <v>721</v>
      </c>
      <c r="D1562" s="359"/>
      <c r="E1562" s="360"/>
      <c r="F1562" s="361"/>
      <c r="G1562" s="362"/>
    </row>
    <row r="1563" spans="1:7" ht="20.100000000000001" customHeight="1" x14ac:dyDescent="0.2">
      <c r="A1563" s="363" t="str">
        <f>IFERROR(VLOOKUP(C1563,Tabla_Insumos,4,FALSE),"")</f>
        <v/>
      </c>
      <c r="B1563" s="328" t="str">
        <f t="shared" ref="B1563:B1576" si="465">IFERROR(VLOOKUP(C1563,Tabla_Insumos,5,FALSE),"")</f>
        <v/>
      </c>
      <c r="C1563" s="326"/>
      <c r="D1563" s="325" t="str">
        <f t="shared" ref="D1563:D1576" si="466">IFERROR(VLOOKUP(C1563,Tabla_Insumos,2,FALSE),"")</f>
        <v/>
      </c>
      <c r="E1563" s="329"/>
      <c r="F1563" s="331">
        <f t="shared" ref="F1563:F1576" si="467">IFERROR(VLOOKUP(C1563,Tabla_Insumos,3,FALSE),0)</f>
        <v>0</v>
      </c>
      <c r="G1563" s="332">
        <f>ROUND(E1563*F1563,2)</f>
        <v>0</v>
      </c>
    </row>
    <row r="1564" spans="1:7" ht="20.100000000000001" customHeight="1" x14ac:dyDescent="0.2">
      <c r="A1564" s="363" t="str">
        <f t="shared" ref="A1564:A1576" si="468">IFERROR(VLOOKUP(C1564,Tabla_Insumos,4,FALSE),"")</f>
        <v/>
      </c>
      <c r="B1564" s="328" t="str">
        <f t="shared" si="465"/>
        <v/>
      </c>
      <c r="C1564" s="326"/>
      <c r="D1564" s="325" t="str">
        <f t="shared" si="466"/>
        <v/>
      </c>
      <c r="E1564" s="329"/>
      <c r="F1564" s="331">
        <f t="shared" si="467"/>
        <v>0</v>
      </c>
      <c r="G1564" s="332">
        <f t="shared" ref="G1564:G1576" si="469">ROUND(E1564*F1564,2)</f>
        <v>0</v>
      </c>
    </row>
    <row r="1565" spans="1:7" ht="20.100000000000001" customHeight="1" x14ac:dyDescent="0.2">
      <c r="A1565" s="363" t="str">
        <f t="shared" si="468"/>
        <v/>
      </c>
      <c r="B1565" s="328" t="str">
        <f t="shared" si="465"/>
        <v/>
      </c>
      <c r="C1565" s="326"/>
      <c r="D1565" s="325" t="str">
        <f t="shared" si="466"/>
        <v/>
      </c>
      <c r="E1565" s="329"/>
      <c r="F1565" s="331">
        <f t="shared" si="467"/>
        <v>0</v>
      </c>
      <c r="G1565" s="332">
        <f t="shared" si="469"/>
        <v>0</v>
      </c>
    </row>
    <row r="1566" spans="1:7" ht="20.100000000000001" customHeight="1" x14ac:dyDescent="0.2">
      <c r="A1566" s="363" t="str">
        <f t="shared" si="468"/>
        <v/>
      </c>
      <c r="B1566" s="328" t="str">
        <f t="shared" si="465"/>
        <v/>
      </c>
      <c r="C1566" s="327"/>
      <c r="D1566" s="325" t="str">
        <f t="shared" si="466"/>
        <v/>
      </c>
      <c r="E1566" s="329"/>
      <c r="F1566" s="331">
        <f t="shared" si="467"/>
        <v>0</v>
      </c>
      <c r="G1566" s="332">
        <f t="shared" si="469"/>
        <v>0</v>
      </c>
    </row>
    <row r="1567" spans="1:7" ht="20.100000000000001" customHeight="1" x14ac:dyDescent="0.2">
      <c r="A1567" s="363" t="str">
        <f t="shared" si="468"/>
        <v/>
      </c>
      <c r="B1567" s="328" t="str">
        <f t="shared" si="465"/>
        <v/>
      </c>
      <c r="C1567" s="328"/>
      <c r="D1567" s="325" t="str">
        <f t="shared" si="466"/>
        <v/>
      </c>
      <c r="E1567" s="329"/>
      <c r="F1567" s="331">
        <f t="shared" si="467"/>
        <v>0</v>
      </c>
      <c r="G1567" s="332">
        <f t="shared" si="469"/>
        <v>0</v>
      </c>
    </row>
    <row r="1568" spans="1:7" ht="20.100000000000001" customHeight="1" x14ac:dyDescent="0.2">
      <c r="A1568" s="363" t="str">
        <f t="shared" si="468"/>
        <v/>
      </c>
      <c r="B1568" s="328" t="str">
        <f t="shared" si="465"/>
        <v/>
      </c>
      <c r="C1568" s="364"/>
      <c r="D1568" s="325" t="str">
        <f t="shared" si="466"/>
        <v/>
      </c>
      <c r="E1568" s="365"/>
      <c r="F1568" s="331">
        <f t="shared" si="467"/>
        <v>0</v>
      </c>
      <c r="G1568" s="332">
        <f t="shared" si="469"/>
        <v>0</v>
      </c>
    </row>
    <row r="1569" spans="1:7" ht="20.100000000000001" customHeight="1" x14ac:dyDescent="0.2">
      <c r="A1569" s="363" t="str">
        <f t="shared" si="468"/>
        <v/>
      </c>
      <c r="B1569" s="328" t="str">
        <f t="shared" si="465"/>
        <v/>
      </c>
      <c r="C1569" s="364"/>
      <c r="D1569" s="325" t="str">
        <f t="shared" si="466"/>
        <v/>
      </c>
      <c r="E1569" s="365"/>
      <c r="F1569" s="331">
        <f t="shared" si="467"/>
        <v>0</v>
      </c>
      <c r="G1569" s="332">
        <f t="shared" si="469"/>
        <v>0</v>
      </c>
    </row>
    <row r="1570" spans="1:7" ht="20.100000000000001" customHeight="1" x14ac:dyDescent="0.2">
      <c r="A1570" s="363" t="str">
        <f t="shared" si="468"/>
        <v/>
      </c>
      <c r="B1570" s="328" t="str">
        <f t="shared" si="465"/>
        <v/>
      </c>
      <c r="C1570" s="364"/>
      <c r="D1570" s="325" t="str">
        <f t="shared" si="466"/>
        <v/>
      </c>
      <c r="E1570" s="365"/>
      <c r="F1570" s="331">
        <f t="shared" si="467"/>
        <v>0</v>
      </c>
      <c r="G1570" s="332">
        <f t="shared" si="469"/>
        <v>0</v>
      </c>
    </row>
    <row r="1571" spans="1:7" ht="20.100000000000001" customHeight="1" x14ac:dyDescent="0.2">
      <c r="A1571" s="363" t="str">
        <f t="shared" si="468"/>
        <v/>
      </c>
      <c r="B1571" s="328" t="str">
        <f t="shared" si="465"/>
        <v/>
      </c>
      <c r="C1571" s="364"/>
      <c r="D1571" s="325" t="str">
        <f t="shared" si="466"/>
        <v/>
      </c>
      <c r="E1571" s="365"/>
      <c r="F1571" s="331">
        <f t="shared" si="467"/>
        <v>0</v>
      </c>
      <c r="G1571" s="332">
        <f t="shared" si="469"/>
        <v>0</v>
      </c>
    </row>
    <row r="1572" spans="1:7" ht="20.100000000000001" customHeight="1" x14ac:dyDescent="0.2">
      <c r="A1572" s="363" t="str">
        <f t="shared" si="468"/>
        <v/>
      </c>
      <c r="B1572" s="328" t="str">
        <f t="shared" si="465"/>
        <v/>
      </c>
      <c r="C1572" s="364"/>
      <c r="D1572" s="325" t="str">
        <f t="shared" si="466"/>
        <v/>
      </c>
      <c r="E1572" s="365"/>
      <c r="F1572" s="331">
        <f t="shared" si="467"/>
        <v>0</v>
      </c>
      <c r="G1572" s="332">
        <f t="shared" si="469"/>
        <v>0</v>
      </c>
    </row>
    <row r="1573" spans="1:7" ht="20.100000000000001" customHeight="1" x14ac:dyDescent="0.2">
      <c r="A1573" s="363" t="str">
        <f t="shared" si="468"/>
        <v/>
      </c>
      <c r="B1573" s="328" t="str">
        <f t="shared" si="465"/>
        <v/>
      </c>
      <c r="C1573" s="364"/>
      <c r="D1573" s="325" t="str">
        <f t="shared" si="466"/>
        <v/>
      </c>
      <c r="E1573" s="365"/>
      <c r="F1573" s="331">
        <f t="shared" si="467"/>
        <v>0</v>
      </c>
      <c r="G1573" s="332">
        <f t="shared" si="469"/>
        <v>0</v>
      </c>
    </row>
    <row r="1574" spans="1:7" ht="20.100000000000001" customHeight="1" x14ac:dyDescent="0.2">
      <c r="A1574" s="363" t="str">
        <f t="shared" si="468"/>
        <v/>
      </c>
      <c r="B1574" s="328" t="str">
        <f t="shared" si="465"/>
        <v/>
      </c>
      <c r="C1574" s="364"/>
      <c r="D1574" s="325" t="str">
        <f t="shared" si="466"/>
        <v/>
      </c>
      <c r="E1574" s="365"/>
      <c r="F1574" s="331">
        <f t="shared" si="467"/>
        <v>0</v>
      </c>
      <c r="G1574" s="332">
        <f t="shared" si="469"/>
        <v>0</v>
      </c>
    </row>
    <row r="1575" spans="1:7" ht="20.100000000000001" customHeight="1" x14ac:dyDescent="0.2">
      <c r="A1575" s="363" t="str">
        <f t="shared" si="468"/>
        <v/>
      </c>
      <c r="B1575" s="328" t="str">
        <f t="shared" si="465"/>
        <v/>
      </c>
      <c r="C1575" s="364"/>
      <c r="D1575" s="325" t="str">
        <f t="shared" si="466"/>
        <v/>
      </c>
      <c r="E1575" s="365"/>
      <c r="F1575" s="331">
        <f t="shared" si="467"/>
        <v>0</v>
      </c>
      <c r="G1575" s="332">
        <f t="shared" si="469"/>
        <v>0</v>
      </c>
    </row>
    <row r="1576" spans="1:7" ht="20.100000000000001" customHeight="1" x14ac:dyDescent="0.2">
      <c r="A1576" s="363" t="str">
        <f t="shared" si="468"/>
        <v/>
      </c>
      <c r="B1576" s="328" t="str">
        <f t="shared" si="465"/>
        <v/>
      </c>
      <c r="C1576" s="364"/>
      <c r="D1576" s="325" t="str">
        <f t="shared" si="466"/>
        <v/>
      </c>
      <c r="E1576" s="365"/>
      <c r="F1576" s="331">
        <f t="shared" si="467"/>
        <v>0</v>
      </c>
      <c r="G1576" s="332">
        <f t="shared" si="469"/>
        <v>0</v>
      </c>
    </row>
    <row r="1577" spans="1:7" ht="20.100000000000001" customHeight="1" x14ac:dyDescent="0.2">
      <c r="A1577" s="366"/>
      <c r="B1577" s="352"/>
      <c r="C1577" s="352"/>
      <c r="D1577" s="330"/>
      <c r="E1577" s="348"/>
      <c r="F1577" s="597" t="s">
        <v>27</v>
      </c>
      <c r="G1577" s="333">
        <f>SUBTOTAL(9,G1563:G1576)</f>
        <v>0</v>
      </c>
    </row>
    <row r="1578" spans="1:7" ht="20.100000000000001" customHeight="1" x14ac:dyDescent="0.2">
      <c r="A1578" s="366"/>
      <c r="B1578" s="352"/>
      <c r="C1578" s="339" t="s">
        <v>722</v>
      </c>
      <c r="D1578" s="330"/>
      <c r="E1578" s="348"/>
      <c r="F1578" s="349"/>
      <c r="G1578" s="367"/>
    </row>
    <row r="1579" spans="1:7" ht="20.100000000000001" customHeight="1" x14ac:dyDescent="0.2">
      <c r="A1579" s="363" t="str">
        <f t="shared" ref="A1579:A1586" si="470">IFERROR(VLOOKUP(C1579,Tabla_Insumos,4,FALSE),"")</f>
        <v/>
      </c>
      <c r="B1579" s="328" t="str">
        <f t="shared" ref="B1579:B1586" si="471">IFERROR(VLOOKUP(C1579,Tabla_Insumos,5,FALSE),"")</f>
        <v/>
      </c>
      <c r="C1579" s="334"/>
      <c r="D1579" s="325" t="str">
        <f t="shared" ref="D1579:D1586" si="472">IFERROR(VLOOKUP(C1579,Tabla_Insumos,2,FALSE),"")</f>
        <v/>
      </c>
      <c r="E1579" s="329"/>
      <c r="F1579" s="368">
        <f t="shared" ref="F1579:F1586" si="473">IFERROR(VLOOKUP(C1579,Tabla_Insumos,3,FALSE),0)</f>
        <v>0</v>
      </c>
      <c r="G1579" s="332">
        <f>ROUND(E1579*F1579,2)</f>
        <v>0</v>
      </c>
    </row>
    <row r="1580" spans="1:7" ht="20.100000000000001" customHeight="1" x14ac:dyDescent="0.2">
      <c r="A1580" s="363" t="str">
        <f t="shared" si="470"/>
        <v/>
      </c>
      <c r="B1580" s="328" t="str">
        <f t="shared" si="471"/>
        <v/>
      </c>
      <c r="C1580" s="335"/>
      <c r="D1580" s="325" t="str">
        <f t="shared" si="472"/>
        <v/>
      </c>
      <c r="E1580" s="329"/>
      <c r="F1580" s="368">
        <f t="shared" si="473"/>
        <v>0</v>
      </c>
      <c r="G1580" s="332">
        <f t="shared" ref="G1580:G1586" si="474">ROUND(E1580*F1580,2)</f>
        <v>0</v>
      </c>
    </row>
    <row r="1581" spans="1:7" ht="20.100000000000001" customHeight="1" x14ac:dyDescent="0.2">
      <c r="A1581" s="363" t="str">
        <f t="shared" si="470"/>
        <v/>
      </c>
      <c r="B1581" s="328" t="str">
        <f t="shared" si="471"/>
        <v/>
      </c>
      <c r="C1581" s="335"/>
      <c r="D1581" s="325" t="str">
        <f t="shared" si="472"/>
        <v/>
      </c>
      <c r="E1581" s="329"/>
      <c r="F1581" s="368">
        <f t="shared" si="473"/>
        <v>0</v>
      </c>
      <c r="G1581" s="332">
        <f t="shared" si="474"/>
        <v>0</v>
      </c>
    </row>
    <row r="1582" spans="1:7" ht="20.100000000000001" customHeight="1" x14ac:dyDescent="0.2">
      <c r="A1582" s="363" t="str">
        <f t="shared" si="470"/>
        <v/>
      </c>
      <c r="B1582" s="328" t="str">
        <f t="shared" si="471"/>
        <v/>
      </c>
      <c r="C1582" s="335"/>
      <c r="D1582" s="325" t="str">
        <f t="shared" si="472"/>
        <v/>
      </c>
      <c r="E1582" s="329"/>
      <c r="F1582" s="368">
        <f t="shared" si="473"/>
        <v>0</v>
      </c>
      <c r="G1582" s="332">
        <f t="shared" si="474"/>
        <v>0</v>
      </c>
    </row>
    <row r="1583" spans="1:7" ht="20.100000000000001" customHeight="1" x14ac:dyDescent="0.2">
      <c r="A1583" s="363" t="str">
        <f t="shared" si="470"/>
        <v/>
      </c>
      <c r="B1583" s="328" t="str">
        <f t="shared" si="471"/>
        <v/>
      </c>
      <c r="C1583" s="328"/>
      <c r="D1583" s="325" t="str">
        <f t="shared" si="472"/>
        <v/>
      </c>
      <c r="E1583" s="329"/>
      <c r="F1583" s="368">
        <f t="shared" si="473"/>
        <v>0</v>
      </c>
      <c r="G1583" s="332">
        <f t="shared" si="474"/>
        <v>0</v>
      </c>
    </row>
    <row r="1584" spans="1:7" ht="20.100000000000001" customHeight="1" x14ac:dyDescent="0.2">
      <c r="A1584" s="363" t="str">
        <f t="shared" si="470"/>
        <v/>
      </c>
      <c r="B1584" s="328" t="str">
        <f t="shared" si="471"/>
        <v/>
      </c>
      <c r="C1584" s="328"/>
      <c r="D1584" s="325" t="str">
        <f t="shared" si="472"/>
        <v/>
      </c>
      <c r="E1584" s="329"/>
      <c r="F1584" s="368">
        <f t="shared" si="473"/>
        <v>0</v>
      </c>
      <c r="G1584" s="332">
        <f t="shared" si="474"/>
        <v>0</v>
      </c>
    </row>
    <row r="1585" spans="1:7" ht="20.100000000000001" customHeight="1" x14ac:dyDescent="0.2">
      <c r="A1585" s="363" t="str">
        <f t="shared" si="470"/>
        <v/>
      </c>
      <c r="B1585" s="328" t="str">
        <f t="shared" si="471"/>
        <v/>
      </c>
      <c r="C1585" s="364"/>
      <c r="D1585" s="325" t="str">
        <f t="shared" si="472"/>
        <v/>
      </c>
      <c r="E1585" s="365"/>
      <c r="F1585" s="368">
        <f t="shared" si="473"/>
        <v>0</v>
      </c>
      <c r="G1585" s="332">
        <f t="shared" si="474"/>
        <v>0</v>
      </c>
    </row>
    <row r="1586" spans="1:7" ht="20.100000000000001" customHeight="1" x14ac:dyDescent="0.2">
      <c r="A1586" s="363" t="str">
        <f t="shared" si="470"/>
        <v/>
      </c>
      <c r="B1586" s="328" t="str">
        <f t="shared" si="471"/>
        <v/>
      </c>
      <c r="C1586" s="364"/>
      <c r="D1586" s="325" t="str">
        <f t="shared" si="472"/>
        <v/>
      </c>
      <c r="E1586" s="365"/>
      <c r="F1586" s="368">
        <f t="shared" si="473"/>
        <v>0</v>
      </c>
      <c r="G1586" s="332">
        <f t="shared" si="474"/>
        <v>0</v>
      </c>
    </row>
    <row r="1587" spans="1:7" ht="20.100000000000001" customHeight="1" x14ac:dyDescent="0.2">
      <c r="A1587" s="366"/>
      <c r="B1587" s="352"/>
      <c r="C1587" s="352"/>
      <c r="D1587" s="330"/>
      <c r="E1587" s="348"/>
      <c r="F1587" s="597" t="s">
        <v>28</v>
      </c>
      <c r="G1587" s="333">
        <f>SUBTOTAL(9,G1579:G1586)</f>
        <v>0</v>
      </c>
    </row>
    <row r="1588" spans="1:7" ht="20.100000000000001" customHeight="1" x14ac:dyDescent="0.2">
      <c r="A1588" s="366"/>
      <c r="B1588" s="352"/>
      <c r="C1588" s="339" t="s">
        <v>723</v>
      </c>
      <c r="D1588" s="330"/>
      <c r="E1588" s="348"/>
      <c r="F1588" s="349"/>
      <c r="G1588" s="367"/>
    </row>
    <row r="1589" spans="1:7" ht="20.100000000000001" customHeight="1" x14ac:dyDescent="0.2">
      <c r="A1589" s="363" t="str">
        <f>IFERROR(VLOOKUP(C1589,Tabla_Insumos,4,FALSE),"")</f>
        <v/>
      </c>
      <c r="B1589" s="328" t="str">
        <f t="shared" ref="B1589:B1597" si="475">IFERROR(VLOOKUP(C1589,Tabla_Insumos,5,FALSE),"")</f>
        <v/>
      </c>
      <c r="C1589" s="335"/>
      <c r="D1589" s="325" t="str">
        <f t="shared" ref="D1589:D1597" si="476">IFERROR(VLOOKUP(C1589,Tabla_Insumos,2,FALSE),"")</f>
        <v/>
      </c>
      <c r="E1589" s="329"/>
      <c r="F1589" s="331">
        <f>IFERROR(VLOOKUP(C1589,Tabla_Insumos,3,FALSE),0)</f>
        <v>0</v>
      </c>
      <c r="G1589" s="332">
        <f>ROUND(E1589*F1589,2)</f>
        <v>0</v>
      </c>
    </row>
    <row r="1590" spans="1:7" ht="20.100000000000001" customHeight="1" x14ac:dyDescent="0.2">
      <c r="A1590" s="363" t="str">
        <f t="shared" ref="A1590:A1597" si="477">IFERROR(VLOOKUP(C1590,Tabla_Insumos,4,FALSE),"")</f>
        <v/>
      </c>
      <c r="B1590" s="328" t="str">
        <f t="shared" si="475"/>
        <v/>
      </c>
      <c r="C1590" s="335"/>
      <c r="D1590" s="325" t="str">
        <f t="shared" si="476"/>
        <v/>
      </c>
      <c r="E1590" s="329"/>
      <c r="F1590" s="331">
        <f t="shared" ref="F1590:F1597" si="478">IFERROR(VLOOKUP(C1590,Tabla_Insumos,3,FALSE),0)</f>
        <v>0</v>
      </c>
      <c r="G1590" s="332">
        <f t="shared" ref="G1590:G1597" si="479">ROUND(E1590*F1590,2)</f>
        <v>0</v>
      </c>
    </row>
    <row r="1591" spans="1:7" ht="20.100000000000001" customHeight="1" x14ac:dyDescent="0.2">
      <c r="A1591" s="363" t="str">
        <f t="shared" si="477"/>
        <v/>
      </c>
      <c r="B1591" s="328" t="str">
        <f t="shared" si="475"/>
        <v/>
      </c>
      <c r="C1591" s="334"/>
      <c r="D1591" s="325" t="str">
        <f t="shared" si="476"/>
        <v/>
      </c>
      <c r="E1591" s="329"/>
      <c r="F1591" s="331">
        <f t="shared" si="478"/>
        <v>0</v>
      </c>
      <c r="G1591" s="332">
        <f t="shared" si="479"/>
        <v>0</v>
      </c>
    </row>
    <row r="1592" spans="1:7" ht="20.100000000000001" customHeight="1" x14ac:dyDescent="0.2">
      <c r="A1592" s="363" t="str">
        <f t="shared" si="477"/>
        <v/>
      </c>
      <c r="B1592" s="328" t="str">
        <f t="shared" si="475"/>
        <v/>
      </c>
      <c r="C1592" s="369"/>
      <c r="D1592" s="325" t="str">
        <f t="shared" si="476"/>
        <v/>
      </c>
      <c r="E1592" s="329"/>
      <c r="F1592" s="331">
        <f t="shared" si="478"/>
        <v>0</v>
      </c>
      <c r="G1592" s="332">
        <f t="shared" si="479"/>
        <v>0</v>
      </c>
    </row>
    <row r="1593" spans="1:7" ht="20.100000000000001" customHeight="1" x14ac:dyDescent="0.2">
      <c r="A1593" s="363" t="str">
        <f t="shared" si="477"/>
        <v/>
      </c>
      <c r="B1593" s="328" t="str">
        <f t="shared" si="475"/>
        <v/>
      </c>
      <c r="C1593" s="370"/>
      <c r="D1593" s="325" t="str">
        <f t="shared" si="476"/>
        <v/>
      </c>
      <c r="E1593" s="329"/>
      <c r="F1593" s="331">
        <f t="shared" si="478"/>
        <v>0</v>
      </c>
      <c r="G1593" s="332">
        <f t="shared" si="479"/>
        <v>0</v>
      </c>
    </row>
    <row r="1594" spans="1:7" ht="20.100000000000001" customHeight="1" x14ac:dyDescent="0.2">
      <c r="A1594" s="363" t="str">
        <f t="shared" si="477"/>
        <v/>
      </c>
      <c r="B1594" s="328" t="str">
        <f t="shared" si="475"/>
        <v/>
      </c>
      <c r="C1594" s="364"/>
      <c r="D1594" s="325" t="str">
        <f t="shared" si="476"/>
        <v/>
      </c>
      <c r="E1594" s="365"/>
      <c r="F1594" s="331">
        <f t="shared" si="478"/>
        <v>0</v>
      </c>
      <c r="G1594" s="332">
        <f t="shared" si="479"/>
        <v>0</v>
      </c>
    </row>
    <row r="1595" spans="1:7" ht="20.100000000000001" customHeight="1" x14ac:dyDescent="0.2">
      <c r="A1595" s="363" t="str">
        <f t="shared" si="477"/>
        <v/>
      </c>
      <c r="B1595" s="328" t="str">
        <f t="shared" si="475"/>
        <v/>
      </c>
      <c r="C1595" s="364"/>
      <c r="D1595" s="325" t="str">
        <f t="shared" si="476"/>
        <v/>
      </c>
      <c r="E1595" s="365"/>
      <c r="F1595" s="331">
        <f t="shared" si="478"/>
        <v>0</v>
      </c>
      <c r="G1595" s="332">
        <f t="shared" si="479"/>
        <v>0</v>
      </c>
    </row>
    <row r="1596" spans="1:7" ht="20.100000000000001" customHeight="1" x14ac:dyDescent="0.2">
      <c r="A1596" s="363" t="str">
        <f t="shared" si="477"/>
        <v/>
      </c>
      <c r="B1596" s="328" t="str">
        <f t="shared" si="475"/>
        <v/>
      </c>
      <c r="C1596" s="364"/>
      <c r="D1596" s="325" t="str">
        <f t="shared" si="476"/>
        <v/>
      </c>
      <c r="E1596" s="365"/>
      <c r="F1596" s="331">
        <f t="shared" si="478"/>
        <v>0</v>
      </c>
      <c r="G1596" s="332">
        <f t="shared" si="479"/>
        <v>0</v>
      </c>
    </row>
    <row r="1597" spans="1:7" ht="20.100000000000001" customHeight="1" x14ac:dyDescent="0.2">
      <c r="A1597" s="363" t="str">
        <f t="shared" si="477"/>
        <v/>
      </c>
      <c r="B1597" s="328" t="str">
        <f t="shared" si="475"/>
        <v/>
      </c>
      <c r="C1597" s="364"/>
      <c r="D1597" s="325" t="str">
        <f t="shared" si="476"/>
        <v/>
      </c>
      <c r="E1597" s="365"/>
      <c r="F1597" s="331">
        <f t="shared" si="478"/>
        <v>0</v>
      </c>
      <c r="G1597" s="332">
        <f t="shared" si="479"/>
        <v>0</v>
      </c>
    </row>
    <row r="1598" spans="1:7" ht="20.100000000000001" customHeight="1" x14ac:dyDescent="0.2">
      <c r="A1598" s="371"/>
      <c r="B1598" s="330"/>
      <c r="C1598" s="352"/>
      <c r="D1598" s="330"/>
      <c r="E1598" s="348"/>
      <c r="F1598" s="597" t="s">
        <v>29</v>
      </c>
      <c r="G1598" s="333">
        <f>SUBTOTAL(9,G1589:G1597)</f>
        <v>0</v>
      </c>
    </row>
    <row r="1599" spans="1:7" ht="20.100000000000001" customHeight="1" thickBot="1" x14ac:dyDescent="0.25">
      <c r="A1599" s="372"/>
      <c r="B1599" s="373"/>
      <c r="C1599" s="374"/>
      <c r="D1599" s="373"/>
      <c r="E1599" s="375"/>
      <c r="F1599" s="376"/>
      <c r="G1599" s="377"/>
    </row>
    <row r="1600" spans="1:7" ht="20.100000000000001" customHeight="1" thickBot="1" x14ac:dyDescent="0.25">
      <c r="A1600" s="387">
        <f>B1558</f>
        <v>31</v>
      </c>
      <c r="B1600" s="378" t="str">
        <f>C1558</f>
        <v>Pérgolas (Frente y Fondo)  - Incluye Base de Hormigón Simple H 13</v>
      </c>
      <c r="C1600" s="379"/>
      <c r="D1600" s="379" t="s">
        <v>30</v>
      </c>
      <c r="E1600" s="380"/>
      <c r="F1600" s="381" t="s">
        <v>31</v>
      </c>
      <c r="G1600" s="382">
        <f>SUBTOTAL(9,G1563:G1599)</f>
        <v>0</v>
      </c>
    </row>
    <row r="1601" spans="1:7" ht="20.100000000000001" customHeight="1" thickTop="1" thickBot="1" x14ac:dyDescent="0.25"/>
    <row r="1602" spans="1:7" ht="20.100000000000001" customHeight="1" thickTop="1" x14ac:dyDescent="0.2">
      <c r="A1602" s="383" t="s">
        <v>1252</v>
      </c>
      <c r="B1602" s="384"/>
      <c r="C1602" s="384"/>
      <c r="D1602" s="384"/>
      <c r="E1602" s="384"/>
      <c r="F1602" s="384"/>
      <c r="G1602" s="385"/>
    </row>
    <row r="1603" spans="1:7" ht="20.100000000000001" customHeight="1" x14ac:dyDescent="0.2">
      <c r="A1603" s="336" t="s">
        <v>719</v>
      </c>
      <c r="B1603" s="337" t="str">
        <f>Comitente</f>
        <v>INSTITUTO PROVINCIAL DE LA VIVIENDA</v>
      </c>
      <c r="C1603" s="338"/>
      <c r="D1603" s="339"/>
      <c r="E1603" s="339"/>
      <c r="F1603" s="340"/>
      <c r="G1603" s="341"/>
    </row>
    <row r="1604" spans="1:7" ht="20.100000000000001" customHeight="1" x14ac:dyDescent="0.2">
      <c r="A1604" s="336" t="s">
        <v>720</v>
      </c>
      <c r="B1604" s="337" t="str">
        <f>Contratista</f>
        <v>xxxxxx</v>
      </c>
      <c r="C1604" s="342"/>
      <c r="D1604" s="342"/>
      <c r="E1604" s="342"/>
      <c r="F1604" s="343"/>
      <c r="G1604" s="344"/>
    </row>
    <row r="1605" spans="1:7" ht="20.100000000000001" customHeight="1" x14ac:dyDescent="0.2">
      <c r="A1605" s="336" t="s">
        <v>20</v>
      </c>
      <c r="B1605" s="337" t="str">
        <f>Obra</f>
        <v>B° VIRGEN DE FÁTIMA - SECTOR 1 - 71 VIV.- DPTO. JÁCHAL</v>
      </c>
      <c r="C1605" s="342"/>
      <c r="D1605" s="342"/>
      <c r="E1605" s="342"/>
      <c r="F1605" s="343" t="s">
        <v>33</v>
      </c>
      <c r="G1605" s="345">
        <f>+Datos!$C$10</f>
        <v>43769</v>
      </c>
    </row>
    <row r="1606" spans="1:7" ht="20.100000000000001" customHeight="1" x14ac:dyDescent="0.2">
      <c r="A1606" s="346" t="s">
        <v>718</v>
      </c>
      <c r="B1606" s="347" t="str">
        <f>Ubicación</f>
        <v>DEPTO. JÁCHAL</v>
      </c>
      <c r="C1606" s="347"/>
      <c r="D1606" s="330"/>
      <c r="E1606" s="348"/>
      <c r="F1606" s="349"/>
      <c r="G1606" s="350"/>
    </row>
    <row r="1607" spans="1:7" ht="20.100000000000001" customHeight="1" x14ac:dyDescent="0.2">
      <c r="A1607" s="346" t="s">
        <v>34</v>
      </c>
      <c r="B1607" s="351" t="s">
        <v>1125</v>
      </c>
      <c r="C1607" s="352" t="str">
        <f>IFERROR(VLOOKUP(B1607,Tabla_CyP,2,FALSE),"")</f>
        <v>VIVIENDA</v>
      </c>
      <c r="D1607" s="353"/>
      <c r="E1607" s="348"/>
      <c r="F1607" s="349"/>
      <c r="G1607" s="350"/>
    </row>
    <row r="1608" spans="1:7" ht="20.100000000000001" customHeight="1" x14ac:dyDescent="0.2">
      <c r="A1608" s="346" t="s">
        <v>21</v>
      </c>
      <c r="B1608" s="386">
        <f>IFERROR(VLOOKUP(COUNTIF($A$1:A1608,"ITEM:"),Tabla_NumeroItem,2,FALSE),"")</f>
        <v>32</v>
      </c>
      <c r="C1608" s="352" t="str">
        <f>IFERROR(VLOOKUP(B1608,Tabla_CyP,2,FALSE),"")</f>
        <v xml:space="preserve">Instalación sanitaria (incl. cañería base, distrib. AF-AC, artefactos y grifería) </v>
      </c>
      <c r="D1608" s="330"/>
      <c r="E1608" s="348"/>
      <c r="F1608" s="343" t="s">
        <v>22</v>
      </c>
      <c r="G1608" s="354" t="str">
        <f>IFERROR(VLOOKUP(B1608,Tabla_CyP,4,FALSE),"")</f>
        <v>gl</v>
      </c>
    </row>
    <row r="1609" spans="1:7" ht="20.100000000000001" customHeight="1" x14ac:dyDescent="0.2">
      <c r="A1609" s="346"/>
      <c r="B1609" s="347"/>
      <c r="C1609" s="352"/>
      <c r="D1609" s="330"/>
      <c r="E1609" s="348"/>
      <c r="F1609" s="349"/>
      <c r="G1609" s="350"/>
    </row>
    <row r="1610" spans="1:7" ht="20.100000000000001" customHeight="1" x14ac:dyDescent="0.2">
      <c r="A1610" s="650" t="s">
        <v>581</v>
      </c>
      <c r="B1610" s="651"/>
      <c r="C1610" s="646" t="s">
        <v>0</v>
      </c>
      <c r="D1610" s="646" t="s">
        <v>23</v>
      </c>
      <c r="E1610" s="648" t="s">
        <v>24</v>
      </c>
      <c r="F1610" s="644" t="s">
        <v>25</v>
      </c>
      <c r="G1610" s="652" t="s">
        <v>26</v>
      </c>
    </row>
    <row r="1611" spans="1:7" ht="20.100000000000001" customHeight="1" x14ac:dyDescent="0.2">
      <c r="A1611" s="355" t="s">
        <v>582</v>
      </c>
      <c r="B1611" s="356" t="s">
        <v>583</v>
      </c>
      <c r="C1611" s="647"/>
      <c r="D1611" s="647"/>
      <c r="E1611" s="649"/>
      <c r="F1611" s="645"/>
      <c r="G1611" s="653"/>
    </row>
    <row r="1612" spans="1:7" ht="20.100000000000001" customHeight="1" x14ac:dyDescent="0.2">
      <c r="A1612" s="596"/>
      <c r="B1612" s="357"/>
      <c r="C1612" s="358" t="s">
        <v>721</v>
      </c>
      <c r="D1612" s="359"/>
      <c r="E1612" s="360"/>
      <c r="F1612" s="361"/>
      <c r="G1612" s="362"/>
    </row>
    <row r="1613" spans="1:7" ht="20.100000000000001" customHeight="1" x14ac:dyDescent="0.2">
      <c r="A1613" s="363" t="str">
        <f>IFERROR(VLOOKUP(C1613,Tabla_Insumos,4,FALSE),"")</f>
        <v/>
      </c>
      <c r="B1613" s="328" t="str">
        <f t="shared" ref="B1613:B1626" si="480">IFERROR(VLOOKUP(C1613,Tabla_Insumos,5,FALSE),"")</f>
        <v/>
      </c>
      <c r="C1613" s="326"/>
      <c r="D1613" s="325" t="str">
        <f t="shared" ref="D1613:D1626" si="481">IFERROR(VLOOKUP(C1613,Tabla_Insumos,2,FALSE),"")</f>
        <v/>
      </c>
      <c r="E1613" s="329"/>
      <c r="F1613" s="331">
        <f t="shared" ref="F1613:F1626" si="482">IFERROR(VLOOKUP(C1613,Tabla_Insumos,3,FALSE),0)</f>
        <v>0</v>
      </c>
      <c r="G1613" s="332">
        <f>ROUND(E1613*F1613,2)</f>
        <v>0</v>
      </c>
    </row>
    <row r="1614" spans="1:7" ht="20.100000000000001" customHeight="1" x14ac:dyDescent="0.2">
      <c r="A1614" s="363" t="str">
        <f t="shared" ref="A1614:A1626" si="483">IFERROR(VLOOKUP(C1614,Tabla_Insumos,4,FALSE),"")</f>
        <v/>
      </c>
      <c r="B1614" s="328" t="str">
        <f t="shared" si="480"/>
        <v/>
      </c>
      <c r="C1614" s="326"/>
      <c r="D1614" s="325" t="str">
        <f t="shared" si="481"/>
        <v/>
      </c>
      <c r="E1614" s="329"/>
      <c r="F1614" s="331">
        <f t="shared" si="482"/>
        <v>0</v>
      </c>
      <c r="G1614" s="332">
        <f t="shared" ref="G1614:G1626" si="484">ROUND(E1614*F1614,2)</f>
        <v>0</v>
      </c>
    </row>
    <row r="1615" spans="1:7" ht="20.100000000000001" customHeight="1" x14ac:dyDescent="0.2">
      <c r="A1615" s="363" t="str">
        <f t="shared" si="483"/>
        <v/>
      </c>
      <c r="B1615" s="328" t="str">
        <f t="shared" si="480"/>
        <v/>
      </c>
      <c r="C1615" s="326"/>
      <c r="D1615" s="325" t="str">
        <f t="shared" si="481"/>
        <v/>
      </c>
      <c r="E1615" s="329"/>
      <c r="F1615" s="331">
        <f t="shared" si="482"/>
        <v>0</v>
      </c>
      <c r="G1615" s="332">
        <f t="shared" si="484"/>
        <v>0</v>
      </c>
    </row>
    <row r="1616" spans="1:7" ht="20.100000000000001" customHeight="1" x14ac:dyDescent="0.2">
      <c r="A1616" s="363" t="str">
        <f t="shared" si="483"/>
        <v/>
      </c>
      <c r="B1616" s="328" t="str">
        <f t="shared" si="480"/>
        <v/>
      </c>
      <c r="C1616" s="327"/>
      <c r="D1616" s="325" t="str">
        <f t="shared" si="481"/>
        <v/>
      </c>
      <c r="E1616" s="329"/>
      <c r="F1616" s="331">
        <f t="shared" si="482"/>
        <v>0</v>
      </c>
      <c r="G1616" s="332">
        <f t="shared" si="484"/>
        <v>0</v>
      </c>
    </row>
    <row r="1617" spans="1:7" ht="20.100000000000001" customHeight="1" x14ac:dyDescent="0.2">
      <c r="A1617" s="363" t="str">
        <f t="shared" si="483"/>
        <v/>
      </c>
      <c r="B1617" s="328" t="str">
        <f t="shared" si="480"/>
        <v/>
      </c>
      <c r="C1617" s="328"/>
      <c r="D1617" s="325" t="str">
        <f t="shared" si="481"/>
        <v/>
      </c>
      <c r="E1617" s="329"/>
      <c r="F1617" s="331">
        <f t="shared" si="482"/>
        <v>0</v>
      </c>
      <c r="G1617" s="332">
        <f t="shared" si="484"/>
        <v>0</v>
      </c>
    </row>
    <row r="1618" spans="1:7" ht="20.100000000000001" customHeight="1" x14ac:dyDescent="0.2">
      <c r="A1618" s="363" t="str">
        <f t="shared" si="483"/>
        <v/>
      </c>
      <c r="B1618" s="328" t="str">
        <f t="shared" si="480"/>
        <v/>
      </c>
      <c r="C1618" s="364"/>
      <c r="D1618" s="325" t="str">
        <f t="shared" si="481"/>
        <v/>
      </c>
      <c r="E1618" s="365"/>
      <c r="F1618" s="331">
        <f t="shared" si="482"/>
        <v>0</v>
      </c>
      <c r="G1618" s="332">
        <f t="shared" si="484"/>
        <v>0</v>
      </c>
    </row>
    <row r="1619" spans="1:7" ht="20.100000000000001" customHeight="1" x14ac:dyDescent="0.2">
      <c r="A1619" s="363" t="str">
        <f t="shared" si="483"/>
        <v/>
      </c>
      <c r="B1619" s="328" t="str">
        <f t="shared" si="480"/>
        <v/>
      </c>
      <c r="C1619" s="364"/>
      <c r="D1619" s="325" t="str">
        <f t="shared" si="481"/>
        <v/>
      </c>
      <c r="E1619" s="365"/>
      <c r="F1619" s="331">
        <f t="shared" si="482"/>
        <v>0</v>
      </c>
      <c r="G1619" s="332">
        <f t="shared" si="484"/>
        <v>0</v>
      </c>
    </row>
    <row r="1620" spans="1:7" ht="20.100000000000001" customHeight="1" x14ac:dyDescent="0.2">
      <c r="A1620" s="363" t="str">
        <f t="shared" si="483"/>
        <v/>
      </c>
      <c r="B1620" s="328" t="str">
        <f t="shared" si="480"/>
        <v/>
      </c>
      <c r="C1620" s="364"/>
      <c r="D1620" s="325" t="str">
        <f t="shared" si="481"/>
        <v/>
      </c>
      <c r="E1620" s="365"/>
      <c r="F1620" s="331">
        <f t="shared" si="482"/>
        <v>0</v>
      </c>
      <c r="G1620" s="332">
        <f t="shared" si="484"/>
        <v>0</v>
      </c>
    </row>
    <row r="1621" spans="1:7" ht="20.100000000000001" customHeight="1" x14ac:dyDescent="0.2">
      <c r="A1621" s="363" t="str">
        <f t="shared" si="483"/>
        <v/>
      </c>
      <c r="B1621" s="328" t="str">
        <f t="shared" si="480"/>
        <v/>
      </c>
      <c r="C1621" s="364"/>
      <c r="D1621" s="325" t="str">
        <f t="shared" si="481"/>
        <v/>
      </c>
      <c r="E1621" s="365"/>
      <c r="F1621" s="331">
        <f t="shared" si="482"/>
        <v>0</v>
      </c>
      <c r="G1621" s="332">
        <f t="shared" si="484"/>
        <v>0</v>
      </c>
    </row>
    <row r="1622" spans="1:7" ht="20.100000000000001" customHeight="1" x14ac:dyDescent="0.2">
      <c r="A1622" s="363" t="str">
        <f t="shared" si="483"/>
        <v/>
      </c>
      <c r="B1622" s="328" t="str">
        <f t="shared" si="480"/>
        <v/>
      </c>
      <c r="C1622" s="364"/>
      <c r="D1622" s="325" t="str">
        <f t="shared" si="481"/>
        <v/>
      </c>
      <c r="E1622" s="365"/>
      <c r="F1622" s="331">
        <f t="shared" si="482"/>
        <v>0</v>
      </c>
      <c r="G1622" s="332">
        <f t="shared" si="484"/>
        <v>0</v>
      </c>
    </row>
    <row r="1623" spans="1:7" ht="20.100000000000001" customHeight="1" x14ac:dyDescent="0.2">
      <c r="A1623" s="363" t="str">
        <f t="shared" si="483"/>
        <v/>
      </c>
      <c r="B1623" s="328" t="str">
        <f t="shared" si="480"/>
        <v/>
      </c>
      <c r="C1623" s="364"/>
      <c r="D1623" s="325" t="str">
        <f t="shared" si="481"/>
        <v/>
      </c>
      <c r="E1623" s="365"/>
      <c r="F1623" s="331">
        <f t="shared" si="482"/>
        <v>0</v>
      </c>
      <c r="G1623" s="332">
        <f t="shared" si="484"/>
        <v>0</v>
      </c>
    </row>
    <row r="1624" spans="1:7" ht="20.100000000000001" customHeight="1" x14ac:dyDescent="0.2">
      <c r="A1624" s="363" t="str">
        <f t="shared" si="483"/>
        <v/>
      </c>
      <c r="B1624" s="328" t="str">
        <f t="shared" si="480"/>
        <v/>
      </c>
      <c r="C1624" s="364"/>
      <c r="D1624" s="325" t="str">
        <f t="shared" si="481"/>
        <v/>
      </c>
      <c r="E1624" s="365"/>
      <c r="F1624" s="331">
        <f t="shared" si="482"/>
        <v>0</v>
      </c>
      <c r="G1624" s="332">
        <f t="shared" si="484"/>
        <v>0</v>
      </c>
    </row>
    <row r="1625" spans="1:7" ht="20.100000000000001" customHeight="1" x14ac:dyDescent="0.2">
      <c r="A1625" s="363" t="str">
        <f t="shared" si="483"/>
        <v/>
      </c>
      <c r="B1625" s="328" t="str">
        <f t="shared" si="480"/>
        <v/>
      </c>
      <c r="C1625" s="364"/>
      <c r="D1625" s="325" t="str">
        <f t="shared" si="481"/>
        <v/>
      </c>
      <c r="E1625" s="365"/>
      <c r="F1625" s="331">
        <f t="shared" si="482"/>
        <v>0</v>
      </c>
      <c r="G1625" s="332">
        <f t="shared" si="484"/>
        <v>0</v>
      </c>
    </row>
    <row r="1626" spans="1:7" ht="20.100000000000001" customHeight="1" x14ac:dyDescent="0.2">
      <c r="A1626" s="363" t="str">
        <f t="shared" si="483"/>
        <v/>
      </c>
      <c r="B1626" s="328" t="str">
        <f t="shared" si="480"/>
        <v/>
      </c>
      <c r="C1626" s="364"/>
      <c r="D1626" s="325" t="str">
        <f t="shared" si="481"/>
        <v/>
      </c>
      <c r="E1626" s="365"/>
      <c r="F1626" s="331">
        <f t="shared" si="482"/>
        <v>0</v>
      </c>
      <c r="G1626" s="332">
        <f t="shared" si="484"/>
        <v>0</v>
      </c>
    </row>
    <row r="1627" spans="1:7" ht="20.100000000000001" customHeight="1" x14ac:dyDescent="0.2">
      <c r="A1627" s="366"/>
      <c r="B1627" s="352"/>
      <c r="C1627" s="352"/>
      <c r="D1627" s="330"/>
      <c r="E1627" s="348"/>
      <c r="F1627" s="597" t="s">
        <v>27</v>
      </c>
      <c r="G1627" s="333">
        <f>SUBTOTAL(9,G1613:G1626)</f>
        <v>0</v>
      </c>
    </row>
    <row r="1628" spans="1:7" ht="20.100000000000001" customHeight="1" x14ac:dyDescent="0.2">
      <c r="A1628" s="366"/>
      <c r="B1628" s="352"/>
      <c r="C1628" s="339" t="s">
        <v>722</v>
      </c>
      <c r="D1628" s="330"/>
      <c r="E1628" s="348"/>
      <c r="F1628" s="349"/>
      <c r="G1628" s="367"/>
    </row>
    <row r="1629" spans="1:7" ht="20.100000000000001" customHeight="1" x14ac:dyDescent="0.2">
      <c r="A1629" s="363" t="str">
        <f t="shared" ref="A1629:A1636" si="485">IFERROR(VLOOKUP(C1629,Tabla_Insumos,4,FALSE),"")</f>
        <v/>
      </c>
      <c r="B1629" s="328" t="str">
        <f t="shared" ref="B1629:B1636" si="486">IFERROR(VLOOKUP(C1629,Tabla_Insumos,5,FALSE),"")</f>
        <v/>
      </c>
      <c r="C1629" s="334"/>
      <c r="D1629" s="325" t="str">
        <f t="shared" ref="D1629:D1636" si="487">IFERROR(VLOOKUP(C1629,Tabla_Insumos,2,FALSE),"")</f>
        <v/>
      </c>
      <c r="E1629" s="329"/>
      <c r="F1629" s="368">
        <f t="shared" ref="F1629:F1636" si="488">IFERROR(VLOOKUP(C1629,Tabla_Insumos,3,FALSE),0)</f>
        <v>0</v>
      </c>
      <c r="G1629" s="332">
        <f>ROUND(E1629*F1629,2)</f>
        <v>0</v>
      </c>
    </row>
    <row r="1630" spans="1:7" ht="20.100000000000001" customHeight="1" x14ac:dyDescent="0.2">
      <c r="A1630" s="363" t="str">
        <f t="shared" si="485"/>
        <v/>
      </c>
      <c r="B1630" s="328" t="str">
        <f t="shared" si="486"/>
        <v/>
      </c>
      <c r="C1630" s="335"/>
      <c r="D1630" s="325" t="str">
        <f t="shared" si="487"/>
        <v/>
      </c>
      <c r="E1630" s="329"/>
      <c r="F1630" s="368">
        <f t="shared" si="488"/>
        <v>0</v>
      </c>
      <c r="G1630" s="332">
        <f t="shared" ref="G1630:G1636" si="489">ROUND(E1630*F1630,2)</f>
        <v>0</v>
      </c>
    </row>
    <row r="1631" spans="1:7" ht="20.100000000000001" customHeight="1" x14ac:dyDescent="0.2">
      <c r="A1631" s="363" t="str">
        <f t="shared" si="485"/>
        <v/>
      </c>
      <c r="B1631" s="328" t="str">
        <f t="shared" si="486"/>
        <v/>
      </c>
      <c r="C1631" s="335"/>
      <c r="D1631" s="325" t="str">
        <f t="shared" si="487"/>
        <v/>
      </c>
      <c r="E1631" s="329"/>
      <c r="F1631" s="368">
        <f t="shared" si="488"/>
        <v>0</v>
      </c>
      <c r="G1631" s="332">
        <f t="shared" si="489"/>
        <v>0</v>
      </c>
    </row>
    <row r="1632" spans="1:7" ht="20.100000000000001" customHeight="1" x14ac:dyDescent="0.2">
      <c r="A1632" s="363" t="str">
        <f t="shared" si="485"/>
        <v/>
      </c>
      <c r="B1632" s="328" t="str">
        <f t="shared" si="486"/>
        <v/>
      </c>
      <c r="C1632" s="335"/>
      <c r="D1632" s="325" t="str">
        <f t="shared" si="487"/>
        <v/>
      </c>
      <c r="E1632" s="329"/>
      <c r="F1632" s="368">
        <f t="shared" si="488"/>
        <v>0</v>
      </c>
      <c r="G1632" s="332">
        <f t="shared" si="489"/>
        <v>0</v>
      </c>
    </row>
    <row r="1633" spans="1:7" ht="20.100000000000001" customHeight="1" x14ac:dyDescent="0.2">
      <c r="A1633" s="363" t="str">
        <f t="shared" si="485"/>
        <v/>
      </c>
      <c r="B1633" s="328" t="str">
        <f t="shared" si="486"/>
        <v/>
      </c>
      <c r="C1633" s="328"/>
      <c r="D1633" s="325" t="str">
        <f t="shared" si="487"/>
        <v/>
      </c>
      <c r="E1633" s="329"/>
      <c r="F1633" s="368">
        <f t="shared" si="488"/>
        <v>0</v>
      </c>
      <c r="G1633" s="332">
        <f t="shared" si="489"/>
        <v>0</v>
      </c>
    </row>
    <row r="1634" spans="1:7" ht="20.100000000000001" customHeight="1" x14ac:dyDescent="0.2">
      <c r="A1634" s="363" t="str">
        <f t="shared" si="485"/>
        <v/>
      </c>
      <c r="B1634" s="328" t="str">
        <f t="shared" si="486"/>
        <v/>
      </c>
      <c r="C1634" s="328"/>
      <c r="D1634" s="325" t="str">
        <f t="shared" si="487"/>
        <v/>
      </c>
      <c r="E1634" s="329"/>
      <c r="F1634" s="368">
        <f t="shared" si="488"/>
        <v>0</v>
      </c>
      <c r="G1634" s="332">
        <f t="shared" si="489"/>
        <v>0</v>
      </c>
    </row>
    <row r="1635" spans="1:7" ht="20.100000000000001" customHeight="1" x14ac:dyDescent="0.2">
      <c r="A1635" s="363" t="str">
        <f t="shared" si="485"/>
        <v/>
      </c>
      <c r="B1635" s="328" t="str">
        <f t="shared" si="486"/>
        <v/>
      </c>
      <c r="C1635" s="364"/>
      <c r="D1635" s="325" t="str">
        <f t="shared" si="487"/>
        <v/>
      </c>
      <c r="E1635" s="365"/>
      <c r="F1635" s="368">
        <f t="shared" si="488"/>
        <v>0</v>
      </c>
      <c r="G1635" s="332">
        <f t="shared" si="489"/>
        <v>0</v>
      </c>
    </row>
    <row r="1636" spans="1:7" ht="20.100000000000001" customHeight="1" x14ac:dyDescent="0.2">
      <c r="A1636" s="363" t="str">
        <f t="shared" si="485"/>
        <v/>
      </c>
      <c r="B1636" s="328" t="str">
        <f t="shared" si="486"/>
        <v/>
      </c>
      <c r="C1636" s="364"/>
      <c r="D1636" s="325" t="str">
        <f t="shared" si="487"/>
        <v/>
      </c>
      <c r="E1636" s="365"/>
      <c r="F1636" s="368">
        <f t="shared" si="488"/>
        <v>0</v>
      </c>
      <c r="G1636" s="332">
        <f t="shared" si="489"/>
        <v>0</v>
      </c>
    </row>
    <row r="1637" spans="1:7" ht="20.100000000000001" customHeight="1" x14ac:dyDescent="0.2">
      <c r="A1637" s="366"/>
      <c r="B1637" s="352"/>
      <c r="C1637" s="352"/>
      <c r="D1637" s="330"/>
      <c r="E1637" s="348"/>
      <c r="F1637" s="597" t="s">
        <v>28</v>
      </c>
      <c r="G1637" s="333">
        <f>SUBTOTAL(9,G1629:G1636)</f>
        <v>0</v>
      </c>
    </row>
    <row r="1638" spans="1:7" ht="20.100000000000001" customHeight="1" x14ac:dyDescent="0.2">
      <c r="A1638" s="366"/>
      <c r="B1638" s="352"/>
      <c r="C1638" s="339" t="s">
        <v>723</v>
      </c>
      <c r="D1638" s="330"/>
      <c r="E1638" s="348"/>
      <c r="F1638" s="349"/>
      <c r="G1638" s="367"/>
    </row>
    <row r="1639" spans="1:7" ht="20.100000000000001" customHeight="1" x14ac:dyDescent="0.2">
      <c r="A1639" s="363" t="str">
        <f>IFERROR(VLOOKUP(C1639,Tabla_Insumos,4,FALSE),"")</f>
        <v/>
      </c>
      <c r="B1639" s="328" t="str">
        <f t="shared" ref="B1639:B1647" si="490">IFERROR(VLOOKUP(C1639,Tabla_Insumos,5,FALSE),"")</f>
        <v/>
      </c>
      <c r="C1639" s="335"/>
      <c r="D1639" s="325" t="str">
        <f t="shared" ref="D1639:D1647" si="491">IFERROR(VLOOKUP(C1639,Tabla_Insumos,2,FALSE),"")</f>
        <v/>
      </c>
      <c r="E1639" s="329"/>
      <c r="F1639" s="331">
        <f>IFERROR(VLOOKUP(C1639,Tabla_Insumos,3,FALSE),0)</f>
        <v>0</v>
      </c>
      <c r="G1639" s="332">
        <f>ROUND(E1639*F1639,2)</f>
        <v>0</v>
      </c>
    </row>
    <row r="1640" spans="1:7" ht="20.100000000000001" customHeight="1" x14ac:dyDescent="0.2">
      <c r="A1640" s="363" t="str">
        <f t="shared" ref="A1640:A1647" si="492">IFERROR(VLOOKUP(C1640,Tabla_Insumos,4,FALSE),"")</f>
        <v/>
      </c>
      <c r="B1640" s="328" t="str">
        <f t="shared" si="490"/>
        <v/>
      </c>
      <c r="C1640" s="335"/>
      <c r="D1640" s="325" t="str">
        <f t="shared" si="491"/>
        <v/>
      </c>
      <c r="E1640" s="329"/>
      <c r="F1640" s="331">
        <f t="shared" ref="F1640:F1647" si="493">IFERROR(VLOOKUP(C1640,Tabla_Insumos,3,FALSE),0)</f>
        <v>0</v>
      </c>
      <c r="G1640" s="332">
        <f t="shared" ref="G1640:G1647" si="494">ROUND(E1640*F1640,2)</f>
        <v>0</v>
      </c>
    </row>
    <row r="1641" spans="1:7" ht="20.100000000000001" customHeight="1" x14ac:dyDescent="0.2">
      <c r="A1641" s="363" t="str">
        <f t="shared" si="492"/>
        <v/>
      </c>
      <c r="B1641" s="328" t="str">
        <f t="shared" si="490"/>
        <v/>
      </c>
      <c r="C1641" s="334"/>
      <c r="D1641" s="325" t="str">
        <f t="shared" si="491"/>
        <v/>
      </c>
      <c r="E1641" s="329"/>
      <c r="F1641" s="331">
        <f t="shared" si="493"/>
        <v>0</v>
      </c>
      <c r="G1641" s="332">
        <f t="shared" si="494"/>
        <v>0</v>
      </c>
    </row>
    <row r="1642" spans="1:7" ht="20.100000000000001" customHeight="1" x14ac:dyDescent="0.2">
      <c r="A1642" s="363" t="str">
        <f t="shared" si="492"/>
        <v/>
      </c>
      <c r="B1642" s="328" t="str">
        <f t="shared" si="490"/>
        <v/>
      </c>
      <c r="C1642" s="369"/>
      <c r="D1642" s="325" t="str">
        <f t="shared" si="491"/>
        <v/>
      </c>
      <c r="E1642" s="329"/>
      <c r="F1642" s="331">
        <f t="shared" si="493"/>
        <v>0</v>
      </c>
      <c r="G1642" s="332">
        <f t="shared" si="494"/>
        <v>0</v>
      </c>
    </row>
    <row r="1643" spans="1:7" ht="20.100000000000001" customHeight="1" x14ac:dyDescent="0.2">
      <c r="A1643" s="363" t="str">
        <f t="shared" si="492"/>
        <v/>
      </c>
      <c r="B1643" s="328" t="str">
        <f t="shared" si="490"/>
        <v/>
      </c>
      <c r="C1643" s="370"/>
      <c r="D1643" s="325" t="str">
        <f t="shared" si="491"/>
        <v/>
      </c>
      <c r="E1643" s="329"/>
      <c r="F1643" s="331">
        <f t="shared" si="493"/>
        <v>0</v>
      </c>
      <c r="G1643" s="332">
        <f t="shared" si="494"/>
        <v>0</v>
      </c>
    </row>
    <row r="1644" spans="1:7" ht="20.100000000000001" customHeight="1" x14ac:dyDescent="0.2">
      <c r="A1644" s="363" t="str">
        <f t="shared" si="492"/>
        <v/>
      </c>
      <c r="B1644" s="328" t="str">
        <f t="shared" si="490"/>
        <v/>
      </c>
      <c r="C1644" s="364"/>
      <c r="D1644" s="325" t="str">
        <f t="shared" si="491"/>
        <v/>
      </c>
      <c r="E1644" s="365"/>
      <c r="F1644" s="331">
        <f t="shared" si="493"/>
        <v>0</v>
      </c>
      <c r="G1644" s="332">
        <f t="shared" si="494"/>
        <v>0</v>
      </c>
    </row>
    <row r="1645" spans="1:7" ht="20.100000000000001" customHeight="1" x14ac:dyDescent="0.2">
      <c r="A1645" s="363" t="str">
        <f t="shared" si="492"/>
        <v/>
      </c>
      <c r="B1645" s="328" t="str">
        <f t="shared" si="490"/>
        <v/>
      </c>
      <c r="C1645" s="364"/>
      <c r="D1645" s="325" t="str">
        <f t="shared" si="491"/>
        <v/>
      </c>
      <c r="E1645" s="365"/>
      <c r="F1645" s="331">
        <f t="shared" si="493"/>
        <v>0</v>
      </c>
      <c r="G1645" s="332">
        <f t="shared" si="494"/>
        <v>0</v>
      </c>
    </row>
    <row r="1646" spans="1:7" ht="20.100000000000001" customHeight="1" x14ac:dyDescent="0.2">
      <c r="A1646" s="363" t="str">
        <f t="shared" si="492"/>
        <v/>
      </c>
      <c r="B1646" s="328" t="str">
        <f t="shared" si="490"/>
        <v/>
      </c>
      <c r="C1646" s="364"/>
      <c r="D1646" s="325" t="str">
        <f t="shared" si="491"/>
        <v/>
      </c>
      <c r="E1646" s="365"/>
      <c r="F1646" s="331">
        <f t="shared" si="493"/>
        <v>0</v>
      </c>
      <c r="G1646" s="332">
        <f t="shared" si="494"/>
        <v>0</v>
      </c>
    </row>
    <row r="1647" spans="1:7" ht="20.100000000000001" customHeight="1" x14ac:dyDescent="0.2">
      <c r="A1647" s="363" t="str">
        <f t="shared" si="492"/>
        <v/>
      </c>
      <c r="B1647" s="328" t="str">
        <f t="shared" si="490"/>
        <v/>
      </c>
      <c r="C1647" s="364"/>
      <c r="D1647" s="325" t="str">
        <f t="shared" si="491"/>
        <v/>
      </c>
      <c r="E1647" s="365"/>
      <c r="F1647" s="331">
        <f t="shared" si="493"/>
        <v>0</v>
      </c>
      <c r="G1647" s="332">
        <f t="shared" si="494"/>
        <v>0</v>
      </c>
    </row>
    <row r="1648" spans="1:7" ht="20.100000000000001" customHeight="1" x14ac:dyDescent="0.2">
      <c r="A1648" s="371"/>
      <c r="B1648" s="330"/>
      <c r="C1648" s="352"/>
      <c r="D1648" s="330"/>
      <c r="E1648" s="348"/>
      <c r="F1648" s="597" t="s">
        <v>29</v>
      </c>
      <c r="G1648" s="333">
        <f>SUBTOTAL(9,G1639:G1647)</f>
        <v>0</v>
      </c>
    </row>
    <row r="1649" spans="1:7" ht="20.100000000000001" customHeight="1" thickBot="1" x14ac:dyDescent="0.25">
      <c r="A1649" s="372"/>
      <c r="B1649" s="373"/>
      <c r="C1649" s="374"/>
      <c r="D1649" s="373"/>
      <c r="E1649" s="375"/>
      <c r="F1649" s="376"/>
      <c r="G1649" s="377"/>
    </row>
    <row r="1650" spans="1:7" ht="20.100000000000001" customHeight="1" thickBot="1" x14ac:dyDescent="0.25">
      <c r="A1650" s="387">
        <f>B1608</f>
        <v>32</v>
      </c>
      <c r="B1650" s="378" t="str">
        <f>C1608</f>
        <v xml:space="preserve">Instalación sanitaria (incl. cañería base, distrib. AF-AC, artefactos y grifería) </v>
      </c>
      <c r="C1650" s="379"/>
      <c r="D1650" s="379" t="s">
        <v>30</v>
      </c>
      <c r="E1650" s="380"/>
      <c r="F1650" s="381" t="s">
        <v>31</v>
      </c>
      <c r="G1650" s="382">
        <f>SUBTOTAL(9,G1613:G1649)</f>
        <v>0</v>
      </c>
    </row>
    <row r="1651" spans="1:7" ht="20.100000000000001" customHeight="1" thickTop="1" thickBot="1" x14ac:dyDescent="0.25"/>
    <row r="1652" spans="1:7" ht="20.100000000000001" customHeight="1" thickTop="1" x14ac:dyDescent="0.2">
      <c r="A1652" s="383" t="s">
        <v>1252</v>
      </c>
      <c r="B1652" s="384"/>
      <c r="C1652" s="384"/>
      <c r="D1652" s="384"/>
      <c r="E1652" s="384"/>
      <c r="F1652" s="384"/>
      <c r="G1652" s="385"/>
    </row>
    <row r="1653" spans="1:7" ht="20.100000000000001" customHeight="1" x14ac:dyDescent="0.2">
      <c r="A1653" s="336" t="s">
        <v>719</v>
      </c>
      <c r="B1653" s="337" t="str">
        <f>Comitente</f>
        <v>INSTITUTO PROVINCIAL DE LA VIVIENDA</v>
      </c>
      <c r="C1653" s="338"/>
      <c r="D1653" s="339"/>
      <c r="E1653" s="339"/>
      <c r="F1653" s="340"/>
      <c r="G1653" s="341"/>
    </row>
    <row r="1654" spans="1:7" ht="20.100000000000001" customHeight="1" x14ac:dyDescent="0.2">
      <c r="A1654" s="336" t="s">
        <v>720</v>
      </c>
      <c r="B1654" s="337" t="str">
        <f>Contratista</f>
        <v>xxxxxx</v>
      </c>
      <c r="C1654" s="342"/>
      <c r="D1654" s="342"/>
      <c r="E1654" s="342"/>
      <c r="F1654" s="343"/>
      <c r="G1654" s="344"/>
    </row>
    <row r="1655" spans="1:7" ht="20.100000000000001" customHeight="1" x14ac:dyDescent="0.2">
      <c r="A1655" s="336" t="s">
        <v>20</v>
      </c>
      <c r="B1655" s="337" t="str">
        <f>Obra</f>
        <v>B° VIRGEN DE FÁTIMA - SECTOR 1 - 71 VIV.- DPTO. JÁCHAL</v>
      </c>
      <c r="C1655" s="342"/>
      <c r="D1655" s="342"/>
      <c r="E1655" s="342"/>
      <c r="F1655" s="343" t="s">
        <v>33</v>
      </c>
      <c r="G1655" s="345">
        <f>+Datos!$C$10</f>
        <v>43769</v>
      </c>
    </row>
    <row r="1656" spans="1:7" ht="20.100000000000001" customHeight="1" x14ac:dyDescent="0.2">
      <c r="A1656" s="346" t="s">
        <v>718</v>
      </c>
      <c r="B1656" s="347" t="str">
        <f>Ubicación</f>
        <v>DEPTO. JÁCHAL</v>
      </c>
      <c r="C1656" s="347"/>
      <c r="D1656" s="330"/>
      <c r="E1656" s="348"/>
      <c r="F1656" s="349"/>
      <c r="G1656" s="350"/>
    </row>
    <row r="1657" spans="1:7" ht="20.100000000000001" customHeight="1" x14ac:dyDescent="0.2">
      <c r="A1657" s="346" t="s">
        <v>34</v>
      </c>
      <c r="B1657" s="351" t="s">
        <v>1125</v>
      </c>
      <c r="C1657" s="352" t="str">
        <f>IFERROR(VLOOKUP(B1657,Tabla_CyP,2,FALSE),"")</f>
        <v>VIVIENDA</v>
      </c>
      <c r="D1657" s="353"/>
      <c r="E1657" s="348"/>
      <c r="F1657" s="349"/>
      <c r="G1657" s="350"/>
    </row>
    <row r="1658" spans="1:7" ht="20.100000000000001" customHeight="1" x14ac:dyDescent="0.2">
      <c r="A1658" s="346" t="s">
        <v>21</v>
      </c>
      <c r="B1658" s="386" t="str">
        <f>IFERROR(VLOOKUP(COUNTIF($A$1:A1658,"ITEM:"),Tabla_NumeroItem,2,FALSE),"")</f>
        <v>32.1</v>
      </c>
      <c r="C1658" s="352" t="str">
        <f>IFERROR(VLOOKUP(B1658,Tabla_CyP,2,FALSE),"")</f>
        <v xml:space="preserve">Instalación sanitaria p/ disc.(incl. cañería base, distrib. AF-AC, artefactos y grifería) </v>
      </c>
      <c r="D1658" s="330"/>
      <c r="E1658" s="348"/>
      <c r="F1658" s="343" t="s">
        <v>22</v>
      </c>
      <c r="G1658" s="354" t="str">
        <f>IFERROR(VLOOKUP(B1658,Tabla_CyP,4,FALSE),"")</f>
        <v>gl</v>
      </c>
    </row>
    <row r="1659" spans="1:7" ht="20.100000000000001" customHeight="1" x14ac:dyDescent="0.2">
      <c r="A1659" s="346"/>
      <c r="B1659" s="347"/>
      <c r="C1659" s="352"/>
      <c r="D1659" s="330"/>
      <c r="E1659" s="348"/>
      <c r="F1659" s="349"/>
      <c r="G1659" s="350"/>
    </row>
    <row r="1660" spans="1:7" ht="20.100000000000001" customHeight="1" x14ac:dyDescent="0.2">
      <c r="A1660" s="650" t="s">
        <v>581</v>
      </c>
      <c r="B1660" s="651"/>
      <c r="C1660" s="646" t="s">
        <v>0</v>
      </c>
      <c r="D1660" s="646" t="s">
        <v>23</v>
      </c>
      <c r="E1660" s="648" t="s">
        <v>24</v>
      </c>
      <c r="F1660" s="644" t="s">
        <v>25</v>
      </c>
      <c r="G1660" s="652" t="s">
        <v>26</v>
      </c>
    </row>
    <row r="1661" spans="1:7" ht="20.100000000000001" customHeight="1" x14ac:dyDescent="0.2">
      <c r="A1661" s="355" t="s">
        <v>582</v>
      </c>
      <c r="B1661" s="356" t="s">
        <v>583</v>
      </c>
      <c r="C1661" s="647"/>
      <c r="D1661" s="647"/>
      <c r="E1661" s="649"/>
      <c r="F1661" s="645"/>
      <c r="G1661" s="653"/>
    </row>
    <row r="1662" spans="1:7" ht="20.100000000000001" customHeight="1" x14ac:dyDescent="0.2">
      <c r="A1662" s="596"/>
      <c r="B1662" s="357"/>
      <c r="C1662" s="358" t="s">
        <v>721</v>
      </c>
      <c r="D1662" s="359"/>
      <c r="E1662" s="360"/>
      <c r="F1662" s="361"/>
      <c r="G1662" s="362"/>
    </row>
    <row r="1663" spans="1:7" ht="20.100000000000001" customHeight="1" x14ac:dyDescent="0.2">
      <c r="A1663" s="363" t="str">
        <f>IFERROR(VLOOKUP(C1663,Tabla_Insumos,4,FALSE),"")</f>
        <v/>
      </c>
      <c r="B1663" s="328" t="str">
        <f t="shared" ref="B1663:B1676" si="495">IFERROR(VLOOKUP(C1663,Tabla_Insumos,5,FALSE),"")</f>
        <v/>
      </c>
      <c r="C1663" s="326"/>
      <c r="D1663" s="325" t="str">
        <f t="shared" ref="D1663:D1676" si="496">IFERROR(VLOOKUP(C1663,Tabla_Insumos,2,FALSE),"")</f>
        <v/>
      </c>
      <c r="E1663" s="329"/>
      <c r="F1663" s="331">
        <f t="shared" ref="F1663:F1676" si="497">IFERROR(VLOOKUP(C1663,Tabla_Insumos,3,FALSE),0)</f>
        <v>0</v>
      </c>
      <c r="G1663" s="332">
        <f>ROUND(E1663*F1663,2)</f>
        <v>0</v>
      </c>
    </row>
    <row r="1664" spans="1:7" ht="20.100000000000001" customHeight="1" x14ac:dyDescent="0.2">
      <c r="A1664" s="363" t="str">
        <f t="shared" ref="A1664:A1676" si="498">IFERROR(VLOOKUP(C1664,Tabla_Insumos,4,FALSE),"")</f>
        <v/>
      </c>
      <c r="B1664" s="328" t="str">
        <f t="shared" si="495"/>
        <v/>
      </c>
      <c r="C1664" s="326"/>
      <c r="D1664" s="325" t="str">
        <f t="shared" si="496"/>
        <v/>
      </c>
      <c r="E1664" s="329"/>
      <c r="F1664" s="331">
        <f t="shared" si="497"/>
        <v>0</v>
      </c>
      <c r="G1664" s="332">
        <f t="shared" ref="G1664:G1676" si="499">ROUND(E1664*F1664,2)</f>
        <v>0</v>
      </c>
    </row>
    <row r="1665" spans="1:7" ht="20.100000000000001" customHeight="1" x14ac:dyDescent="0.2">
      <c r="A1665" s="363" t="str">
        <f t="shared" si="498"/>
        <v/>
      </c>
      <c r="B1665" s="328" t="str">
        <f t="shared" si="495"/>
        <v/>
      </c>
      <c r="C1665" s="326"/>
      <c r="D1665" s="325" t="str">
        <f t="shared" si="496"/>
        <v/>
      </c>
      <c r="E1665" s="329"/>
      <c r="F1665" s="331">
        <f t="shared" si="497"/>
        <v>0</v>
      </c>
      <c r="G1665" s="332">
        <f t="shared" si="499"/>
        <v>0</v>
      </c>
    </row>
    <row r="1666" spans="1:7" ht="20.100000000000001" customHeight="1" x14ac:dyDescent="0.2">
      <c r="A1666" s="363" t="str">
        <f t="shared" si="498"/>
        <v/>
      </c>
      <c r="B1666" s="328" t="str">
        <f t="shared" si="495"/>
        <v/>
      </c>
      <c r="C1666" s="327"/>
      <c r="D1666" s="325" t="str">
        <f t="shared" si="496"/>
        <v/>
      </c>
      <c r="E1666" s="329"/>
      <c r="F1666" s="331">
        <f t="shared" si="497"/>
        <v>0</v>
      </c>
      <c r="G1666" s="332">
        <f t="shared" si="499"/>
        <v>0</v>
      </c>
    </row>
    <row r="1667" spans="1:7" ht="20.100000000000001" customHeight="1" x14ac:dyDescent="0.2">
      <c r="A1667" s="363" t="str">
        <f t="shared" si="498"/>
        <v/>
      </c>
      <c r="B1667" s="328" t="str">
        <f t="shared" si="495"/>
        <v/>
      </c>
      <c r="C1667" s="328"/>
      <c r="D1667" s="325" t="str">
        <f t="shared" si="496"/>
        <v/>
      </c>
      <c r="E1667" s="329"/>
      <c r="F1667" s="331">
        <f t="shared" si="497"/>
        <v>0</v>
      </c>
      <c r="G1667" s="332">
        <f t="shared" si="499"/>
        <v>0</v>
      </c>
    </row>
    <row r="1668" spans="1:7" ht="20.100000000000001" customHeight="1" x14ac:dyDescent="0.2">
      <c r="A1668" s="363" t="str">
        <f t="shared" si="498"/>
        <v/>
      </c>
      <c r="B1668" s="328" t="str">
        <f t="shared" si="495"/>
        <v/>
      </c>
      <c r="C1668" s="364"/>
      <c r="D1668" s="325" t="str">
        <f t="shared" si="496"/>
        <v/>
      </c>
      <c r="E1668" s="365"/>
      <c r="F1668" s="331">
        <f t="shared" si="497"/>
        <v>0</v>
      </c>
      <c r="G1668" s="332">
        <f t="shared" si="499"/>
        <v>0</v>
      </c>
    </row>
    <row r="1669" spans="1:7" ht="20.100000000000001" customHeight="1" x14ac:dyDescent="0.2">
      <c r="A1669" s="363" t="str">
        <f t="shared" si="498"/>
        <v/>
      </c>
      <c r="B1669" s="328" t="str">
        <f t="shared" si="495"/>
        <v/>
      </c>
      <c r="C1669" s="364"/>
      <c r="D1669" s="325" t="str">
        <f t="shared" si="496"/>
        <v/>
      </c>
      <c r="E1669" s="365"/>
      <c r="F1669" s="331">
        <f t="shared" si="497"/>
        <v>0</v>
      </c>
      <c r="G1669" s="332">
        <f t="shared" si="499"/>
        <v>0</v>
      </c>
    </row>
    <row r="1670" spans="1:7" ht="20.100000000000001" customHeight="1" x14ac:dyDescent="0.2">
      <c r="A1670" s="363" t="str">
        <f t="shared" si="498"/>
        <v/>
      </c>
      <c r="B1670" s="328" t="str">
        <f t="shared" si="495"/>
        <v/>
      </c>
      <c r="C1670" s="364"/>
      <c r="D1670" s="325" t="str">
        <f t="shared" si="496"/>
        <v/>
      </c>
      <c r="E1670" s="365"/>
      <c r="F1670" s="331">
        <f t="shared" si="497"/>
        <v>0</v>
      </c>
      <c r="G1670" s="332">
        <f t="shared" si="499"/>
        <v>0</v>
      </c>
    </row>
    <row r="1671" spans="1:7" ht="20.100000000000001" customHeight="1" x14ac:dyDescent="0.2">
      <c r="A1671" s="363" t="str">
        <f t="shared" si="498"/>
        <v/>
      </c>
      <c r="B1671" s="328" t="str">
        <f t="shared" si="495"/>
        <v/>
      </c>
      <c r="C1671" s="364"/>
      <c r="D1671" s="325" t="str">
        <f t="shared" si="496"/>
        <v/>
      </c>
      <c r="E1671" s="365"/>
      <c r="F1671" s="331">
        <f t="shared" si="497"/>
        <v>0</v>
      </c>
      <c r="G1671" s="332">
        <f t="shared" si="499"/>
        <v>0</v>
      </c>
    </row>
    <row r="1672" spans="1:7" ht="20.100000000000001" customHeight="1" x14ac:dyDescent="0.2">
      <c r="A1672" s="363" t="str">
        <f t="shared" si="498"/>
        <v/>
      </c>
      <c r="B1672" s="328" t="str">
        <f t="shared" si="495"/>
        <v/>
      </c>
      <c r="C1672" s="364"/>
      <c r="D1672" s="325" t="str">
        <f t="shared" si="496"/>
        <v/>
      </c>
      <c r="E1672" s="365"/>
      <c r="F1672" s="331">
        <f t="shared" si="497"/>
        <v>0</v>
      </c>
      <c r="G1672" s="332">
        <f t="shared" si="499"/>
        <v>0</v>
      </c>
    </row>
    <row r="1673" spans="1:7" ht="20.100000000000001" customHeight="1" x14ac:dyDescent="0.2">
      <c r="A1673" s="363" t="str">
        <f t="shared" si="498"/>
        <v/>
      </c>
      <c r="B1673" s="328" t="str">
        <f t="shared" si="495"/>
        <v/>
      </c>
      <c r="C1673" s="364"/>
      <c r="D1673" s="325" t="str">
        <f t="shared" si="496"/>
        <v/>
      </c>
      <c r="E1673" s="365"/>
      <c r="F1673" s="331">
        <f t="shared" si="497"/>
        <v>0</v>
      </c>
      <c r="G1673" s="332">
        <f t="shared" si="499"/>
        <v>0</v>
      </c>
    </row>
    <row r="1674" spans="1:7" ht="20.100000000000001" customHeight="1" x14ac:dyDescent="0.2">
      <c r="A1674" s="363" t="str">
        <f t="shared" si="498"/>
        <v/>
      </c>
      <c r="B1674" s="328" t="str">
        <f t="shared" si="495"/>
        <v/>
      </c>
      <c r="C1674" s="364"/>
      <c r="D1674" s="325" t="str">
        <f t="shared" si="496"/>
        <v/>
      </c>
      <c r="E1674" s="365"/>
      <c r="F1674" s="331">
        <f t="shared" si="497"/>
        <v>0</v>
      </c>
      <c r="G1674" s="332">
        <f t="shared" si="499"/>
        <v>0</v>
      </c>
    </row>
    <row r="1675" spans="1:7" ht="20.100000000000001" customHeight="1" x14ac:dyDescent="0.2">
      <c r="A1675" s="363" t="str">
        <f t="shared" si="498"/>
        <v/>
      </c>
      <c r="B1675" s="328" t="str">
        <f t="shared" si="495"/>
        <v/>
      </c>
      <c r="C1675" s="364"/>
      <c r="D1675" s="325" t="str">
        <f t="shared" si="496"/>
        <v/>
      </c>
      <c r="E1675" s="365"/>
      <c r="F1675" s="331">
        <f t="shared" si="497"/>
        <v>0</v>
      </c>
      <c r="G1675" s="332">
        <f t="shared" si="499"/>
        <v>0</v>
      </c>
    </row>
    <row r="1676" spans="1:7" ht="20.100000000000001" customHeight="1" x14ac:dyDescent="0.2">
      <c r="A1676" s="363" t="str">
        <f t="shared" si="498"/>
        <v/>
      </c>
      <c r="B1676" s="328" t="str">
        <f t="shared" si="495"/>
        <v/>
      </c>
      <c r="C1676" s="364"/>
      <c r="D1676" s="325" t="str">
        <f t="shared" si="496"/>
        <v/>
      </c>
      <c r="E1676" s="365"/>
      <c r="F1676" s="331">
        <f t="shared" si="497"/>
        <v>0</v>
      </c>
      <c r="G1676" s="332">
        <f t="shared" si="499"/>
        <v>0</v>
      </c>
    </row>
    <row r="1677" spans="1:7" ht="20.100000000000001" customHeight="1" x14ac:dyDescent="0.2">
      <c r="A1677" s="366"/>
      <c r="B1677" s="352"/>
      <c r="C1677" s="352"/>
      <c r="D1677" s="330"/>
      <c r="E1677" s="348"/>
      <c r="F1677" s="597" t="s">
        <v>27</v>
      </c>
      <c r="G1677" s="333">
        <f>SUBTOTAL(9,G1663:G1676)</f>
        <v>0</v>
      </c>
    </row>
    <row r="1678" spans="1:7" ht="20.100000000000001" customHeight="1" x14ac:dyDescent="0.2">
      <c r="A1678" s="366"/>
      <c r="B1678" s="352"/>
      <c r="C1678" s="339" t="s">
        <v>722</v>
      </c>
      <c r="D1678" s="330"/>
      <c r="E1678" s="348"/>
      <c r="F1678" s="349"/>
      <c r="G1678" s="367"/>
    </row>
    <row r="1679" spans="1:7" ht="20.100000000000001" customHeight="1" x14ac:dyDescent="0.2">
      <c r="A1679" s="363" t="str">
        <f t="shared" ref="A1679:A1686" si="500">IFERROR(VLOOKUP(C1679,Tabla_Insumos,4,FALSE),"")</f>
        <v/>
      </c>
      <c r="B1679" s="328" t="str">
        <f t="shared" ref="B1679:B1686" si="501">IFERROR(VLOOKUP(C1679,Tabla_Insumos,5,FALSE),"")</f>
        <v/>
      </c>
      <c r="C1679" s="334"/>
      <c r="D1679" s="325" t="str">
        <f t="shared" ref="D1679:D1686" si="502">IFERROR(VLOOKUP(C1679,Tabla_Insumos,2,FALSE),"")</f>
        <v/>
      </c>
      <c r="E1679" s="329"/>
      <c r="F1679" s="368">
        <f t="shared" ref="F1679:F1686" si="503">IFERROR(VLOOKUP(C1679,Tabla_Insumos,3,FALSE),0)</f>
        <v>0</v>
      </c>
      <c r="G1679" s="332">
        <f>ROUND(E1679*F1679,2)</f>
        <v>0</v>
      </c>
    </row>
    <row r="1680" spans="1:7" ht="20.100000000000001" customHeight="1" x14ac:dyDescent="0.2">
      <c r="A1680" s="363" t="str">
        <f t="shared" si="500"/>
        <v/>
      </c>
      <c r="B1680" s="328" t="str">
        <f t="shared" si="501"/>
        <v/>
      </c>
      <c r="C1680" s="335"/>
      <c r="D1680" s="325" t="str">
        <f t="shared" si="502"/>
        <v/>
      </c>
      <c r="E1680" s="329"/>
      <c r="F1680" s="368">
        <f t="shared" si="503"/>
        <v>0</v>
      </c>
      <c r="G1680" s="332">
        <f t="shared" ref="G1680:G1686" si="504">ROUND(E1680*F1680,2)</f>
        <v>0</v>
      </c>
    </row>
    <row r="1681" spans="1:7" ht="20.100000000000001" customHeight="1" x14ac:dyDescent="0.2">
      <c r="A1681" s="363" t="str">
        <f t="shared" si="500"/>
        <v/>
      </c>
      <c r="B1681" s="328" t="str">
        <f t="shared" si="501"/>
        <v/>
      </c>
      <c r="C1681" s="335"/>
      <c r="D1681" s="325" t="str">
        <f t="shared" si="502"/>
        <v/>
      </c>
      <c r="E1681" s="329"/>
      <c r="F1681" s="368">
        <f t="shared" si="503"/>
        <v>0</v>
      </c>
      <c r="G1681" s="332">
        <f t="shared" si="504"/>
        <v>0</v>
      </c>
    </row>
    <row r="1682" spans="1:7" ht="20.100000000000001" customHeight="1" x14ac:dyDescent="0.2">
      <c r="A1682" s="363" t="str">
        <f t="shared" si="500"/>
        <v/>
      </c>
      <c r="B1682" s="328" t="str">
        <f t="shared" si="501"/>
        <v/>
      </c>
      <c r="C1682" s="335"/>
      <c r="D1682" s="325" t="str">
        <f t="shared" si="502"/>
        <v/>
      </c>
      <c r="E1682" s="329"/>
      <c r="F1682" s="368">
        <f t="shared" si="503"/>
        <v>0</v>
      </c>
      <c r="G1682" s="332">
        <f t="shared" si="504"/>
        <v>0</v>
      </c>
    </row>
    <row r="1683" spans="1:7" ht="20.100000000000001" customHeight="1" x14ac:dyDescent="0.2">
      <c r="A1683" s="363" t="str">
        <f t="shared" si="500"/>
        <v/>
      </c>
      <c r="B1683" s="328" t="str">
        <f t="shared" si="501"/>
        <v/>
      </c>
      <c r="C1683" s="328"/>
      <c r="D1683" s="325" t="str">
        <f t="shared" si="502"/>
        <v/>
      </c>
      <c r="E1683" s="329"/>
      <c r="F1683" s="368">
        <f t="shared" si="503"/>
        <v>0</v>
      </c>
      <c r="G1683" s="332">
        <f t="shared" si="504"/>
        <v>0</v>
      </c>
    </row>
    <row r="1684" spans="1:7" ht="20.100000000000001" customHeight="1" x14ac:dyDescent="0.2">
      <c r="A1684" s="363" t="str">
        <f t="shared" si="500"/>
        <v/>
      </c>
      <c r="B1684" s="328" t="str">
        <f t="shared" si="501"/>
        <v/>
      </c>
      <c r="C1684" s="328"/>
      <c r="D1684" s="325" t="str">
        <f t="shared" si="502"/>
        <v/>
      </c>
      <c r="E1684" s="329"/>
      <c r="F1684" s="368">
        <f t="shared" si="503"/>
        <v>0</v>
      </c>
      <c r="G1684" s="332">
        <f t="shared" si="504"/>
        <v>0</v>
      </c>
    </row>
    <row r="1685" spans="1:7" ht="20.100000000000001" customHeight="1" x14ac:dyDescent="0.2">
      <c r="A1685" s="363" t="str">
        <f t="shared" si="500"/>
        <v/>
      </c>
      <c r="B1685" s="328" t="str">
        <f t="shared" si="501"/>
        <v/>
      </c>
      <c r="C1685" s="364"/>
      <c r="D1685" s="325" t="str">
        <f t="shared" si="502"/>
        <v/>
      </c>
      <c r="E1685" s="365"/>
      <c r="F1685" s="368">
        <f t="shared" si="503"/>
        <v>0</v>
      </c>
      <c r="G1685" s="332">
        <f t="shared" si="504"/>
        <v>0</v>
      </c>
    </row>
    <row r="1686" spans="1:7" ht="20.100000000000001" customHeight="1" x14ac:dyDescent="0.2">
      <c r="A1686" s="363" t="str">
        <f t="shared" si="500"/>
        <v/>
      </c>
      <c r="B1686" s="328" t="str">
        <f t="shared" si="501"/>
        <v/>
      </c>
      <c r="C1686" s="364"/>
      <c r="D1686" s="325" t="str">
        <f t="shared" si="502"/>
        <v/>
      </c>
      <c r="E1686" s="365"/>
      <c r="F1686" s="368">
        <f t="shared" si="503"/>
        <v>0</v>
      </c>
      <c r="G1686" s="332">
        <f t="shared" si="504"/>
        <v>0</v>
      </c>
    </row>
    <row r="1687" spans="1:7" ht="20.100000000000001" customHeight="1" x14ac:dyDescent="0.2">
      <c r="A1687" s="366"/>
      <c r="B1687" s="352"/>
      <c r="C1687" s="352"/>
      <c r="D1687" s="330"/>
      <c r="E1687" s="348"/>
      <c r="F1687" s="597" t="s">
        <v>28</v>
      </c>
      <c r="G1687" s="333">
        <f>SUBTOTAL(9,G1679:G1686)</f>
        <v>0</v>
      </c>
    </row>
    <row r="1688" spans="1:7" ht="20.100000000000001" customHeight="1" x14ac:dyDescent="0.2">
      <c r="A1688" s="366"/>
      <c r="B1688" s="352"/>
      <c r="C1688" s="339" t="s">
        <v>723</v>
      </c>
      <c r="D1688" s="330"/>
      <c r="E1688" s="348"/>
      <c r="F1688" s="349"/>
      <c r="G1688" s="367"/>
    </row>
    <row r="1689" spans="1:7" ht="20.100000000000001" customHeight="1" x14ac:dyDescent="0.2">
      <c r="A1689" s="363" t="str">
        <f>IFERROR(VLOOKUP(C1689,Tabla_Insumos,4,FALSE),"")</f>
        <v/>
      </c>
      <c r="B1689" s="328" t="str">
        <f t="shared" ref="B1689:B1697" si="505">IFERROR(VLOOKUP(C1689,Tabla_Insumos,5,FALSE),"")</f>
        <v/>
      </c>
      <c r="C1689" s="335"/>
      <c r="D1689" s="325" t="str">
        <f t="shared" ref="D1689:D1697" si="506">IFERROR(VLOOKUP(C1689,Tabla_Insumos,2,FALSE),"")</f>
        <v/>
      </c>
      <c r="E1689" s="329"/>
      <c r="F1689" s="331">
        <f>IFERROR(VLOOKUP(C1689,Tabla_Insumos,3,FALSE),0)</f>
        <v>0</v>
      </c>
      <c r="G1689" s="332">
        <f>ROUND(E1689*F1689,2)</f>
        <v>0</v>
      </c>
    </row>
    <row r="1690" spans="1:7" ht="20.100000000000001" customHeight="1" x14ac:dyDescent="0.2">
      <c r="A1690" s="363" t="str">
        <f t="shared" ref="A1690:A1697" si="507">IFERROR(VLOOKUP(C1690,Tabla_Insumos,4,FALSE),"")</f>
        <v/>
      </c>
      <c r="B1690" s="328" t="str">
        <f t="shared" si="505"/>
        <v/>
      </c>
      <c r="C1690" s="335"/>
      <c r="D1690" s="325" t="str">
        <f t="shared" si="506"/>
        <v/>
      </c>
      <c r="E1690" s="329"/>
      <c r="F1690" s="331">
        <f t="shared" ref="F1690:F1697" si="508">IFERROR(VLOOKUP(C1690,Tabla_Insumos,3,FALSE),0)</f>
        <v>0</v>
      </c>
      <c r="G1690" s="332">
        <f t="shared" ref="G1690:G1697" si="509">ROUND(E1690*F1690,2)</f>
        <v>0</v>
      </c>
    </row>
    <row r="1691" spans="1:7" ht="20.100000000000001" customHeight="1" x14ac:dyDescent="0.2">
      <c r="A1691" s="363" t="str">
        <f t="shared" si="507"/>
        <v/>
      </c>
      <c r="B1691" s="328" t="str">
        <f t="shared" si="505"/>
        <v/>
      </c>
      <c r="C1691" s="334"/>
      <c r="D1691" s="325" t="str">
        <f t="shared" si="506"/>
        <v/>
      </c>
      <c r="E1691" s="329"/>
      <c r="F1691" s="331">
        <f t="shared" si="508"/>
        <v>0</v>
      </c>
      <c r="G1691" s="332">
        <f t="shared" si="509"/>
        <v>0</v>
      </c>
    </row>
    <row r="1692" spans="1:7" ht="20.100000000000001" customHeight="1" x14ac:dyDescent="0.2">
      <c r="A1692" s="363" t="str">
        <f t="shared" si="507"/>
        <v/>
      </c>
      <c r="B1692" s="328" t="str">
        <f t="shared" si="505"/>
        <v/>
      </c>
      <c r="C1692" s="369"/>
      <c r="D1692" s="325" t="str">
        <f t="shared" si="506"/>
        <v/>
      </c>
      <c r="E1692" s="329"/>
      <c r="F1692" s="331">
        <f t="shared" si="508"/>
        <v>0</v>
      </c>
      <c r="G1692" s="332">
        <f t="shared" si="509"/>
        <v>0</v>
      </c>
    </row>
    <row r="1693" spans="1:7" ht="20.100000000000001" customHeight="1" x14ac:dyDescent="0.2">
      <c r="A1693" s="363" t="str">
        <f t="shared" si="507"/>
        <v/>
      </c>
      <c r="B1693" s="328" t="str">
        <f t="shared" si="505"/>
        <v/>
      </c>
      <c r="C1693" s="370"/>
      <c r="D1693" s="325" t="str">
        <f t="shared" si="506"/>
        <v/>
      </c>
      <c r="E1693" s="329"/>
      <c r="F1693" s="331">
        <f t="shared" si="508"/>
        <v>0</v>
      </c>
      <c r="G1693" s="332">
        <f t="shared" si="509"/>
        <v>0</v>
      </c>
    </row>
    <row r="1694" spans="1:7" ht="20.100000000000001" customHeight="1" x14ac:dyDescent="0.2">
      <c r="A1694" s="363" t="str">
        <f t="shared" si="507"/>
        <v/>
      </c>
      <c r="B1694" s="328" t="str">
        <f t="shared" si="505"/>
        <v/>
      </c>
      <c r="C1694" s="364"/>
      <c r="D1694" s="325" t="str">
        <f t="shared" si="506"/>
        <v/>
      </c>
      <c r="E1694" s="365"/>
      <c r="F1694" s="331">
        <f t="shared" si="508"/>
        <v>0</v>
      </c>
      <c r="G1694" s="332">
        <f t="shared" si="509"/>
        <v>0</v>
      </c>
    </row>
    <row r="1695" spans="1:7" ht="20.100000000000001" customHeight="1" x14ac:dyDescent="0.2">
      <c r="A1695" s="363" t="str">
        <f t="shared" si="507"/>
        <v/>
      </c>
      <c r="B1695" s="328" t="str">
        <f t="shared" si="505"/>
        <v/>
      </c>
      <c r="C1695" s="364"/>
      <c r="D1695" s="325" t="str">
        <f t="shared" si="506"/>
        <v/>
      </c>
      <c r="E1695" s="365"/>
      <c r="F1695" s="331">
        <f t="shared" si="508"/>
        <v>0</v>
      </c>
      <c r="G1695" s="332">
        <f t="shared" si="509"/>
        <v>0</v>
      </c>
    </row>
    <row r="1696" spans="1:7" ht="20.100000000000001" customHeight="1" x14ac:dyDescent="0.2">
      <c r="A1696" s="363" t="str">
        <f t="shared" si="507"/>
        <v/>
      </c>
      <c r="B1696" s="328" t="str">
        <f t="shared" si="505"/>
        <v/>
      </c>
      <c r="C1696" s="364"/>
      <c r="D1696" s="325" t="str">
        <f t="shared" si="506"/>
        <v/>
      </c>
      <c r="E1696" s="365"/>
      <c r="F1696" s="331">
        <f t="shared" si="508"/>
        <v>0</v>
      </c>
      <c r="G1696" s="332">
        <f t="shared" si="509"/>
        <v>0</v>
      </c>
    </row>
    <row r="1697" spans="1:7" ht="20.100000000000001" customHeight="1" x14ac:dyDescent="0.2">
      <c r="A1697" s="363" t="str">
        <f t="shared" si="507"/>
        <v/>
      </c>
      <c r="B1697" s="328" t="str">
        <f t="shared" si="505"/>
        <v/>
      </c>
      <c r="C1697" s="364"/>
      <c r="D1697" s="325" t="str">
        <f t="shared" si="506"/>
        <v/>
      </c>
      <c r="E1697" s="365"/>
      <c r="F1697" s="331">
        <f t="shared" si="508"/>
        <v>0</v>
      </c>
      <c r="G1697" s="332">
        <f t="shared" si="509"/>
        <v>0</v>
      </c>
    </row>
    <row r="1698" spans="1:7" ht="20.100000000000001" customHeight="1" x14ac:dyDescent="0.2">
      <c r="A1698" s="371"/>
      <c r="B1698" s="330"/>
      <c r="C1698" s="352"/>
      <c r="D1698" s="330"/>
      <c r="E1698" s="348"/>
      <c r="F1698" s="597" t="s">
        <v>29</v>
      </c>
      <c r="G1698" s="333">
        <f>SUBTOTAL(9,G1689:G1697)</f>
        <v>0</v>
      </c>
    </row>
    <row r="1699" spans="1:7" ht="20.100000000000001" customHeight="1" thickBot="1" x14ac:dyDescent="0.25">
      <c r="A1699" s="372"/>
      <c r="B1699" s="373"/>
      <c r="C1699" s="374"/>
      <c r="D1699" s="373"/>
      <c r="E1699" s="375"/>
      <c r="F1699" s="376"/>
      <c r="G1699" s="377"/>
    </row>
    <row r="1700" spans="1:7" ht="20.100000000000001" customHeight="1" thickBot="1" x14ac:dyDescent="0.25">
      <c r="A1700" s="387" t="str">
        <f>B1658</f>
        <v>32.1</v>
      </c>
      <c r="B1700" s="378" t="str">
        <f>C1658</f>
        <v xml:space="preserve">Instalación sanitaria p/ disc.(incl. cañería base, distrib. AF-AC, artefactos y grifería) </v>
      </c>
      <c r="C1700" s="379"/>
      <c r="D1700" s="379" t="s">
        <v>30</v>
      </c>
      <c r="E1700" s="380"/>
      <c r="F1700" s="381" t="s">
        <v>31</v>
      </c>
      <c r="G1700" s="382">
        <f>SUBTOTAL(9,G1663:G1699)</f>
        <v>0</v>
      </c>
    </row>
    <row r="1701" spans="1:7" ht="20.100000000000001" customHeight="1" thickTop="1" thickBot="1" x14ac:dyDescent="0.25"/>
    <row r="1702" spans="1:7" ht="20.100000000000001" customHeight="1" thickTop="1" x14ac:dyDescent="0.2">
      <c r="A1702" s="383" t="s">
        <v>1252</v>
      </c>
      <c r="B1702" s="384"/>
      <c r="C1702" s="384"/>
      <c r="D1702" s="384"/>
      <c r="E1702" s="384"/>
      <c r="F1702" s="384"/>
      <c r="G1702" s="385"/>
    </row>
    <row r="1703" spans="1:7" ht="20.100000000000001" customHeight="1" x14ac:dyDescent="0.2">
      <c r="A1703" s="336" t="s">
        <v>719</v>
      </c>
      <c r="B1703" s="337" t="str">
        <f>Comitente</f>
        <v>INSTITUTO PROVINCIAL DE LA VIVIENDA</v>
      </c>
      <c r="C1703" s="338"/>
      <c r="D1703" s="339"/>
      <c r="E1703" s="339"/>
      <c r="F1703" s="340"/>
      <c r="G1703" s="341"/>
    </row>
    <row r="1704" spans="1:7" ht="20.100000000000001" customHeight="1" x14ac:dyDescent="0.2">
      <c r="A1704" s="336" t="s">
        <v>720</v>
      </c>
      <c r="B1704" s="337" t="str">
        <f>Contratista</f>
        <v>xxxxxx</v>
      </c>
      <c r="C1704" s="342"/>
      <c r="D1704" s="342"/>
      <c r="E1704" s="342"/>
      <c r="F1704" s="343"/>
      <c r="G1704" s="344"/>
    </row>
    <row r="1705" spans="1:7" ht="20.100000000000001" customHeight="1" x14ac:dyDescent="0.2">
      <c r="A1705" s="336" t="s">
        <v>20</v>
      </c>
      <c r="B1705" s="337" t="str">
        <f>Obra</f>
        <v>B° VIRGEN DE FÁTIMA - SECTOR 1 - 71 VIV.- DPTO. JÁCHAL</v>
      </c>
      <c r="C1705" s="342"/>
      <c r="D1705" s="342"/>
      <c r="E1705" s="342"/>
      <c r="F1705" s="343" t="s">
        <v>33</v>
      </c>
      <c r="G1705" s="345">
        <f>+Datos!$C$10</f>
        <v>43769</v>
      </c>
    </row>
    <row r="1706" spans="1:7" ht="20.100000000000001" customHeight="1" x14ac:dyDescent="0.2">
      <c r="A1706" s="346" t="s">
        <v>718</v>
      </c>
      <c r="B1706" s="347" t="str">
        <f>Ubicación</f>
        <v>DEPTO. JÁCHAL</v>
      </c>
      <c r="C1706" s="347"/>
      <c r="D1706" s="330"/>
      <c r="E1706" s="348"/>
      <c r="F1706" s="349"/>
      <c r="G1706" s="350"/>
    </row>
    <row r="1707" spans="1:7" ht="20.100000000000001" customHeight="1" x14ac:dyDescent="0.2">
      <c r="A1707" s="346" t="s">
        <v>34</v>
      </c>
      <c r="B1707" s="351" t="s">
        <v>1125</v>
      </c>
      <c r="C1707" s="352" t="str">
        <f>IFERROR(VLOOKUP(B1707,Tabla_CyP,2,FALSE),"")</f>
        <v>VIVIENDA</v>
      </c>
      <c r="D1707" s="353"/>
      <c r="E1707" s="348"/>
      <c r="F1707" s="349"/>
      <c r="G1707" s="350"/>
    </row>
    <row r="1708" spans="1:7" ht="20.100000000000001" customHeight="1" x14ac:dyDescent="0.2">
      <c r="A1708" s="346" t="s">
        <v>21</v>
      </c>
      <c r="B1708" s="386">
        <f>IFERROR(VLOOKUP(COUNTIF($A$1:A1708,"ITEM:"),Tabla_NumeroItem,2,FALSE),"")</f>
        <v>33</v>
      </c>
      <c r="C1708" s="352" t="str">
        <f>IFERROR(VLOOKUP(B1708,Tabla_CyP,2,FALSE),"")</f>
        <v>Calefón Solar - Termosifónico - Captador por tubo de vacío</v>
      </c>
      <c r="D1708" s="330"/>
      <c r="E1708" s="348"/>
      <c r="F1708" s="343" t="s">
        <v>22</v>
      </c>
      <c r="G1708" s="354" t="str">
        <f>IFERROR(VLOOKUP(B1708,Tabla_CyP,4,FALSE),"")</f>
        <v>u</v>
      </c>
    </row>
    <row r="1709" spans="1:7" ht="20.100000000000001" customHeight="1" x14ac:dyDescent="0.2">
      <c r="A1709" s="346"/>
      <c r="B1709" s="347"/>
      <c r="C1709" s="352"/>
      <c r="D1709" s="330"/>
      <c r="E1709" s="348"/>
      <c r="F1709" s="349"/>
      <c r="G1709" s="350"/>
    </row>
    <row r="1710" spans="1:7" ht="20.100000000000001" customHeight="1" x14ac:dyDescent="0.2">
      <c r="A1710" s="650" t="s">
        <v>581</v>
      </c>
      <c r="B1710" s="651"/>
      <c r="C1710" s="646" t="s">
        <v>0</v>
      </c>
      <c r="D1710" s="646" t="s">
        <v>23</v>
      </c>
      <c r="E1710" s="648" t="s">
        <v>24</v>
      </c>
      <c r="F1710" s="644" t="s">
        <v>25</v>
      </c>
      <c r="G1710" s="652" t="s">
        <v>26</v>
      </c>
    </row>
    <row r="1711" spans="1:7" ht="20.100000000000001" customHeight="1" x14ac:dyDescent="0.2">
      <c r="A1711" s="355" t="s">
        <v>582</v>
      </c>
      <c r="B1711" s="356" t="s">
        <v>583</v>
      </c>
      <c r="C1711" s="647"/>
      <c r="D1711" s="647"/>
      <c r="E1711" s="649"/>
      <c r="F1711" s="645"/>
      <c r="G1711" s="653"/>
    </row>
    <row r="1712" spans="1:7" ht="20.100000000000001" customHeight="1" x14ac:dyDescent="0.2">
      <c r="A1712" s="596"/>
      <c r="B1712" s="357"/>
      <c r="C1712" s="358" t="s">
        <v>721</v>
      </c>
      <c r="D1712" s="359"/>
      <c r="E1712" s="360"/>
      <c r="F1712" s="361"/>
      <c r="G1712" s="362"/>
    </row>
    <row r="1713" spans="1:7" ht="20.100000000000001" customHeight="1" x14ac:dyDescent="0.2">
      <c r="A1713" s="363" t="str">
        <f>IFERROR(VLOOKUP(C1713,Tabla_Insumos,4,FALSE),"")</f>
        <v/>
      </c>
      <c r="B1713" s="328" t="str">
        <f t="shared" ref="B1713:B1726" si="510">IFERROR(VLOOKUP(C1713,Tabla_Insumos,5,FALSE),"")</f>
        <v/>
      </c>
      <c r="C1713" s="326"/>
      <c r="D1713" s="325" t="str">
        <f t="shared" ref="D1713:D1726" si="511">IFERROR(VLOOKUP(C1713,Tabla_Insumos,2,FALSE),"")</f>
        <v/>
      </c>
      <c r="E1713" s="329"/>
      <c r="F1713" s="331">
        <f t="shared" ref="F1713:F1726" si="512">IFERROR(VLOOKUP(C1713,Tabla_Insumos,3,FALSE),0)</f>
        <v>0</v>
      </c>
      <c r="G1713" s="332">
        <f>ROUND(E1713*F1713,2)</f>
        <v>0</v>
      </c>
    </row>
    <row r="1714" spans="1:7" ht="20.100000000000001" customHeight="1" x14ac:dyDescent="0.2">
      <c r="A1714" s="363" t="str">
        <f t="shared" ref="A1714:A1726" si="513">IFERROR(VLOOKUP(C1714,Tabla_Insumos,4,FALSE),"")</f>
        <v/>
      </c>
      <c r="B1714" s="328" t="str">
        <f t="shared" si="510"/>
        <v/>
      </c>
      <c r="C1714" s="326"/>
      <c r="D1714" s="325" t="str">
        <f t="shared" si="511"/>
        <v/>
      </c>
      <c r="E1714" s="329"/>
      <c r="F1714" s="331">
        <f t="shared" si="512"/>
        <v>0</v>
      </c>
      <c r="G1714" s="332">
        <f t="shared" ref="G1714:G1726" si="514">ROUND(E1714*F1714,2)</f>
        <v>0</v>
      </c>
    </row>
    <row r="1715" spans="1:7" ht="20.100000000000001" customHeight="1" x14ac:dyDescent="0.2">
      <c r="A1715" s="363" t="str">
        <f t="shared" si="513"/>
        <v/>
      </c>
      <c r="B1715" s="328" t="str">
        <f t="shared" si="510"/>
        <v/>
      </c>
      <c r="C1715" s="326"/>
      <c r="D1715" s="325" t="str">
        <f t="shared" si="511"/>
        <v/>
      </c>
      <c r="E1715" s="329"/>
      <c r="F1715" s="331">
        <f t="shared" si="512"/>
        <v>0</v>
      </c>
      <c r="G1715" s="332">
        <f t="shared" si="514"/>
        <v>0</v>
      </c>
    </row>
    <row r="1716" spans="1:7" ht="20.100000000000001" customHeight="1" x14ac:dyDescent="0.2">
      <c r="A1716" s="363" t="str">
        <f t="shared" si="513"/>
        <v/>
      </c>
      <c r="B1716" s="328" t="str">
        <f t="shared" si="510"/>
        <v/>
      </c>
      <c r="C1716" s="327"/>
      <c r="D1716" s="325" t="str">
        <f t="shared" si="511"/>
        <v/>
      </c>
      <c r="E1716" s="329"/>
      <c r="F1716" s="331">
        <f t="shared" si="512"/>
        <v>0</v>
      </c>
      <c r="G1716" s="332">
        <f t="shared" si="514"/>
        <v>0</v>
      </c>
    </row>
    <row r="1717" spans="1:7" ht="20.100000000000001" customHeight="1" x14ac:dyDescent="0.2">
      <c r="A1717" s="363" t="str">
        <f t="shared" si="513"/>
        <v/>
      </c>
      <c r="B1717" s="328" t="str">
        <f t="shared" si="510"/>
        <v/>
      </c>
      <c r="C1717" s="328"/>
      <c r="D1717" s="325" t="str">
        <f t="shared" si="511"/>
        <v/>
      </c>
      <c r="E1717" s="329"/>
      <c r="F1717" s="331">
        <f t="shared" si="512"/>
        <v>0</v>
      </c>
      <c r="G1717" s="332">
        <f t="shared" si="514"/>
        <v>0</v>
      </c>
    </row>
    <row r="1718" spans="1:7" ht="20.100000000000001" customHeight="1" x14ac:dyDescent="0.2">
      <c r="A1718" s="363" t="str">
        <f t="shared" si="513"/>
        <v/>
      </c>
      <c r="B1718" s="328" t="str">
        <f t="shared" si="510"/>
        <v/>
      </c>
      <c r="C1718" s="364"/>
      <c r="D1718" s="325" t="str">
        <f t="shared" si="511"/>
        <v/>
      </c>
      <c r="E1718" s="365"/>
      <c r="F1718" s="331">
        <f t="shared" si="512"/>
        <v>0</v>
      </c>
      <c r="G1718" s="332">
        <f t="shared" si="514"/>
        <v>0</v>
      </c>
    </row>
    <row r="1719" spans="1:7" ht="20.100000000000001" customHeight="1" x14ac:dyDescent="0.2">
      <c r="A1719" s="363" t="str">
        <f t="shared" si="513"/>
        <v/>
      </c>
      <c r="B1719" s="328" t="str">
        <f t="shared" si="510"/>
        <v/>
      </c>
      <c r="C1719" s="364"/>
      <c r="D1719" s="325" t="str">
        <f t="shared" si="511"/>
        <v/>
      </c>
      <c r="E1719" s="365"/>
      <c r="F1719" s="331">
        <f t="shared" si="512"/>
        <v>0</v>
      </c>
      <c r="G1719" s="332">
        <f t="shared" si="514"/>
        <v>0</v>
      </c>
    </row>
    <row r="1720" spans="1:7" ht="20.100000000000001" customHeight="1" x14ac:dyDescent="0.2">
      <c r="A1720" s="363" t="str">
        <f t="shared" si="513"/>
        <v/>
      </c>
      <c r="B1720" s="328" t="str">
        <f t="shared" si="510"/>
        <v/>
      </c>
      <c r="C1720" s="364"/>
      <c r="D1720" s="325" t="str">
        <f t="shared" si="511"/>
        <v/>
      </c>
      <c r="E1720" s="365"/>
      <c r="F1720" s="331">
        <f t="shared" si="512"/>
        <v>0</v>
      </c>
      <c r="G1720" s="332">
        <f t="shared" si="514"/>
        <v>0</v>
      </c>
    </row>
    <row r="1721" spans="1:7" ht="20.100000000000001" customHeight="1" x14ac:dyDescent="0.2">
      <c r="A1721" s="363" t="str">
        <f t="shared" si="513"/>
        <v/>
      </c>
      <c r="B1721" s="328" t="str">
        <f t="shared" si="510"/>
        <v/>
      </c>
      <c r="C1721" s="364"/>
      <c r="D1721" s="325" t="str">
        <f t="shared" si="511"/>
        <v/>
      </c>
      <c r="E1721" s="365"/>
      <c r="F1721" s="331">
        <f t="shared" si="512"/>
        <v>0</v>
      </c>
      <c r="G1721" s="332">
        <f t="shared" si="514"/>
        <v>0</v>
      </c>
    </row>
    <row r="1722" spans="1:7" ht="20.100000000000001" customHeight="1" x14ac:dyDescent="0.2">
      <c r="A1722" s="363" t="str">
        <f t="shared" si="513"/>
        <v/>
      </c>
      <c r="B1722" s="328" t="str">
        <f t="shared" si="510"/>
        <v/>
      </c>
      <c r="C1722" s="364"/>
      <c r="D1722" s="325" t="str">
        <f t="shared" si="511"/>
        <v/>
      </c>
      <c r="E1722" s="365"/>
      <c r="F1722" s="331">
        <f t="shared" si="512"/>
        <v>0</v>
      </c>
      <c r="G1722" s="332">
        <f t="shared" si="514"/>
        <v>0</v>
      </c>
    </row>
    <row r="1723" spans="1:7" ht="20.100000000000001" customHeight="1" x14ac:dyDescent="0.2">
      <c r="A1723" s="363" t="str">
        <f t="shared" si="513"/>
        <v/>
      </c>
      <c r="B1723" s="328" t="str">
        <f t="shared" si="510"/>
        <v/>
      </c>
      <c r="C1723" s="364"/>
      <c r="D1723" s="325" t="str">
        <f t="shared" si="511"/>
        <v/>
      </c>
      <c r="E1723" s="365"/>
      <c r="F1723" s="331">
        <f t="shared" si="512"/>
        <v>0</v>
      </c>
      <c r="G1723" s="332">
        <f t="shared" si="514"/>
        <v>0</v>
      </c>
    </row>
    <row r="1724" spans="1:7" ht="20.100000000000001" customHeight="1" x14ac:dyDescent="0.2">
      <c r="A1724" s="363" t="str">
        <f t="shared" si="513"/>
        <v/>
      </c>
      <c r="B1724" s="328" t="str">
        <f t="shared" si="510"/>
        <v/>
      </c>
      <c r="C1724" s="364"/>
      <c r="D1724" s="325" t="str">
        <f t="shared" si="511"/>
        <v/>
      </c>
      <c r="E1724" s="365"/>
      <c r="F1724" s="331">
        <f t="shared" si="512"/>
        <v>0</v>
      </c>
      <c r="G1724" s="332">
        <f t="shared" si="514"/>
        <v>0</v>
      </c>
    </row>
    <row r="1725" spans="1:7" ht="20.100000000000001" customHeight="1" x14ac:dyDescent="0.2">
      <c r="A1725" s="363" t="str">
        <f t="shared" si="513"/>
        <v/>
      </c>
      <c r="B1725" s="328" t="str">
        <f t="shared" si="510"/>
        <v/>
      </c>
      <c r="C1725" s="364"/>
      <c r="D1725" s="325" t="str">
        <f t="shared" si="511"/>
        <v/>
      </c>
      <c r="E1725" s="365"/>
      <c r="F1725" s="331">
        <f t="shared" si="512"/>
        <v>0</v>
      </c>
      <c r="G1725" s="332">
        <f t="shared" si="514"/>
        <v>0</v>
      </c>
    </row>
    <row r="1726" spans="1:7" ht="20.100000000000001" customHeight="1" x14ac:dyDescent="0.2">
      <c r="A1726" s="363" t="str">
        <f t="shared" si="513"/>
        <v/>
      </c>
      <c r="B1726" s="328" t="str">
        <f t="shared" si="510"/>
        <v/>
      </c>
      <c r="C1726" s="364"/>
      <c r="D1726" s="325" t="str">
        <f t="shared" si="511"/>
        <v/>
      </c>
      <c r="E1726" s="365"/>
      <c r="F1726" s="331">
        <f t="shared" si="512"/>
        <v>0</v>
      </c>
      <c r="G1726" s="332">
        <f t="shared" si="514"/>
        <v>0</v>
      </c>
    </row>
    <row r="1727" spans="1:7" ht="20.100000000000001" customHeight="1" x14ac:dyDescent="0.2">
      <c r="A1727" s="366"/>
      <c r="B1727" s="352"/>
      <c r="C1727" s="352"/>
      <c r="D1727" s="330"/>
      <c r="E1727" s="348"/>
      <c r="F1727" s="597" t="s">
        <v>27</v>
      </c>
      <c r="G1727" s="333">
        <f>SUBTOTAL(9,G1713:G1726)</f>
        <v>0</v>
      </c>
    </row>
    <row r="1728" spans="1:7" ht="20.100000000000001" customHeight="1" x14ac:dyDescent="0.2">
      <c r="A1728" s="366"/>
      <c r="B1728" s="352"/>
      <c r="C1728" s="339" t="s">
        <v>722</v>
      </c>
      <c r="D1728" s="330"/>
      <c r="E1728" s="348"/>
      <c r="F1728" s="349"/>
      <c r="G1728" s="367"/>
    </row>
    <row r="1729" spans="1:7" ht="20.100000000000001" customHeight="1" x14ac:dyDescent="0.2">
      <c r="A1729" s="363" t="str">
        <f t="shared" ref="A1729:A1736" si="515">IFERROR(VLOOKUP(C1729,Tabla_Insumos,4,FALSE),"")</f>
        <v/>
      </c>
      <c r="B1729" s="328" t="str">
        <f t="shared" ref="B1729:B1736" si="516">IFERROR(VLOOKUP(C1729,Tabla_Insumos,5,FALSE),"")</f>
        <v/>
      </c>
      <c r="C1729" s="334"/>
      <c r="D1729" s="325" t="str">
        <f t="shared" ref="D1729:D1736" si="517">IFERROR(VLOOKUP(C1729,Tabla_Insumos,2,FALSE),"")</f>
        <v/>
      </c>
      <c r="E1729" s="329"/>
      <c r="F1729" s="368">
        <f t="shared" ref="F1729:F1736" si="518">IFERROR(VLOOKUP(C1729,Tabla_Insumos,3,FALSE),0)</f>
        <v>0</v>
      </c>
      <c r="G1729" s="332">
        <f>ROUND(E1729*F1729,2)</f>
        <v>0</v>
      </c>
    </row>
    <row r="1730" spans="1:7" ht="20.100000000000001" customHeight="1" x14ac:dyDescent="0.2">
      <c r="A1730" s="363" t="str">
        <f t="shared" si="515"/>
        <v/>
      </c>
      <c r="B1730" s="328" t="str">
        <f t="shared" si="516"/>
        <v/>
      </c>
      <c r="C1730" s="335"/>
      <c r="D1730" s="325" t="str">
        <f t="shared" si="517"/>
        <v/>
      </c>
      <c r="E1730" s="329"/>
      <c r="F1730" s="368">
        <f t="shared" si="518"/>
        <v>0</v>
      </c>
      <c r="G1730" s="332">
        <f t="shared" ref="G1730:G1736" si="519">ROUND(E1730*F1730,2)</f>
        <v>0</v>
      </c>
    </row>
    <row r="1731" spans="1:7" ht="20.100000000000001" customHeight="1" x14ac:dyDescent="0.2">
      <c r="A1731" s="363" t="str">
        <f t="shared" si="515"/>
        <v/>
      </c>
      <c r="B1731" s="328" t="str">
        <f t="shared" si="516"/>
        <v/>
      </c>
      <c r="C1731" s="335"/>
      <c r="D1731" s="325" t="str">
        <f t="shared" si="517"/>
        <v/>
      </c>
      <c r="E1731" s="329"/>
      <c r="F1731" s="368">
        <f t="shared" si="518"/>
        <v>0</v>
      </c>
      <c r="G1731" s="332">
        <f t="shared" si="519"/>
        <v>0</v>
      </c>
    </row>
    <row r="1732" spans="1:7" ht="20.100000000000001" customHeight="1" x14ac:dyDescent="0.2">
      <c r="A1732" s="363" t="str">
        <f t="shared" si="515"/>
        <v/>
      </c>
      <c r="B1732" s="328" t="str">
        <f t="shared" si="516"/>
        <v/>
      </c>
      <c r="C1732" s="335"/>
      <c r="D1732" s="325" t="str">
        <f t="shared" si="517"/>
        <v/>
      </c>
      <c r="E1732" s="329"/>
      <c r="F1732" s="368">
        <f t="shared" si="518"/>
        <v>0</v>
      </c>
      <c r="G1732" s="332">
        <f t="shared" si="519"/>
        <v>0</v>
      </c>
    </row>
    <row r="1733" spans="1:7" ht="20.100000000000001" customHeight="1" x14ac:dyDescent="0.2">
      <c r="A1733" s="363" t="str">
        <f t="shared" si="515"/>
        <v/>
      </c>
      <c r="B1733" s="328" t="str">
        <f t="shared" si="516"/>
        <v/>
      </c>
      <c r="C1733" s="328"/>
      <c r="D1733" s="325" t="str">
        <f t="shared" si="517"/>
        <v/>
      </c>
      <c r="E1733" s="329"/>
      <c r="F1733" s="368">
        <f t="shared" si="518"/>
        <v>0</v>
      </c>
      <c r="G1733" s="332">
        <f t="shared" si="519"/>
        <v>0</v>
      </c>
    </row>
    <row r="1734" spans="1:7" ht="20.100000000000001" customHeight="1" x14ac:dyDescent="0.2">
      <c r="A1734" s="363" t="str">
        <f t="shared" si="515"/>
        <v/>
      </c>
      <c r="B1734" s="328" t="str">
        <f t="shared" si="516"/>
        <v/>
      </c>
      <c r="C1734" s="328"/>
      <c r="D1734" s="325" t="str">
        <f t="shared" si="517"/>
        <v/>
      </c>
      <c r="E1734" s="329"/>
      <c r="F1734" s="368">
        <f t="shared" si="518"/>
        <v>0</v>
      </c>
      <c r="G1734" s="332">
        <f t="shared" si="519"/>
        <v>0</v>
      </c>
    </row>
    <row r="1735" spans="1:7" ht="20.100000000000001" customHeight="1" x14ac:dyDescent="0.2">
      <c r="A1735" s="363" t="str">
        <f t="shared" si="515"/>
        <v/>
      </c>
      <c r="B1735" s="328" t="str">
        <f t="shared" si="516"/>
        <v/>
      </c>
      <c r="C1735" s="364"/>
      <c r="D1735" s="325" t="str">
        <f t="shared" si="517"/>
        <v/>
      </c>
      <c r="E1735" s="365"/>
      <c r="F1735" s="368">
        <f t="shared" si="518"/>
        <v>0</v>
      </c>
      <c r="G1735" s="332">
        <f t="shared" si="519"/>
        <v>0</v>
      </c>
    </row>
    <row r="1736" spans="1:7" ht="20.100000000000001" customHeight="1" x14ac:dyDescent="0.2">
      <c r="A1736" s="363" t="str">
        <f t="shared" si="515"/>
        <v/>
      </c>
      <c r="B1736" s="328" t="str">
        <f t="shared" si="516"/>
        <v/>
      </c>
      <c r="C1736" s="364"/>
      <c r="D1736" s="325" t="str">
        <f t="shared" si="517"/>
        <v/>
      </c>
      <c r="E1736" s="365"/>
      <c r="F1736" s="368">
        <f t="shared" si="518"/>
        <v>0</v>
      </c>
      <c r="G1736" s="332">
        <f t="shared" si="519"/>
        <v>0</v>
      </c>
    </row>
    <row r="1737" spans="1:7" ht="20.100000000000001" customHeight="1" x14ac:dyDescent="0.2">
      <c r="A1737" s="366"/>
      <c r="B1737" s="352"/>
      <c r="C1737" s="352"/>
      <c r="D1737" s="330"/>
      <c r="E1737" s="348"/>
      <c r="F1737" s="597" t="s">
        <v>28</v>
      </c>
      <c r="G1737" s="333">
        <f>SUBTOTAL(9,G1729:G1736)</f>
        <v>0</v>
      </c>
    </row>
    <row r="1738" spans="1:7" ht="20.100000000000001" customHeight="1" x14ac:dyDescent="0.2">
      <c r="A1738" s="366"/>
      <c r="B1738" s="352"/>
      <c r="C1738" s="339" t="s">
        <v>723</v>
      </c>
      <c r="D1738" s="330"/>
      <c r="E1738" s="348"/>
      <c r="F1738" s="349"/>
      <c r="G1738" s="367"/>
    </row>
    <row r="1739" spans="1:7" ht="20.100000000000001" customHeight="1" x14ac:dyDescent="0.2">
      <c r="A1739" s="363" t="str">
        <f>IFERROR(VLOOKUP(C1739,Tabla_Insumos,4,FALSE),"")</f>
        <v/>
      </c>
      <c r="B1739" s="328" t="str">
        <f t="shared" ref="B1739:B1747" si="520">IFERROR(VLOOKUP(C1739,Tabla_Insumos,5,FALSE),"")</f>
        <v/>
      </c>
      <c r="C1739" s="335"/>
      <c r="D1739" s="325" t="str">
        <f t="shared" ref="D1739:D1747" si="521">IFERROR(VLOOKUP(C1739,Tabla_Insumos,2,FALSE),"")</f>
        <v/>
      </c>
      <c r="E1739" s="329"/>
      <c r="F1739" s="331">
        <f>IFERROR(VLOOKUP(C1739,Tabla_Insumos,3,FALSE),0)</f>
        <v>0</v>
      </c>
      <c r="G1739" s="332">
        <f>ROUND(E1739*F1739,2)</f>
        <v>0</v>
      </c>
    </row>
    <row r="1740" spans="1:7" ht="20.100000000000001" customHeight="1" x14ac:dyDescent="0.2">
      <c r="A1740" s="363" t="str">
        <f t="shared" ref="A1740:A1747" si="522">IFERROR(VLOOKUP(C1740,Tabla_Insumos,4,FALSE),"")</f>
        <v/>
      </c>
      <c r="B1740" s="328" t="str">
        <f t="shared" si="520"/>
        <v/>
      </c>
      <c r="C1740" s="335"/>
      <c r="D1740" s="325" t="str">
        <f t="shared" si="521"/>
        <v/>
      </c>
      <c r="E1740" s="329"/>
      <c r="F1740" s="331">
        <f t="shared" ref="F1740:F1747" si="523">IFERROR(VLOOKUP(C1740,Tabla_Insumos,3,FALSE),0)</f>
        <v>0</v>
      </c>
      <c r="G1740" s="332">
        <f t="shared" ref="G1740:G1747" si="524">ROUND(E1740*F1740,2)</f>
        <v>0</v>
      </c>
    </row>
    <row r="1741" spans="1:7" ht="20.100000000000001" customHeight="1" x14ac:dyDescent="0.2">
      <c r="A1741" s="363" t="str">
        <f t="shared" si="522"/>
        <v/>
      </c>
      <c r="B1741" s="328" t="str">
        <f t="shared" si="520"/>
        <v/>
      </c>
      <c r="C1741" s="334"/>
      <c r="D1741" s="325" t="str">
        <f t="shared" si="521"/>
        <v/>
      </c>
      <c r="E1741" s="329"/>
      <c r="F1741" s="331">
        <f t="shared" si="523"/>
        <v>0</v>
      </c>
      <c r="G1741" s="332">
        <f t="shared" si="524"/>
        <v>0</v>
      </c>
    </row>
    <row r="1742" spans="1:7" ht="20.100000000000001" customHeight="1" x14ac:dyDescent="0.2">
      <c r="A1742" s="363" t="str">
        <f t="shared" si="522"/>
        <v/>
      </c>
      <c r="B1742" s="328" t="str">
        <f t="shared" si="520"/>
        <v/>
      </c>
      <c r="C1742" s="369"/>
      <c r="D1742" s="325" t="str">
        <f t="shared" si="521"/>
        <v/>
      </c>
      <c r="E1742" s="329"/>
      <c r="F1742" s="331">
        <f t="shared" si="523"/>
        <v>0</v>
      </c>
      <c r="G1742" s="332">
        <f t="shared" si="524"/>
        <v>0</v>
      </c>
    </row>
    <row r="1743" spans="1:7" ht="20.100000000000001" customHeight="1" x14ac:dyDescent="0.2">
      <c r="A1743" s="363" t="str">
        <f t="shared" si="522"/>
        <v/>
      </c>
      <c r="B1743" s="328" t="str">
        <f t="shared" si="520"/>
        <v/>
      </c>
      <c r="C1743" s="370"/>
      <c r="D1743" s="325" t="str">
        <f t="shared" si="521"/>
        <v/>
      </c>
      <c r="E1743" s="329"/>
      <c r="F1743" s="331">
        <f t="shared" si="523"/>
        <v>0</v>
      </c>
      <c r="G1743" s="332">
        <f t="shared" si="524"/>
        <v>0</v>
      </c>
    </row>
    <row r="1744" spans="1:7" ht="20.100000000000001" customHeight="1" x14ac:dyDescent="0.2">
      <c r="A1744" s="363" t="str">
        <f t="shared" si="522"/>
        <v/>
      </c>
      <c r="B1744" s="328" t="str">
        <f t="shared" si="520"/>
        <v/>
      </c>
      <c r="C1744" s="364"/>
      <c r="D1744" s="325" t="str">
        <f t="shared" si="521"/>
        <v/>
      </c>
      <c r="E1744" s="365"/>
      <c r="F1744" s="331">
        <f t="shared" si="523"/>
        <v>0</v>
      </c>
      <c r="G1744" s="332">
        <f t="shared" si="524"/>
        <v>0</v>
      </c>
    </row>
    <row r="1745" spans="1:7" ht="20.100000000000001" customHeight="1" x14ac:dyDescent="0.2">
      <c r="A1745" s="363" t="str">
        <f t="shared" si="522"/>
        <v/>
      </c>
      <c r="B1745" s="328" t="str">
        <f t="shared" si="520"/>
        <v/>
      </c>
      <c r="C1745" s="364"/>
      <c r="D1745" s="325" t="str">
        <f t="shared" si="521"/>
        <v/>
      </c>
      <c r="E1745" s="365"/>
      <c r="F1745" s="331">
        <f t="shared" si="523"/>
        <v>0</v>
      </c>
      <c r="G1745" s="332">
        <f t="shared" si="524"/>
        <v>0</v>
      </c>
    </row>
    <row r="1746" spans="1:7" ht="20.100000000000001" customHeight="1" x14ac:dyDescent="0.2">
      <c r="A1746" s="363" t="str">
        <f t="shared" si="522"/>
        <v/>
      </c>
      <c r="B1746" s="328" t="str">
        <f t="shared" si="520"/>
        <v/>
      </c>
      <c r="C1746" s="364"/>
      <c r="D1746" s="325" t="str">
        <f t="shared" si="521"/>
        <v/>
      </c>
      <c r="E1746" s="365"/>
      <c r="F1746" s="331">
        <f t="shared" si="523"/>
        <v>0</v>
      </c>
      <c r="G1746" s="332">
        <f t="shared" si="524"/>
        <v>0</v>
      </c>
    </row>
    <row r="1747" spans="1:7" ht="20.100000000000001" customHeight="1" x14ac:dyDescent="0.2">
      <c r="A1747" s="363" t="str">
        <f t="shared" si="522"/>
        <v/>
      </c>
      <c r="B1747" s="328" t="str">
        <f t="shared" si="520"/>
        <v/>
      </c>
      <c r="C1747" s="364"/>
      <c r="D1747" s="325" t="str">
        <f t="shared" si="521"/>
        <v/>
      </c>
      <c r="E1747" s="365"/>
      <c r="F1747" s="331">
        <f t="shared" si="523"/>
        <v>0</v>
      </c>
      <c r="G1747" s="332">
        <f t="shared" si="524"/>
        <v>0</v>
      </c>
    </row>
    <row r="1748" spans="1:7" ht="20.100000000000001" customHeight="1" x14ac:dyDescent="0.2">
      <c r="A1748" s="371"/>
      <c r="B1748" s="330"/>
      <c r="C1748" s="352"/>
      <c r="D1748" s="330"/>
      <c r="E1748" s="348"/>
      <c r="F1748" s="597" t="s">
        <v>29</v>
      </c>
      <c r="G1748" s="333">
        <f>SUBTOTAL(9,G1739:G1747)</f>
        <v>0</v>
      </c>
    </row>
    <row r="1749" spans="1:7" ht="20.100000000000001" customHeight="1" thickBot="1" x14ac:dyDescent="0.25">
      <c r="A1749" s="372"/>
      <c r="B1749" s="373"/>
      <c r="C1749" s="374"/>
      <c r="D1749" s="373"/>
      <c r="E1749" s="375"/>
      <c r="F1749" s="376"/>
      <c r="G1749" s="377"/>
    </row>
    <row r="1750" spans="1:7" ht="20.100000000000001" customHeight="1" thickBot="1" x14ac:dyDescent="0.25">
      <c r="A1750" s="387">
        <f>B1708</f>
        <v>33</v>
      </c>
      <c r="B1750" s="378" t="str">
        <f>C1708</f>
        <v>Calefón Solar - Termosifónico - Captador por tubo de vacío</v>
      </c>
      <c r="C1750" s="379"/>
      <c r="D1750" s="379" t="s">
        <v>30</v>
      </c>
      <c r="E1750" s="380"/>
      <c r="F1750" s="381" t="s">
        <v>31</v>
      </c>
      <c r="G1750" s="382">
        <f>SUBTOTAL(9,G1713:G1749)</f>
        <v>0</v>
      </c>
    </row>
    <row r="1751" spans="1:7" ht="20.100000000000001" customHeight="1" thickTop="1" thickBot="1" x14ac:dyDescent="0.25"/>
    <row r="1752" spans="1:7" ht="20.100000000000001" customHeight="1" thickTop="1" x14ac:dyDescent="0.2">
      <c r="A1752" s="383" t="s">
        <v>1252</v>
      </c>
      <c r="B1752" s="384"/>
      <c r="C1752" s="384"/>
      <c r="D1752" s="384"/>
      <c r="E1752" s="384"/>
      <c r="F1752" s="384"/>
      <c r="G1752" s="385"/>
    </row>
    <row r="1753" spans="1:7" ht="20.100000000000001" customHeight="1" x14ac:dyDescent="0.2">
      <c r="A1753" s="336" t="s">
        <v>719</v>
      </c>
      <c r="B1753" s="337" t="str">
        <f>Comitente</f>
        <v>INSTITUTO PROVINCIAL DE LA VIVIENDA</v>
      </c>
      <c r="C1753" s="338"/>
      <c r="D1753" s="339"/>
      <c r="E1753" s="339"/>
      <c r="F1753" s="340"/>
      <c r="G1753" s="341"/>
    </row>
    <row r="1754" spans="1:7" ht="20.100000000000001" customHeight="1" x14ac:dyDescent="0.2">
      <c r="A1754" s="336" t="s">
        <v>720</v>
      </c>
      <c r="B1754" s="337" t="str">
        <f>Contratista</f>
        <v>xxxxxx</v>
      </c>
      <c r="C1754" s="342"/>
      <c r="D1754" s="342"/>
      <c r="E1754" s="342"/>
      <c r="F1754" s="343"/>
      <c r="G1754" s="344"/>
    </row>
    <row r="1755" spans="1:7" ht="20.100000000000001" customHeight="1" x14ac:dyDescent="0.2">
      <c r="A1755" s="336" t="s">
        <v>20</v>
      </c>
      <c r="B1755" s="337" t="str">
        <f>Obra</f>
        <v>B° VIRGEN DE FÁTIMA - SECTOR 1 - 71 VIV.- DPTO. JÁCHAL</v>
      </c>
      <c r="C1755" s="342"/>
      <c r="D1755" s="342"/>
      <c r="E1755" s="342"/>
      <c r="F1755" s="343" t="s">
        <v>33</v>
      </c>
      <c r="G1755" s="345">
        <f>+Datos!$C$10</f>
        <v>43769</v>
      </c>
    </row>
    <row r="1756" spans="1:7" ht="20.100000000000001" customHeight="1" x14ac:dyDescent="0.2">
      <c r="A1756" s="346" t="s">
        <v>718</v>
      </c>
      <c r="B1756" s="347" t="str">
        <f>Ubicación</f>
        <v>DEPTO. JÁCHAL</v>
      </c>
      <c r="C1756" s="347"/>
      <c r="D1756" s="330"/>
      <c r="E1756" s="348"/>
      <c r="F1756" s="349"/>
      <c r="G1756" s="350"/>
    </row>
    <row r="1757" spans="1:7" ht="20.100000000000001" customHeight="1" x14ac:dyDescent="0.2">
      <c r="A1757" s="346" t="s">
        <v>34</v>
      </c>
      <c r="B1757" s="351" t="s">
        <v>1125</v>
      </c>
      <c r="C1757" s="352" t="str">
        <f>IFERROR(VLOOKUP(B1757,Tabla_CyP,2,FALSE),"")</f>
        <v>VIVIENDA</v>
      </c>
      <c r="D1757" s="353"/>
      <c r="E1757" s="348"/>
      <c r="F1757" s="349"/>
      <c r="G1757" s="350"/>
    </row>
    <row r="1758" spans="1:7" ht="20.100000000000001" customHeight="1" x14ac:dyDescent="0.2">
      <c r="A1758" s="346" t="s">
        <v>21</v>
      </c>
      <c r="B1758" s="386">
        <f>IFERROR(VLOOKUP(COUNTIF($A$1:A1758,"ITEM:"),Tabla_NumeroItem,2,FALSE),"")</f>
        <v>34</v>
      </c>
      <c r="C1758" s="352" t="str">
        <f>IFERROR(VLOOKUP(B1758,Tabla_CyP,2,FALSE),"")</f>
        <v>Instalación de Gas (Incl. Cocina 4 hornallas c/horno)</v>
      </c>
      <c r="D1758" s="330"/>
      <c r="E1758" s="348"/>
      <c r="F1758" s="343" t="s">
        <v>22</v>
      </c>
      <c r="G1758" s="354" t="str">
        <f>IFERROR(VLOOKUP(B1758,Tabla_CyP,4,FALSE),"")</f>
        <v>gl</v>
      </c>
    </row>
    <row r="1759" spans="1:7" ht="20.100000000000001" customHeight="1" x14ac:dyDescent="0.2">
      <c r="A1759" s="346"/>
      <c r="B1759" s="347"/>
      <c r="C1759" s="352"/>
      <c r="D1759" s="330"/>
      <c r="E1759" s="348"/>
      <c r="F1759" s="349"/>
      <c r="G1759" s="350"/>
    </row>
    <row r="1760" spans="1:7" ht="20.100000000000001" customHeight="1" x14ac:dyDescent="0.2">
      <c r="A1760" s="650" t="s">
        <v>581</v>
      </c>
      <c r="B1760" s="651"/>
      <c r="C1760" s="646" t="s">
        <v>0</v>
      </c>
      <c r="D1760" s="646" t="s">
        <v>23</v>
      </c>
      <c r="E1760" s="648" t="s">
        <v>24</v>
      </c>
      <c r="F1760" s="644" t="s">
        <v>25</v>
      </c>
      <c r="G1760" s="652" t="s">
        <v>26</v>
      </c>
    </row>
    <row r="1761" spans="1:7" ht="20.100000000000001" customHeight="1" x14ac:dyDescent="0.2">
      <c r="A1761" s="355" t="s">
        <v>582</v>
      </c>
      <c r="B1761" s="356" t="s">
        <v>583</v>
      </c>
      <c r="C1761" s="647"/>
      <c r="D1761" s="647"/>
      <c r="E1761" s="649"/>
      <c r="F1761" s="645"/>
      <c r="G1761" s="653"/>
    </row>
    <row r="1762" spans="1:7" ht="20.100000000000001" customHeight="1" x14ac:dyDescent="0.2">
      <c r="A1762" s="596"/>
      <c r="B1762" s="357"/>
      <c r="C1762" s="358" t="s">
        <v>721</v>
      </c>
      <c r="D1762" s="359"/>
      <c r="E1762" s="360"/>
      <c r="F1762" s="361"/>
      <c r="G1762" s="362"/>
    </row>
    <row r="1763" spans="1:7" ht="20.100000000000001" customHeight="1" x14ac:dyDescent="0.2">
      <c r="A1763" s="363" t="str">
        <f>IFERROR(VLOOKUP(C1763,Tabla_Insumos,4,FALSE),"")</f>
        <v/>
      </c>
      <c r="B1763" s="328" t="str">
        <f t="shared" ref="B1763:B1776" si="525">IFERROR(VLOOKUP(C1763,Tabla_Insumos,5,FALSE),"")</f>
        <v/>
      </c>
      <c r="C1763" s="326"/>
      <c r="D1763" s="325" t="str">
        <f t="shared" ref="D1763:D1776" si="526">IFERROR(VLOOKUP(C1763,Tabla_Insumos,2,FALSE),"")</f>
        <v/>
      </c>
      <c r="E1763" s="329"/>
      <c r="F1763" s="331">
        <f t="shared" ref="F1763:F1776" si="527">IFERROR(VLOOKUP(C1763,Tabla_Insumos,3,FALSE),0)</f>
        <v>0</v>
      </c>
      <c r="G1763" s="332">
        <f>ROUND(E1763*F1763,2)</f>
        <v>0</v>
      </c>
    </row>
    <row r="1764" spans="1:7" ht="20.100000000000001" customHeight="1" x14ac:dyDescent="0.2">
      <c r="A1764" s="363" t="str">
        <f t="shared" ref="A1764:A1776" si="528">IFERROR(VLOOKUP(C1764,Tabla_Insumos,4,FALSE),"")</f>
        <v/>
      </c>
      <c r="B1764" s="328" t="str">
        <f t="shared" si="525"/>
        <v/>
      </c>
      <c r="C1764" s="326"/>
      <c r="D1764" s="325" t="str">
        <f t="shared" si="526"/>
        <v/>
      </c>
      <c r="E1764" s="329"/>
      <c r="F1764" s="331">
        <f t="shared" si="527"/>
        <v>0</v>
      </c>
      <c r="G1764" s="332">
        <f t="shared" ref="G1764:G1776" si="529">ROUND(E1764*F1764,2)</f>
        <v>0</v>
      </c>
    </row>
    <row r="1765" spans="1:7" ht="20.100000000000001" customHeight="1" x14ac:dyDescent="0.2">
      <c r="A1765" s="363" t="str">
        <f t="shared" si="528"/>
        <v/>
      </c>
      <c r="B1765" s="328" t="str">
        <f t="shared" si="525"/>
        <v/>
      </c>
      <c r="C1765" s="326"/>
      <c r="D1765" s="325" t="str">
        <f t="shared" si="526"/>
        <v/>
      </c>
      <c r="E1765" s="329"/>
      <c r="F1765" s="331">
        <f t="shared" si="527"/>
        <v>0</v>
      </c>
      <c r="G1765" s="332">
        <f t="shared" si="529"/>
        <v>0</v>
      </c>
    </row>
    <row r="1766" spans="1:7" ht="20.100000000000001" customHeight="1" x14ac:dyDescent="0.2">
      <c r="A1766" s="363" t="str">
        <f t="shared" si="528"/>
        <v/>
      </c>
      <c r="B1766" s="328" t="str">
        <f t="shared" si="525"/>
        <v/>
      </c>
      <c r="C1766" s="327"/>
      <c r="D1766" s="325" t="str">
        <f t="shared" si="526"/>
        <v/>
      </c>
      <c r="E1766" s="329"/>
      <c r="F1766" s="331">
        <f t="shared" si="527"/>
        <v>0</v>
      </c>
      <c r="G1766" s="332">
        <f t="shared" si="529"/>
        <v>0</v>
      </c>
    </row>
    <row r="1767" spans="1:7" ht="20.100000000000001" customHeight="1" x14ac:dyDescent="0.2">
      <c r="A1767" s="363" t="str">
        <f t="shared" si="528"/>
        <v/>
      </c>
      <c r="B1767" s="328" t="str">
        <f t="shared" si="525"/>
        <v/>
      </c>
      <c r="C1767" s="328"/>
      <c r="D1767" s="325" t="str">
        <f t="shared" si="526"/>
        <v/>
      </c>
      <c r="E1767" s="329"/>
      <c r="F1767" s="331">
        <f t="shared" si="527"/>
        <v>0</v>
      </c>
      <c r="G1767" s="332">
        <f t="shared" si="529"/>
        <v>0</v>
      </c>
    </row>
    <row r="1768" spans="1:7" ht="20.100000000000001" customHeight="1" x14ac:dyDescent="0.2">
      <c r="A1768" s="363" t="str">
        <f t="shared" si="528"/>
        <v/>
      </c>
      <c r="B1768" s="328" t="str">
        <f t="shared" si="525"/>
        <v/>
      </c>
      <c r="C1768" s="364"/>
      <c r="D1768" s="325" t="str">
        <f t="shared" si="526"/>
        <v/>
      </c>
      <c r="E1768" s="365"/>
      <c r="F1768" s="331">
        <f t="shared" si="527"/>
        <v>0</v>
      </c>
      <c r="G1768" s="332">
        <f t="shared" si="529"/>
        <v>0</v>
      </c>
    </row>
    <row r="1769" spans="1:7" ht="20.100000000000001" customHeight="1" x14ac:dyDescent="0.2">
      <c r="A1769" s="363" t="str">
        <f t="shared" si="528"/>
        <v/>
      </c>
      <c r="B1769" s="328" t="str">
        <f t="shared" si="525"/>
        <v/>
      </c>
      <c r="C1769" s="364"/>
      <c r="D1769" s="325" t="str">
        <f t="shared" si="526"/>
        <v/>
      </c>
      <c r="E1769" s="365"/>
      <c r="F1769" s="331">
        <f t="shared" si="527"/>
        <v>0</v>
      </c>
      <c r="G1769" s="332">
        <f t="shared" si="529"/>
        <v>0</v>
      </c>
    </row>
    <row r="1770" spans="1:7" ht="20.100000000000001" customHeight="1" x14ac:dyDescent="0.2">
      <c r="A1770" s="363" t="str">
        <f t="shared" si="528"/>
        <v/>
      </c>
      <c r="B1770" s="328" t="str">
        <f t="shared" si="525"/>
        <v/>
      </c>
      <c r="C1770" s="364"/>
      <c r="D1770" s="325" t="str">
        <f t="shared" si="526"/>
        <v/>
      </c>
      <c r="E1770" s="365"/>
      <c r="F1770" s="331">
        <f t="shared" si="527"/>
        <v>0</v>
      </c>
      <c r="G1770" s="332">
        <f t="shared" si="529"/>
        <v>0</v>
      </c>
    </row>
    <row r="1771" spans="1:7" ht="20.100000000000001" customHeight="1" x14ac:dyDescent="0.2">
      <c r="A1771" s="363" t="str">
        <f t="shared" si="528"/>
        <v/>
      </c>
      <c r="B1771" s="328" t="str">
        <f t="shared" si="525"/>
        <v/>
      </c>
      <c r="C1771" s="364"/>
      <c r="D1771" s="325" t="str">
        <f t="shared" si="526"/>
        <v/>
      </c>
      <c r="E1771" s="365"/>
      <c r="F1771" s="331">
        <f t="shared" si="527"/>
        <v>0</v>
      </c>
      <c r="G1771" s="332">
        <f t="shared" si="529"/>
        <v>0</v>
      </c>
    </row>
    <row r="1772" spans="1:7" ht="20.100000000000001" customHeight="1" x14ac:dyDescent="0.2">
      <c r="A1772" s="363" t="str">
        <f t="shared" si="528"/>
        <v/>
      </c>
      <c r="B1772" s="328" t="str">
        <f t="shared" si="525"/>
        <v/>
      </c>
      <c r="C1772" s="364"/>
      <c r="D1772" s="325" t="str">
        <f t="shared" si="526"/>
        <v/>
      </c>
      <c r="E1772" s="365"/>
      <c r="F1772" s="331">
        <f t="shared" si="527"/>
        <v>0</v>
      </c>
      <c r="G1772" s="332">
        <f t="shared" si="529"/>
        <v>0</v>
      </c>
    </row>
    <row r="1773" spans="1:7" ht="20.100000000000001" customHeight="1" x14ac:dyDescent="0.2">
      <c r="A1773" s="363" t="str">
        <f t="shared" si="528"/>
        <v/>
      </c>
      <c r="B1773" s="328" t="str">
        <f t="shared" si="525"/>
        <v/>
      </c>
      <c r="C1773" s="364"/>
      <c r="D1773" s="325" t="str">
        <f t="shared" si="526"/>
        <v/>
      </c>
      <c r="E1773" s="365"/>
      <c r="F1773" s="331">
        <f t="shared" si="527"/>
        <v>0</v>
      </c>
      <c r="G1773" s="332">
        <f t="shared" si="529"/>
        <v>0</v>
      </c>
    </row>
    <row r="1774" spans="1:7" ht="20.100000000000001" customHeight="1" x14ac:dyDescent="0.2">
      <c r="A1774" s="363" t="str">
        <f t="shared" si="528"/>
        <v/>
      </c>
      <c r="B1774" s="328" t="str">
        <f t="shared" si="525"/>
        <v/>
      </c>
      <c r="C1774" s="364"/>
      <c r="D1774" s="325" t="str">
        <f t="shared" si="526"/>
        <v/>
      </c>
      <c r="E1774" s="365"/>
      <c r="F1774" s="331">
        <f t="shared" si="527"/>
        <v>0</v>
      </c>
      <c r="G1774" s="332">
        <f t="shared" si="529"/>
        <v>0</v>
      </c>
    </row>
    <row r="1775" spans="1:7" ht="20.100000000000001" customHeight="1" x14ac:dyDescent="0.2">
      <c r="A1775" s="363" t="str">
        <f t="shared" si="528"/>
        <v/>
      </c>
      <c r="B1775" s="328" t="str">
        <f t="shared" si="525"/>
        <v/>
      </c>
      <c r="C1775" s="364"/>
      <c r="D1775" s="325" t="str">
        <f t="shared" si="526"/>
        <v/>
      </c>
      <c r="E1775" s="365"/>
      <c r="F1775" s="331">
        <f t="shared" si="527"/>
        <v>0</v>
      </c>
      <c r="G1775" s="332">
        <f t="shared" si="529"/>
        <v>0</v>
      </c>
    </row>
    <row r="1776" spans="1:7" ht="20.100000000000001" customHeight="1" x14ac:dyDescent="0.2">
      <c r="A1776" s="363" t="str">
        <f t="shared" si="528"/>
        <v/>
      </c>
      <c r="B1776" s="328" t="str">
        <f t="shared" si="525"/>
        <v/>
      </c>
      <c r="C1776" s="364"/>
      <c r="D1776" s="325" t="str">
        <f t="shared" si="526"/>
        <v/>
      </c>
      <c r="E1776" s="365"/>
      <c r="F1776" s="331">
        <f t="shared" si="527"/>
        <v>0</v>
      </c>
      <c r="G1776" s="332">
        <f t="shared" si="529"/>
        <v>0</v>
      </c>
    </row>
    <row r="1777" spans="1:7" ht="20.100000000000001" customHeight="1" x14ac:dyDescent="0.2">
      <c r="A1777" s="366"/>
      <c r="B1777" s="352"/>
      <c r="C1777" s="352"/>
      <c r="D1777" s="330"/>
      <c r="E1777" s="348"/>
      <c r="F1777" s="597" t="s">
        <v>27</v>
      </c>
      <c r="G1777" s="333">
        <f>SUBTOTAL(9,G1763:G1776)</f>
        <v>0</v>
      </c>
    </row>
    <row r="1778" spans="1:7" ht="20.100000000000001" customHeight="1" x14ac:dyDescent="0.2">
      <c r="A1778" s="366"/>
      <c r="B1778" s="352"/>
      <c r="C1778" s="339" t="s">
        <v>722</v>
      </c>
      <c r="D1778" s="330"/>
      <c r="E1778" s="348"/>
      <c r="F1778" s="349"/>
      <c r="G1778" s="367"/>
    </row>
    <row r="1779" spans="1:7" ht="20.100000000000001" customHeight="1" x14ac:dyDescent="0.2">
      <c r="A1779" s="363" t="str">
        <f t="shared" ref="A1779:A1786" si="530">IFERROR(VLOOKUP(C1779,Tabla_Insumos,4,FALSE),"")</f>
        <v/>
      </c>
      <c r="B1779" s="328" t="str">
        <f t="shared" ref="B1779:B1786" si="531">IFERROR(VLOOKUP(C1779,Tabla_Insumos,5,FALSE),"")</f>
        <v/>
      </c>
      <c r="C1779" s="334"/>
      <c r="D1779" s="325" t="str">
        <f t="shared" ref="D1779:D1786" si="532">IFERROR(VLOOKUP(C1779,Tabla_Insumos,2,FALSE),"")</f>
        <v/>
      </c>
      <c r="E1779" s="329"/>
      <c r="F1779" s="368">
        <f t="shared" ref="F1779:F1786" si="533">IFERROR(VLOOKUP(C1779,Tabla_Insumos,3,FALSE),0)</f>
        <v>0</v>
      </c>
      <c r="G1779" s="332">
        <f>ROUND(E1779*F1779,2)</f>
        <v>0</v>
      </c>
    </row>
    <row r="1780" spans="1:7" ht="20.100000000000001" customHeight="1" x14ac:dyDescent="0.2">
      <c r="A1780" s="363" t="str">
        <f t="shared" si="530"/>
        <v/>
      </c>
      <c r="B1780" s="328" t="str">
        <f t="shared" si="531"/>
        <v/>
      </c>
      <c r="C1780" s="335"/>
      <c r="D1780" s="325" t="str">
        <f t="shared" si="532"/>
        <v/>
      </c>
      <c r="E1780" s="329"/>
      <c r="F1780" s="368">
        <f t="shared" si="533"/>
        <v>0</v>
      </c>
      <c r="G1780" s="332">
        <f t="shared" ref="G1780:G1786" si="534">ROUND(E1780*F1780,2)</f>
        <v>0</v>
      </c>
    </row>
    <row r="1781" spans="1:7" ht="20.100000000000001" customHeight="1" x14ac:dyDescent="0.2">
      <c r="A1781" s="363" t="str">
        <f t="shared" si="530"/>
        <v/>
      </c>
      <c r="B1781" s="328" t="str">
        <f t="shared" si="531"/>
        <v/>
      </c>
      <c r="C1781" s="335"/>
      <c r="D1781" s="325" t="str">
        <f t="shared" si="532"/>
        <v/>
      </c>
      <c r="E1781" s="329"/>
      <c r="F1781" s="368">
        <f t="shared" si="533"/>
        <v>0</v>
      </c>
      <c r="G1781" s="332">
        <f t="shared" si="534"/>
        <v>0</v>
      </c>
    </row>
    <row r="1782" spans="1:7" ht="20.100000000000001" customHeight="1" x14ac:dyDescent="0.2">
      <c r="A1782" s="363" t="str">
        <f t="shared" si="530"/>
        <v/>
      </c>
      <c r="B1782" s="328" t="str">
        <f t="shared" si="531"/>
        <v/>
      </c>
      <c r="C1782" s="335"/>
      <c r="D1782" s="325" t="str">
        <f t="shared" si="532"/>
        <v/>
      </c>
      <c r="E1782" s="329"/>
      <c r="F1782" s="368">
        <f t="shared" si="533"/>
        <v>0</v>
      </c>
      <c r="G1782" s="332">
        <f t="shared" si="534"/>
        <v>0</v>
      </c>
    </row>
    <row r="1783" spans="1:7" ht="20.100000000000001" customHeight="1" x14ac:dyDescent="0.2">
      <c r="A1783" s="363" t="str">
        <f t="shared" si="530"/>
        <v/>
      </c>
      <c r="B1783" s="328" t="str">
        <f t="shared" si="531"/>
        <v/>
      </c>
      <c r="C1783" s="328"/>
      <c r="D1783" s="325" t="str">
        <f t="shared" si="532"/>
        <v/>
      </c>
      <c r="E1783" s="329"/>
      <c r="F1783" s="368">
        <f t="shared" si="533"/>
        <v>0</v>
      </c>
      <c r="G1783" s="332">
        <f t="shared" si="534"/>
        <v>0</v>
      </c>
    </row>
    <row r="1784" spans="1:7" ht="20.100000000000001" customHeight="1" x14ac:dyDescent="0.2">
      <c r="A1784" s="363" t="str">
        <f t="shared" si="530"/>
        <v/>
      </c>
      <c r="B1784" s="328" t="str">
        <f t="shared" si="531"/>
        <v/>
      </c>
      <c r="C1784" s="328"/>
      <c r="D1784" s="325" t="str">
        <f t="shared" si="532"/>
        <v/>
      </c>
      <c r="E1784" s="329"/>
      <c r="F1784" s="368">
        <f t="shared" si="533"/>
        <v>0</v>
      </c>
      <c r="G1784" s="332">
        <f t="shared" si="534"/>
        <v>0</v>
      </c>
    </row>
    <row r="1785" spans="1:7" ht="20.100000000000001" customHeight="1" x14ac:dyDescent="0.2">
      <c r="A1785" s="363" t="str">
        <f t="shared" si="530"/>
        <v/>
      </c>
      <c r="B1785" s="328" t="str">
        <f t="shared" si="531"/>
        <v/>
      </c>
      <c r="C1785" s="364"/>
      <c r="D1785" s="325" t="str">
        <f t="shared" si="532"/>
        <v/>
      </c>
      <c r="E1785" s="365"/>
      <c r="F1785" s="368">
        <f t="shared" si="533"/>
        <v>0</v>
      </c>
      <c r="G1785" s="332">
        <f t="shared" si="534"/>
        <v>0</v>
      </c>
    </row>
    <row r="1786" spans="1:7" ht="20.100000000000001" customHeight="1" x14ac:dyDescent="0.2">
      <c r="A1786" s="363" t="str">
        <f t="shared" si="530"/>
        <v/>
      </c>
      <c r="B1786" s="328" t="str">
        <f t="shared" si="531"/>
        <v/>
      </c>
      <c r="C1786" s="364"/>
      <c r="D1786" s="325" t="str">
        <f t="shared" si="532"/>
        <v/>
      </c>
      <c r="E1786" s="365"/>
      <c r="F1786" s="368">
        <f t="shared" si="533"/>
        <v>0</v>
      </c>
      <c r="G1786" s="332">
        <f t="shared" si="534"/>
        <v>0</v>
      </c>
    </row>
    <row r="1787" spans="1:7" ht="20.100000000000001" customHeight="1" x14ac:dyDescent="0.2">
      <c r="A1787" s="366"/>
      <c r="B1787" s="352"/>
      <c r="C1787" s="352"/>
      <c r="D1787" s="330"/>
      <c r="E1787" s="348"/>
      <c r="F1787" s="597" t="s">
        <v>28</v>
      </c>
      <c r="G1787" s="333">
        <f>SUBTOTAL(9,G1779:G1786)</f>
        <v>0</v>
      </c>
    </row>
    <row r="1788" spans="1:7" ht="20.100000000000001" customHeight="1" x14ac:dyDescent="0.2">
      <c r="A1788" s="366"/>
      <c r="B1788" s="352"/>
      <c r="C1788" s="339" t="s">
        <v>723</v>
      </c>
      <c r="D1788" s="330"/>
      <c r="E1788" s="348"/>
      <c r="F1788" s="349"/>
      <c r="G1788" s="367"/>
    </row>
    <row r="1789" spans="1:7" ht="20.100000000000001" customHeight="1" x14ac:dyDescent="0.2">
      <c r="A1789" s="363" t="str">
        <f>IFERROR(VLOOKUP(C1789,Tabla_Insumos,4,FALSE),"")</f>
        <v/>
      </c>
      <c r="B1789" s="328" t="str">
        <f t="shared" ref="B1789:B1797" si="535">IFERROR(VLOOKUP(C1789,Tabla_Insumos,5,FALSE),"")</f>
        <v/>
      </c>
      <c r="C1789" s="335"/>
      <c r="D1789" s="325" t="str">
        <f t="shared" ref="D1789:D1797" si="536">IFERROR(VLOOKUP(C1789,Tabla_Insumos,2,FALSE),"")</f>
        <v/>
      </c>
      <c r="E1789" s="329"/>
      <c r="F1789" s="331">
        <f>IFERROR(VLOOKUP(C1789,Tabla_Insumos,3,FALSE),0)</f>
        <v>0</v>
      </c>
      <c r="G1789" s="332">
        <f>ROUND(E1789*F1789,2)</f>
        <v>0</v>
      </c>
    </row>
    <row r="1790" spans="1:7" ht="20.100000000000001" customHeight="1" x14ac:dyDescent="0.2">
      <c r="A1790" s="363" t="str">
        <f t="shared" ref="A1790:A1797" si="537">IFERROR(VLOOKUP(C1790,Tabla_Insumos,4,FALSE),"")</f>
        <v/>
      </c>
      <c r="B1790" s="328" t="str">
        <f t="shared" si="535"/>
        <v/>
      </c>
      <c r="C1790" s="335"/>
      <c r="D1790" s="325" t="str">
        <f t="shared" si="536"/>
        <v/>
      </c>
      <c r="E1790" s="329"/>
      <c r="F1790" s="331">
        <f t="shared" ref="F1790:F1797" si="538">IFERROR(VLOOKUP(C1790,Tabla_Insumos,3,FALSE),0)</f>
        <v>0</v>
      </c>
      <c r="G1790" s="332">
        <f t="shared" ref="G1790:G1797" si="539">ROUND(E1790*F1790,2)</f>
        <v>0</v>
      </c>
    </row>
    <row r="1791" spans="1:7" ht="20.100000000000001" customHeight="1" x14ac:dyDescent="0.2">
      <c r="A1791" s="363" t="str">
        <f t="shared" si="537"/>
        <v/>
      </c>
      <c r="B1791" s="328" t="str">
        <f t="shared" si="535"/>
        <v/>
      </c>
      <c r="C1791" s="334"/>
      <c r="D1791" s="325" t="str">
        <f t="shared" si="536"/>
        <v/>
      </c>
      <c r="E1791" s="329"/>
      <c r="F1791" s="331">
        <f t="shared" si="538"/>
        <v>0</v>
      </c>
      <c r="G1791" s="332">
        <f t="shared" si="539"/>
        <v>0</v>
      </c>
    </row>
    <row r="1792" spans="1:7" ht="20.100000000000001" customHeight="1" x14ac:dyDescent="0.2">
      <c r="A1792" s="363" t="str">
        <f t="shared" si="537"/>
        <v/>
      </c>
      <c r="B1792" s="328" t="str">
        <f t="shared" si="535"/>
        <v/>
      </c>
      <c r="C1792" s="369"/>
      <c r="D1792" s="325" t="str">
        <f t="shared" si="536"/>
        <v/>
      </c>
      <c r="E1792" s="329"/>
      <c r="F1792" s="331">
        <f t="shared" si="538"/>
        <v>0</v>
      </c>
      <c r="G1792" s="332">
        <f t="shared" si="539"/>
        <v>0</v>
      </c>
    </row>
    <row r="1793" spans="1:7" ht="20.100000000000001" customHeight="1" x14ac:dyDescent="0.2">
      <c r="A1793" s="363" t="str">
        <f t="shared" si="537"/>
        <v/>
      </c>
      <c r="B1793" s="328" t="str">
        <f t="shared" si="535"/>
        <v/>
      </c>
      <c r="C1793" s="370"/>
      <c r="D1793" s="325" t="str">
        <f t="shared" si="536"/>
        <v/>
      </c>
      <c r="E1793" s="329"/>
      <c r="F1793" s="331">
        <f t="shared" si="538"/>
        <v>0</v>
      </c>
      <c r="G1793" s="332">
        <f t="shared" si="539"/>
        <v>0</v>
      </c>
    </row>
    <row r="1794" spans="1:7" ht="20.100000000000001" customHeight="1" x14ac:dyDescent="0.2">
      <c r="A1794" s="363" t="str">
        <f t="shared" si="537"/>
        <v/>
      </c>
      <c r="B1794" s="328" t="str">
        <f t="shared" si="535"/>
        <v/>
      </c>
      <c r="C1794" s="364"/>
      <c r="D1794" s="325" t="str">
        <f t="shared" si="536"/>
        <v/>
      </c>
      <c r="E1794" s="365"/>
      <c r="F1794" s="331">
        <f t="shared" si="538"/>
        <v>0</v>
      </c>
      <c r="G1794" s="332">
        <f t="shared" si="539"/>
        <v>0</v>
      </c>
    </row>
    <row r="1795" spans="1:7" ht="20.100000000000001" customHeight="1" x14ac:dyDescent="0.2">
      <c r="A1795" s="363" t="str">
        <f t="shared" si="537"/>
        <v/>
      </c>
      <c r="B1795" s="328" t="str">
        <f t="shared" si="535"/>
        <v/>
      </c>
      <c r="C1795" s="364"/>
      <c r="D1795" s="325" t="str">
        <f t="shared" si="536"/>
        <v/>
      </c>
      <c r="E1795" s="365"/>
      <c r="F1795" s="331">
        <f t="shared" si="538"/>
        <v>0</v>
      </c>
      <c r="G1795" s="332">
        <f t="shared" si="539"/>
        <v>0</v>
      </c>
    </row>
    <row r="1796" spans="1:7" ht="20.100000000000001" customHeight="1" x14ac:dyDescent="0.2">
      <c r="A1796" s="363" t="str">
        <f t="shared" si="537"/>
        <v/>
      </c>
      <c r="B1796" s="328" t="str">
        <f t="shared" si="535"/>
        <v/>
      </c>
      <c r="C1796" s="364"/>
      <c r="D1796" s="325" t="str">
        <f t="shared" si="536"/>
        <v/>
      </c>
      <c r="E1796" s="365"/>
      <c r="F1796" s="331">
        <f t="shared" si="538"/>
        <v>0</v>
      </c>
      <c r="G1796" s="332">
        <f t="shared" si="539"/>
        <v>0</v>
      </c>
    </row>
    <row r="1797" spans="1:7" ht="20.100000000000001" customHeight="1" x14ac:dyDescent="0.2">
      <c r="A1797" s="363" t="str">
        <f t="shared" si="537"/>
        <v/>
      </c>
      <c r="B1797" s="328" t="str">
        <f t="shared" si="535"/>
        <v/>
      </c>
      <c r="C1797" s="364"/>
      <c r="D1797" s="325" t="str">
        <f t="shared" si="536"/>
        <v/>
      </c>
      <c r="E1797" s="365"/>
      <c r="F1797" s="331">
        <f t="shared" si="538"/>
        <v>0</v>
      </c>
      <c r="G1797" s="332">
        <f t="shared" si="539"/>
        <v>0</v>
      </c>
    </row>
    <row r="1798" spans="1:7" ht="20.100000000000001" customHeight="1" x14ac:dyDescent="0.2">
      <c r="A1798" s="371"/>
      <c r="B1798" s="330"/>
      <c r="C1798" s="352"/>
      <c r="D1798" s="330"/>
      <c r="E1798" s="348"/>
      <c r="F1798" s="597" t="s">
        <v>29</v>
      </c>
      <c r="G1798" s="333">
        <f>SUBTOTAL(9,G1789:G1797)</f>
        <v>0</v>
      </c>
    </row>
    <row r="1799" spans="1:7" ht="20.100000000000001" customHeight="1" thickBot="1" x14ac:dyDescent="0.25">
      <c r="A1799" s="372"/>
      <c r="B1799" s="373"/>
      <c r="C1799" s="374"/>
      <c r="D1799" s="373"/>
      <c r="E1799" s="375"/>
      <c r="F1799" s="376"/>
      <c r="G1799" s="377"/>
    </row>
    <row r="1800" spans="1:7" ht="20.100000000000001" customHeight="1" thickBot="1" x14ac:dyDescent="0.25">
      <c r="A1800" s="387">
        <f>B1758</f>
        <v>34</v>
      </c>
      <c r="B1800" s="378" t="str">
        <f>C1758</f>
        <v>Instalación de Gas (Incl. Cocina 4 hornallas c/horno)</v>
      </c>
      <c r="C1800" s="379"/>
      <c r="D1800" s="379" t="s">
        <v>30</v>
      </c>
      <c r="E1800" s="380"/>
      <c r="F1800" s="381" t="s">
        <v>31</v>
      </c>
      <c r="G1800" s="382">
        <f>SUBTOTAL(9,G1763:G1799)</f>
        <v>0</v>
      </c>
    </row>
    <row r="1801" spans="1:7" ht="20.100000000000001" customHeight="1" thickTop="1" thickBot="1" x14ac:dyDescent="0.25"/>
    <row r="1802" spans="1:7" ht="20.100000000000001" customHeight="1" thickTop="1" x14ac:dyDescent="0.2">
      <c r="A1802" s="383" t="s">
        <v>1252</v>
      </c>
      <c r="B1802" s="384"/>
      <c r="C1802" s="384"/>
      <c r="D1802" s="384"/>
      <c r="E1802" s="384"/>
      <c r="F1802" s="384"/>
      <c r="G1802" s="385"/>
    </row>
    <row r="1803" spans="1:7" ht="20.100000000000001" customHeight="1" x14ac:dyDescent="0.2">
      <c r="A1803" s="336" t="s">
        <v>719</v>
      </c>
      <c r="B1803" s="337" t="str">
        <f>Comitente</f>
        <v>INSTITUTO PROVINCIAL DE LA VIVIENDA</v>
      </c>
      <c r="C1803" s="338"/>
      <c r="D1803" s="339"/>
      <c r="E1803" s="339"/>
      <c r="F1803" s="340"/>
      <c r="G1803" s="341"/>
    </row>
    <row r="1804" spans="1:7" ht="20.100000000000001" customHeight="1" x14ac:dyDescent="0.2">
      <c r="A1804" s="336" t="s">
        <v>720</v>
      </c>
      <c r="B1804" s="337" t="str">
        <f>Contratista</f>
        <v>xxxxxx</v>
      </c>
      <c r="C1804" s="342"/>
      <c r="D1804" s="342"/>
      <c r="E1804" s="342"/>
      <c r="F1804" s="343"/>
      <c r="G1804" s="344"/>
    </row>
    <row r="1805" spans="1:7" ht="20.100000000000001" customHeight="1" x14ac:dyDescent="0.2">
      <c r="A1805" s="336" t="s">
        <v>20</v>
      </c>
      <c r="B1805" s="337" t="str">
        <f>Obra</f>
        <v>B° VIRGEN DE FÁTIMA - SECTOR 1 - 71 VIV.- DPTO. JÁCHAL</v>
      </c>
      <c r="C1805" s="342"/>
      <c r="D1805" s="342"/>
      <c r="E1805" s="342"/>
      <c r="F1805" s="343" t="s">
        <v>33</v>
      </c>
      <c r="G1805" s="345">
        <f>+Datos!$C$10</f>
        <v>43769</v>
      </c>
    </row>
    <row r="1806" spans="1:7" ht="20.100000000000001" customHeight="1" x14ac:dyDescent="0.2">
      <c r="A1806" s="346" t="s">
        <v>718</v>
      </c>
      <c r="B1806" s="347" t="str">
        <f>Ubicación</f>
        <v>DEPTO. JÁCHAL</v>
      </c>
      <c r="C1806" s="347"/>
      <c r="D1806" s="330"/>
      <c r="E1806" s="348"/>
      <c r="F1806" s="349"/>
      <c r="G1806" s="350"/>
    </row>
    <row r="1807" spans="1:7" ht="20.100000000000001" customHeight="1" x14ac:dyDescent="0.2">
      <c r="A1807" s="346" t="s">
        <v>34</v>
      </c>
      <c r="B1807" s="351" t="s">
        <v>1125</v>
      </c>
      <c r="C1807" s="352" t="str">
        <f>IFERROR(VLOOKUP(B1807,Tabla_CyP,2,FALSE),"")</f>
        <v>VIVIENDA</v>
      </c>
      <c r="D1807" s="353"/>
      <c r="E1807" s="348"/>
      <c r="F1807" s="349"/>
      <c r="G1807" s="350"/>
    </row>
    <row r="1808" spans="1:7" ht="20.100000000000001" customHeight="1" x14ac:dyDescent="0.2">
      <c r="A1808" s="346" t="s">
        <v>21</v>
      </c>
      <c r="B1808" s="386">
        <f>IFERROR(VLOOKUP(COUNTIF($A$1:A1808,"ITEM:"),Tabla_NumeroItem,2,FALSE),"")</f>
        <v>35</v>
      </c>
      <c r="C1808" s="352" t="str">
        <f>IFERROR(VLOOKUP(B1808,Tabla_CyP,2,FALSE),"")</f>
        <v>Instalación de gas - Gabinete para tubos</v>
      </c>
      <c r="D1808" s="330"/>
      <c r="E1808" s="348"/>
      <c r="F1808" s="343" t="s">
        <v>22</v>
      </c>
      <c r="G1808" s="354" t="str">
        <f>IFERROR(VLOOKUP(B1808,Tabla_CyP,4,FALSE),"")</f>
        <v>U</v>
      </c>
    </row>
    <row r="1809" spans="1:7" ht="20.100000000000001" customHeight="1" x14ac:dyDescent="0.2">
      <c r="A1809" s="346"/>
      <c r="B1809" s="347"/>
      <c r="C1809" s="352"/>
      <c r="D1809" s="330"/>
      <c r="E1809" s="348"/>
      <c r="F1809" s="349"/>
      <c r="G1809" s="350"/>
    </row>
    <row r="1810" spans="1:7" ht="20.100000000000001" customHeight="1" x14ac:dyDescent="0.2">
      <c r="A1810" s="650" t="s">
        <v>581</v>
      </c>
      <c r="B1810" s="651"/>
      <c r="C1810" s="646" t="s">
        <v>0</v>
      </c>
      <c r="D1810" s="646" t="s">
        <v>23</v>
      </c>
      <c r="E1810" s="648" t="s">
        <v>24</v>
      </c>
      <c r="F1810" s="644" t="s">
        <v>25</v>
      </c>
      <c r="G1810" s="652" t="s">
        <v>26</v>
      </c>
    </row>
    <row r="1811" spans="1:7" ht="20.100000000000001" customHeight="1" x14ac:dyDescent="0.2">
      <c r="A1811" s="355" t="s">
        <v>582</v>
      </c>
      <c r="B1811" s="356" t="s">
        <v>583</v>
      </c>
      <c r="C1811" s="647"/>
      <c r="D1811" s="647"/>
      <c r="E1811" s="649"/>
      <c r="F1811" s="645"/>
      <c r="G1811" s="653"/>
    </row>
    <row r="1812" spans="1:7" ht="20.100000000000001" customHeight="1" x14ac:dyDescent="0.2">
      <c r="A1812" s="596"/>
      <c r="B1812" s="357"/>
      <c r="C1812" s="358" t="s">
        <v>721</v>
      </c>
      <c r="D1812" s="359"/>
      <c r="E1812" s="360"/>
      <c r="F1812" s="361"/>
      <c r="G1812" s="362"/>
    </row>
    <row r="1813" spans="1:7" ht="20.100000000000001" customHeight="1" x14ac:dyDescent="0.2">
      <c r="A1813" s="363" t="str">
        <f>IFERROR(VLOOKUP(C1813,Tabla_Insumos,4,FALSE),"")</f>
        <v/>
      </c>
      <c r="B1813" s="328" t="str">
        <f t="shared" ref="B1813:B1826" si="540">IFERROR(VLOOKUP(C1813,Tabla_Insumos,5,FALSE),"")</f>
        <v/>
      </c>
      <c r="C1813" s="326"/>
      <c r="D1813" s="325" t="str">
        <f t="shared" ref="D1813:D1826" si="541">IFERROR(VLOOKUP(C1813,Tabla_Insumos,2,FALSE),"")</f>
        <v/>
      </c>
      <c r="E1813" s="329"/>
      <c r="F1813" s="331">
        <f t="shared" ref="F1813:F1826" si="542">IFERROR(VLOOKUP(C1813,Tabla_Insumos,3,FALSE),0)</f>
        <v>0</v>
      </c>
      <c r="G1813" s="332">
        <f>ROUND(E1813*F1813,2)</f>
        <v>0</v>
      </c>
    </row>
    <row r="1814" spans="1:7" ht="20.100000000000001" customHeight="1" x14ac:dyDescent="0.2">
      <c r="A1814" s="363" t="str">
        <f t="shared" ref="A1814:A1826" si="543">IFERROR(VLOOKUP(C1814,Tabla_Insumos,4,FALSE),"")</f>
        <v/>
      </c>
      <c r="B1814" s="328" t="str">
        <f t="shared" si="540"/>
        <v/>
      </c>
      <c r="C1814" s="326"/>
      <c r="D1814" s="325" t="str">
        <f t="shared" si="541"/>
        <v/>
      </c>
      <c r="E1814" s="329"/>
      <c r="F1814" s="331">
        <f t="shared" si="542"/>
        <v>0</v>
      </c>
      <c r="G1814" s="332">
        <f t="shared" ref="G1814:G1826" si="544">ROUND(E1814*F1814,2)</f>
        <v>0</v>
      </c>
    </row>
    <row r="1815" spans="1:7" ht="20.100000000000001" customHeight="1" x14ac:dyDescent="0.2">
      <c r="A1815" s="363" t="str">
        <f t="shared" si="543"/>
        <v/>
      </c>
      <c r="B1815" s="328" t="str">
        <f t="shared" si="540"/>
        <v/>
      </c>
      <c r="C1815" s="326"/>
      <c r="D1815" s="325" t="str">
        <f t="shared" si="541"/>
        <v/>
      </c>
      <c r="E1815" s="329"/>
      <c r="F1815" s="331">
        <f t="shared" si="542"/>
        <v>0</v>
      </c>
      <c r="G1815" s="332">
        <f t="shared" si="544"/>
        <v>0</v>
      </c>
    </row>
    <row r="1816" spans="1:7" ht="20.100000000000001" customHeight="1" x14ac:dyDescent="0.2">
      <c r="A1816" s="363" t="str">
        <f t="shared" si="543"/>
        <v/>
      </c>
      <c r="B1816" s="328" t="str">
        <f t="shared" si="540"/>
        <v/>
      </c>
      <c r="C1816" s="327"/>
      <c r="D1816" s="325" t="str">
        <f t="shared" si="541"/>
        <v/>
      </c>
      <c r="E1816" s="329"/>
      <c r="F1816" s="331">
        <f t="shared" si="542"/>
        <v>0</v>
      </c>
      <c r="G1816" s="332">
        <f t="shared" si="544"/>
        <v>0</v>
      </c>
    </row>
    <row r="1817" spans="1:7" ht="20.100000000000001" customHeight="1" x14ac:dyDescent="0.2">
      <c r="A1817" s="363" t="str">
        <f t="shared" si="543"/>
        <v/>
      </c>
      <c r="B1817" s="328" t="str">
        <f t="shared" si="540"/>
        <v/>
      </c>
      <c r="C1817" s="328"/>
      <c r="D1817" s="325" t="str">
        <f t="shared" si="541"/>
        <v/>
      </c>
      <c r="E1817" s="329"/>
      <c r="F1817" s="331">
        <f t="shared" si="542"/>
        <v>0</v>
      </c>
      <c r="G1817" s="332">
        <f t="shared" si="544"/>
        <v>0</v>
      </c>
    </row>
    <row r="1818" spans="1:7" ht="20.100000000000001" customHeight="1" x14ac:dyDescent="0.2">
      <c r="A1818" s="363" t="str">
        <f t="shared" si="543"/>
        <v/>
      </c>
      <c r="B1818" s="328" t="str">
        <f t="shared" si="540"/>
        <v/>
      </c>
      <c r="C1818" s="364"/>
      <c r="D1818" s="325" t="str">
        <f t="shared" si="541"/>
        <v/>
      </c>
      <c r="E1818" s="365"/>
      <c r="F1818" s="331">
        <f t="shared" si="542"/>
        <v>0</v>
      </c>
      <c r="G1818" s="332">
        <f t="shared" si="544"/>
        <v>0</v>
      </c>
    </row>
    <row r="1819" spans="1:7" ht="20.100000000000001" customHeight="1" x14ac:dyDescent="0.2">
      <c r="A1819" s="363" t="str">
        <f t="shared" si="543"/>
        <v/>
      </c>
      <c r="B1819" s="328" t="str">
        <f t="shared" si="540"/>
        <v/>
      </c>
      <c r="C1819" s="364"/>
      <c r="D1819" s="325" t="str">
        <f t="shared" si="541"/>
        <v/>
      </c>
      <c r="E1819" s="365"/>
      <c r="F1819" s="331">
        <f t="shared" si="542"/>
        <v>0</v>
      </c>
      <c r="G1819" s="332">
        <f t="shared" si="544"/>
        <v>0</v>
      </c>
    </row>
    <row r="1820" spans="1:7" ht="20.100000000000001" customHeight="1" x14ac:dyDescent="0.2">
      <c r="A1820" s="363" t="str">
        <f t="shared" si="543"/>
        <v/>
      </c>
      <c r="B1820" s="328" t="str">
        <f t="shared" si="540"/>
        <v/>
      </c>
      <c r="C1820" s="364"/>
      <c r="D1820" s="325" t="str">
        <f t="shared" si="541"/>
        <v/>
      </c>
      <c r="E1820" s="365"/>
      <c r="F1820" s="331">
        <f t="shared" si="542"/>
        <v>0</v>
      </c>
      <c r="G1820" s="332">
        <f t="shared" si="544"/>
        <v>0</v>
      </c>
    </row>
    <row r="1821" spans="1:7" ht="20.100000000000001" customHeight="1" x14ac:dyDescent="0.2">
      <c r="A1821" s="363" t="str">
        <f t="shared" si="543"/>
        <v/>
      </c>
      <c r="B1821" s="328" t="str">
        <f t="shared" si="540"/>
        <v/>
      </c>
      <c r="C1821" s="364"/>
      <c r="D1821" s="325" t="str">
        <f t="shared" si="541"/>
        <v/>
      </c>
      <c r="E1821" s="365"/>
      <c r="F1821" s="331">
        <f t="shared" si="542"/>
        <v>0</v>
      </c>
      <c r="G1821" s="332">
        <f t="shared" si="544"/>
        <v>0</v>
      </c>
    </row>
    <row r="1822" spans="1:7" ht="20.100000000000001" customHeight="1" x14ac:dyDescent="0.2">
      <c r="A1822" s="363" t="str">
        <f t="shared" si="543"/>
        <v/>
      </c>
      <c r="B1822" s="328" t="str">
        <f t="shared" si="540"/>
        <v/>
      </c>
      <c r="C1822" s="364"/>
      <c r="D1822" s="325" t="str">
        <f t="shared" si="541"/>
        <v/>
      </c>
      <c r="E1822" s="365"/>
      <c r="F1822" s="331">
        <f t="shared" si="542"/>
        <v>0</v>
      </c>
      <c r="G1822" s="332">
        <f t="shared" si="544"/>
        <v>0</v>
      </c>
    </row>
    <row r="1823" spans="1:7" ht="20.100000000000001" customHeight="1" x14ac:dyDescent="0.2">
      <c r="A1823" s="363" t="str">
        <f t="shared" si="543"/>
        <v/>
      </c>
      <c r="B1823" s="328" t="str">
        <f t="shared" si="540"/>
        <v/>
      </c>
      <c r="C1823" s="364"/>
      <c r="D1823" s="325" t="str">
        <f t="shared" si="541"/>
        <v/>
      </c>
      <c r="E1823" s="365"/>
      <c r="F1823" s="331">
        <f t="shared" si="542"/>
        <v>0</v>
      </c>
      <c r="G1823" s="332">
        <f t="shared" si="544"/>
        <v>0</v>
      </c>
    </row>
    <row r="1824" spans="1:7" ht="20.100000000000001" customHeight="1" x14ac:dyDescent="0.2">
      <c r="A1824" s="363" t="str">
        <f t="shared" si="543"/>
        <v/>
      </c>
      <c r="B1824" s="328" t="str">
        <f t="shared" si="540"/>
        <v/>
      </c>
      <c r="C1824" s="364"/>
      <c r="D1824" s="325" t="str">
        <f t="shared" si="541"/>
        <v/>
      </c>
      <c r="E1824" s="365"/>
      <c r="F1824" s="331">
        <f t="shared" si="542"/>
        <v>0</v>
      </c>
      <c r="G1824" s="332">
        <f t="shared" si="544"/>
        <v>0</v>
      </c>
    </row>
    <row r="1825" spans="1:7" ht="20.100000000000001" customHeight="1" x14ac:dyDescent="0.2">
      <c r="A1825" s="363" t="str">
        <f t="shared" si="543"/>
        <v/>
      </c>
      <c r="B1825" s="328" t="str">
        <f t="shared" si="540"/>
        <v/>
      </c>
      <c r="C1825" s="364"/>
      <c r="D1825" s="325" t="str">
        <f t="shared" si="541"/>
        <v/>
      </c>
      <c r="E1825" s="365"/>
      <c r="F1825" s="331">
        <f t="shared" si="542"/>
        <v>0</v>
      </c>
      <c r="G1825" s="332">
        <f t="shared" si="544"/>
        <v>0</v>
      </c>
    </row>
    <row r="1826" spans="1:7" ht="20.100000000000001" customHeight="1" x14ac:dyDescent="0.2">
      <c r="A1826" s="363" t="str">
        <f t="shared" si="543"/>
        <v/>
      </c>
      <c r="B1826" s="328" t="str">
        <f t="shared" si="540"/>
        <v/>
      </c>
      <c r="C1826" s="364"/>
      <c r="D1826" s="325" t="str">
        <f t="shared" si="541"/>
        <v/>
      </c>
      <c r="E1826" s="365"/>
      <c r="F1826" s="331">
        <f t="shared" si="542"/>
        <v>0</v>
      </c>
      <c r="G1826" s="332">
        <f t="shared" si="544"/>
        <v>0</v>
      </c>
    </row>
    <row r="1827" spans="1:7" ht="20.100000000000001" customHeight="1" x14ac:dyDescent="0.2">
      <c r="A1827" s="366"/>
      <c r="B1827" s="352"/>
      <c r="C1827" s="352"/>
      <c r="D1827" s="330"/>
      <c r="E1827" s="348"/>
      <c r="F1827" s="597" t="s">
        <v>27</v>
      </c>
      <c r="G1827" s="333">
        <f>SUBTOTAL(9,G1813:G1826)</f>
        <v>0</v>
      </c>
    </row>
    <row r="1828" spans="1:7" ht="20.100000000000001" customHeight="1" x14ac:dyDescent="0.2">
      <c r="A1828" s="366"/>
      <c r="B1828" s="352"/>
      <c r="C1828" s="339" t="s">
        <v>722</v>
      </c>
      <c r="D1828" s="330"/>
      <c r="E1828" s="348"/>
      <c r="F1828" s="349"/>
      <c r="G1828" s="367"/>
    </row>
    <row r="1829" spans="1:7" ht="20.100000000000001" customHeight="1" x14ac:dyDescent="0.2">
      <c r="A1829" s="363" t="str">
        <f t="shared" ref="A1829:A1836" si="545">IFERROR(VLOOKUP(C1829,Tabla_Insumos,4,FALSE),"")</f>
        <v/>
      </c>
      <c r="B1829" s="328" t="str">
        <f t="shared" ref="B1829:B1836" si="546">IFERROR(VLOOKUP(C1829,Tabla_Insumos,5,FALSE),"")</f>
        <v/>
      </c>
      <c r="C1829" s="334"/>
      <c r="D1829" s="325" t="str">
        <f t="shared" ref="D1829:D1836" si="547">IFERROR(VLOOKUP(C1829,Tabla_Insumos,2,FALSE),"")</f>
        <v/>
      </c>
      <c r="E1829" s="329"/>
      <c r="F1829" s="368">
        <f t="shared" ref="F1829:F1836" si="548">IFERROR(VLOOKUP(C1829,Tabla_Insumos,3,FALSE),0)</f>
        <v>0</v>
      </c>
      <c r="G1829" s="332">
        <f>ROUND(E1829*F1829,2)</f>
        <v>0</v>
      </c>
    </row>
    <row r="1830" spans="1:7" ht="20.100000000000001" customHeight="1" x14ac:dyDescent="0.2">
      <c r="A1830" s="363" t="str">
        <f t="shared" si="545"/>
        <v/>
      </c>
      <c r="B1830" s="328" t="str">
        <f t="shared" si="546"/>
        <v/>
      </c>
      <c r="C1830" s="335"/>
      <c r="D1830" s="325" t="str">
        <f t="shared" si="547"/>
        <v/>
      </c>
      <c r="E1830" s="329"/>
      <c r="F1830" s="368">
        <f t="shared" si="548"/>
        <v>0</v>
      </c>
      <c r="G1830" s="332">
        <f t="shared" ref="G1830:G1836" si="549">ROUND(E1830*F1830,2)</f>
        <v>0</v>
      </c>
    </row>
    <row r="1831" spans="1:7" ht="20.100000000000001" customHeight="1" x14ac:dyDescent="0.2">
      <c r="A1831" s="363" t="str">
        <f t="shared" si="545"/>
        <v/>
      </c>
      <c r="B1831" s="328" t="str">
        <f t="shared" si="546"/>
        <v/>
      </c>
      <c r="C1831" s="335"/>
      <c r="D1831" s="325" t="str">
        <f t="shared" si="547"/>
        <v/>
      </c>
      <c r="E1831" s="329"/>
      <c r="F1831" s="368">
        <f t="shared" si="548"/>
        <v>0</v>
      </c>
      <c r="G1831" s="332">
        <f t="shared" si="549"/>
        <v>0</v>
      </c>
    </row>
    <row r="1832" spans="1:7" ht="20.100000000000001" customHeight="1" x14ac:dyDescent="0.2">
      <c r="A1832" s="363" t="str">
        <f t="shared" si="545"/>
        <v/>
      </c>
      <c r="B1832" s="328" t="str">
        <f t="shared" si="546"/>
        <v/>
      </c>
      <c r="C1832" s="335"/>
      <c r="D1832" s="325" t="str">
        <f t="shared" si="547"/>
        <v/>
      </c>
      <c r="E1832" s="329"/>
      <c r="F1832" s="368">
        <f t="shared" si="548"/>
        <v>0</v>
      </c>
      <c r="G1832" s="332">
        <f t="shared" si="549"/>
        <v>0</v>
      </c>
    </row>
    <row r="1833" spans="1:7" ht="20.100000000000001" customHeight="1" x14ac:dyDescent="0.2">
      <c r="A1833" s="363" t="str">
        <f t="shared" si="545"/>
        <v/>
      </c>
      <c r="B1833" s="328" t="str">
        <f t="shared" si="546"/>
        <v/>
      </c>
      <c r="C1833" s="328"/>
      <c r="D1833" s="325" t="str">
        <f t="shared" si="547"/>
        <v/>
      </c>
      <c r="E1833" s="329"/>
      <c r="F1833" s="368">
        <f t="shared" si="548"/>
        <v>0</v>
      </c>
      <c r="G1833" s="332">
        <f t="shared" si="549"/>
        <v>0</v>
      </c>
    </row>
    <row r="1834" spans="1:7" ht="20.100000000000001" customHeight="1" x14ac:dyDescent="0.2">
      <c r="A1834" s="363" t="str">
        <f t="shared" si="545"/>
        <v/>
      </c>
      <c r="B1834" s="328" t="str">
        <f t="shared" si="546"/>
        <v/>
      </c>
      <c r="C1834" s="328"/>
      <c r="D1834" s="325" t="str">
        <f t="shared" si="547"/>
        <v/>
      </c>
      <c r="E1834" s="329"/>
      <c r="F1834" s="368">
        <f t="shared" si="548"/>
        <v>0</v>
      </c>
      <c r="G1834" s="332">
        <f t="shared" si="549"/>
        <v>0</v>
      </c>
    </row>
    <row r="1835" spans="1:7" ht="20.100000000000001" customHeight="1" x14ac:dyDescent="0.2">
      <c r="A1835" s="363" t="str">
        <f t="shared" si="545"/>
        <v/>
      </c>
      <c r="B1835" s="328" t="str">
        <f t="shared" si="546"/>
        <v/>
      </c>
      <c r="C1835" s="364"/>
      <c r="D1835" s="325" t="str">
        <f t="shared" si="547"/>
        <v/>
      </c>
      <c r="E1835" s="365"/>
      <c r="F1835" s="368">
        <f t="shared" si="548"/>
        <v>0</v>
      </c>
      <c r="G1835" s="332">
        <f t="shared" si="549"/>
        <v>0</v>
      </c>
    </row>
    <row r="1836" spans="1:7" ht="20.100000000000001" customHeight="1" x14ac:dyDescent="0.2">
      <c r="A1836" s="363" t="str">
        <f t="shared" si="545"/>
        <v/>
      </c>
      <c r="B1836" s="328" t="str">
        <f t="shared" si="546"/>
        <v/>
      </c>
      <c r="C1836" s="364"/>
      <c r="D1836" s="325" t="str">
        <f t="shared" si="547"/>
        <v/>
      </c>
      <c r="E1836" s="365"/>
      <c r="F1836" s="368">
        <f t="shared" si="548"/>
        <v>0</v>
      </c>
      <c r="G1836" s="332">
        <f t="shared" si="549"/>
        <v>0</v>
      </c>
    </row>
    <row r="1837" spans="1:7" ht="20.100000000000001" customHeight="1" x14ac:dyDescent="0.2">
      <c r="A1837" s="366"/>
      <c r="B1837" s="352"/>
      <c r="C1837" s="352"/>
      <c r="D1837" s="330"/>
      <c r="E1837" s="348"/>
      <c r="F1837" s="597" t="s">
        <v>28</v>
      </c>
      <c r="G1837" s="333">
        <f>SUBTOTAL(9,G1829:G1836)</f>
        <v>0</v>
      </c>
    </row>
    <row r="1838" spans="1:7" ht="20.100000000000001" customHeight="1" x14ac:dyDescent="0.2">
      <c r="A1838" s="366"/>
      <c r="B1838" s="352"/>
      <c r="C1838" s="339" t="s">
        <v>723</v>
      </c>
      <c r="D1838" s="330"/>
      <c r="E1838" s="348"/>
      <c r="F1838" s="349"/>
      <c r="G1838" s="367"/>
    </row>
    <row r="1839" spans="1:7" ht="20.100000000000001" customHeight="1" x14ac:dyDescent="0.2">
      <c r="A1839" s="363" t="str">
        <f>IFERROR(VLOOKUP(C1839,Tabla_Insumos,4,FALSE),"")</f>
        <v/>
      </c>
      <c r="B1839" s="328" t="str">
        <f t="shared" ref="B1839:B1847" si="550">IFERROR(VLOOKUP(C1839,Tabla_Insumos,5,FALSE),"")</f>
        <v/>
      </c>
      <c r="C1839" s="335"/>
      <c r="D1839" s="325" t="str">
        <f t="shared" ref="D1839:D1847" si="551">IFERROR(VLOOKUP(C1839,Tabla_Insumos,2,FALSE),"")</f>
        <v/>
      </c>
      <c r="E1839" s="329"/>
      <c r="F1839" s="331">
        <f>IFERROR(VLOOKUP(C1839,Tabla_Insumos,3,FALSE),0)</f>
        <v>0</v>
      </c>
      <c r="G1839" s="332">
        <f>ROUND(E1839*F1839,2)</f>
        <v>0</v>
      </c>
    </row>
    <row r="1840" spans="1:7" ht="20.100000000000001" customHeight="1" x14ac:dyDescent="0.2">
      <c r="A1840" s="363" t="str">
        <f t="shared" ref="A1840:A1847" si="552">IFERROR(VLOOKUP(C1840,Tabla_Insumos,4,FALSE),"")</f>
        <v/>
      </c>
      <c r="B1840" s="328" t="str">
        <f t="shared" si="550"/>
        <v/>
      </c>
      <c r="C1840" s="335"/>
      <c r="D1840" s="325" t="str">
        <f t="shared" si="551"/>
        <v/>
      </c>
      <c r="E1840" s="329"/>
      <c r="F1840" s="331">
        <f t="shared" ref="F1840:F1847" si="553">IFERROR(VLOOKUP(C1840,Tabla_Insumos,3,FALSE),0)</f>
        <v>0</v>
      </c>
      <c r="G1840" s="332">
        <f t="shared" ref="G1840:G1847" si="554">ROUND(E1840*F1840,2)</f>
        <v>0</v>
      </c>
    </row>
    <row r="1841" spans="1:7" ht="20.100000000000001" customHeight="1" x14ac:dyDescent="0.2">
      <c r="A1841" s="363" t="str">
        <f t="shared" si="552"/>
        <v/>
      </c>
      <c r="B1841" s="328" t="str">
        <f t="shared" si="550"/>
        <v/>
      </c>
      <c r="C1841" s="334"/>
      <c r="D1841" s="325" t="str">
        <f t="shared" si="551"/>
        <v/>
      </c>
      <c r="E1841" s="329"/>
      <c r="F1841" s="331">
        <f t="shared" si="553"/>
        <v>0</v>
      </c>
      <c r="G1841" s="332">
        <f t="shared" si="554"/>
        <v>0</v>
      </c>
    </row>
    <row r="1842" spans="1:7" ht="20.100000000000001" customHeight="1" x14ac:dyDescent="0.2">
      <c r="A1842" s="363" t="str">
        <f t="shared" si="552"/>
        <v/>
      </c>
      <c r="B1842" s="328" t="str">
        <f t="shared" si="550"/>
        <v/>
      </c>
      <c r="C1842" s="369"/>
      <c r="D1842" s="325" t="str">
        <f t="shared" si="551"/>
        <v/>
      </c>
      <c r="E1842" s="329"/>
      <c r="F1842" s="331">
        <f t="shared" si="553"/>
        <v>0</v>
      </c>
      <c r="G1842" s="332">
        <f t="shared" si="554"/>
        <v>0</v>
      </c>
    </row>
    <row r="1843" spans="1:7" ht="20.100000000000001" customHeight="1" x14ac:dyDescent="0.2">
      <c r="A1843" s="363" t="str">
        <f t="shared" si="552"/>
        <v/>
      </c>
      <c r="B1843" s="328" t="str">
        <f t="shared" si="550"/>
        <v/>
      </c>
      <c r="C1843" s="370"/>
      <c r="D1843" s="325" t="str">
        <f t="shared" si="551"/>
        <v/>
      </c>
      <c r="E1843" s="329"/>
      <c r="F1843" s="331">
        <f t="shared" si="553"/>
        <v>0</v>
      </c>
      <c r="G1843" s="332">
        <f t="shared" si="554"/>
        <v>0</v>
      </c>
    </row>
    <row r="1844" spans="1:7" ht="20.100000000000001" customHeight="1" x14ac:dyDescent="0.2">
      <c r="A1844" s="363" t="str">
        <f t="shared" si="552"/>
        <v/>
      </c>
      <c r="B1844" s="328" t="str">
        <f t="shared" si="550"/>
        <v/>
      </c>
      <c r="C1844" s="364"/>
      <c r="D1844" s="325" t="str">
        <f t="shared" si="551"/>
        <v/>
      </c>
      <c r="E1844" s="365"/>
      <c r="F1844" s="331">
        <f t="shared" si="553"/>
        <v>0</v>
      </c>
      <c r="G1844" s="332">
        <f t="shared" si="554"/>
        <v>0</v>
      </c>
    </row>
    <row r="1845" spans="1:7" ht="20.100000000000001" customHeight="1" x14ac:dyDescent="0.2">
      <c r="A1845" s="363" t="str">
        <f t="shared" si="552"/>
        <v/>
      </c>
      <c r="B1845" s="328" t="str">
        <f t="shared" si="550"/>
        <v/>
      </c>
      <c r="C1845" s="364"/>
      <c r="D1845" s="325" t="str">
        <f t="shared" si="551"/>
        <v/>
      </c>
      <c r="E1845" s="365"/>
      <c r="F1845" s="331">
        <f t="shared" si="553"/>
        <v>0</v>
      </c>
      <c r="G1845" s="332">
        <f t="shared" si="554"/>
        <v>0</v>
      </c>
    </row>
    <row r="1846" spans="1:7" ht="20.100000000000001" customHeight="1" x14ac:dyDescent="0.2">
      <c r="A1846" s="363" t="str">
        <f t="shared" si="552"/>
        <v/>
      </c>
      <c r="B1846" s="328" t="str">
        <f t="shared" si="550"/>
        <v/>
      </c>
      <c r="C1846" s="364"/>
      <c r="D1846" s="325" t="str">
        <f t="shared" si="551"/>
        <v/>
      </c>
      <c r="E1846" s="365"/>
      <c r="F1846" s="331">
        <f t="shared" si="553"/>
        <v>0</v>
      </c>
      <c r="G1846" s="332">
        <f t="shared" si="554"/>
        <v>0</v>
      </c>
    </row>
    <row r="1847" spans="1:7" ht="20.100000000000001" customHeight="1" x14ac:dyDescent="0.2">
      <c r="A1847" s="363" t="str">
        <f t="shared" si="552"/>
        <v/>
      </c>
      <c r="B1847" s="328" t="str">
        <f t="shared" si="550"/>
        <v/>
      </c>
      <c r="C1847" s="364"/>
      <c r="D1847" s="325" t="str">
        <f t="shared" si="551"/>
        <v/>
      </c>
      <c r="E1847" s="365"/>
      <c r="F1847" s="331">
        <f t="shared" si="553"/>
        <v>0</v>
      </c>
      <c r="G1847" s="332">
        <f t="shared" si="554"/>
        <v>0</v>
      </c>
    </row>
    <row r="1848" spans="1:7" ht="20.100000000000001" customHeight="1" x14ac:dyDescent="0.2">
      <c r="A1848" s="371"/>
      <c r="B1848" s="330"/>
      <c r="C1848" s="352"/>
      <c r="D1848" s="330"/>
      <c r="E1848" s="348"/>
      <c r="F1848" s="597" t="s">
        <v>29</v>
      </c>
      <c r="G1848" s="333">
        <f>SUBTOTAL(9,G1839:G1847)</f>
        <v>0</v>
      </c>
    </row>
    <row r="1849" spans="1:7" ht="20.100000000000001" customHeight="1" thickBot="1" x14ac:dyDescent="0.25">
      <c r="A1849" s="372"/>
      <c r="B1849" s="373"/>
      <c r="C1849" s="374"/>
      <c r="D1849" s="373"/>
      <c r="E1849" s="375"/>
      <c r="F1849" s="376"/>
      <c r="G1849" s="377"/>
    </row>
    <row r="1850" spans="1:7" ht="20.100000000000001" customHeight="1" thickBot="1" x14ac:dyDescent="0.25">
      <c r="A1850" s="387">
        <f>B1808</f>
        <v>35</v>
      </c>
      <c r="B1850" s="378" t="str">
        <f>C1808</f>
        <v>Instalación de gas - Gabinete para tubos</v>
      </c>
      <c r="C1850" s="379"/>
      <c r="D1850" s="379" t="s">
        <v>30</v>
      </c>
      <c r="E1850" s="380"/>
      <c r="F1850" s="381" t="s">
        <v>31</v>
      </c>
      <c r="G1850" s="382">
        <f>SUBTOTAL(9,G1813:G1849)</f>
        <v>0</v>
      </c>
    </row>
    <row r="1851" spans="1:7" ht="20.100000000000001" customHeight="1" thickTop="1" thickBot="1" x14ac:dyDescent="0.25"/>
    <row r="1852" spans="1:7" ht="20.100000000000001" customHeight="1" thickTop="1" x14ac:dyDescent="0.2">
      <c r="A1852" s="383" t="s">
        <v>1252</v>
      </c>
      <c r="B1852" s="384"/>
      <c r="C1852" s="384"/>
      <c r="D1852" s="384"/>
      <c r="E1852" s="384"/>
      <c r="F1852" s="384"/>
      <c r="G1852" s="385"/>
    </row>
    <row r="1853" spans="1:7" ht="20.100000000000001" customHeight="1" x14ac:dyDescent="0.2">
      <c r="A1853" s="336" t="s">
        <v>719</v>
      </c>
      <c r="B1853" s="337" t="str">
        <f>Comitente</f>
        <v>INSTITUTO PROVINCIAL DE LA VIVIENDA</v>
      </c>
      <c r="C1853" s="338"/>
      <c r="D1853" s="339"/>
      <c r="E1853" s="339"/>
      <c r="F1853" s="340"/>
      <c r="G1853" s="341"/>
    </row>
    <row r="1854" spans="1:7" ht="20.100000000000001" customHeight="1" x14ac:dyDescent="0.2">
      <c r="A1854" s="336" t="s">
        <v>720</v>
      </c>
      <c r="B1854" s="337" t="str">
        <f>Contratista</f>
        <v>xxxxxx</v>
      </c>
      <c r="C1854" s="342"/>
      <c r="D1854" s="342"/>
      <c r="E1854" s="342"/>
      <c r="F1854" s="343"/>
      <c r="G1854" s="344"/>
    </row>
    <row r="1855" spans="1:7" ht="20.100000000000001" customHeight="1" x14ac:dyDescent="0.2">
      <c r="A1855" s="336" t="s">
        <v>20</v>
      </c>
      <c r="B1855" s="337" t="str">
        <f>Obra</f>
        <v>B° VIRGEN DE FÁTIMA - SECTOR 1 - 71 VIV.- DPTO. JÁCHAL</v>
      </c>
      <c r="C1855" s="342"/>
      <c r="D1855" s="342"/>
      <c r="E1855" s="342"/>
      <c r="F1855" s="343" t="s">
        <v>33</v>
      </c>
      <c r="G1855" s="345">
        <f>+Datos!$C$10</f>
        <v>43769</v>
      </c>
    </row>
    <row r="1856" spans="1:7" ht="20.100000000000001" customHeight="1" x14ac:dyDescent="0.2">
      <c r="A1856" s="346" t="s">
        <v>718</v>
      </c>
      <c r="B1856" s="347" t="str">
        <f>Ubicación</f>
        <v>DEPTO. JÁCHAL</v>
      </c>
      <c r="C1856" s="347"/>
      <c r="D1856" s="330"/>
      <c r="E1856" s="348"/>
      <c r="F1856" s="349"/>
      <c r="G1856" s="350"/>
    </row>
    <row r="1857" spans="1:7" ht="20.100000000000001" customHeight="1" x14ac:dyDescent="0.2">
      <c r="A1857" s="346" t="s">
        <v>34</v>
      </c>
      <c r="B1857" s="351" t="s">
        <v>1125</v>
      </c>
      <c r="C1857" s="352" t="str">
        <f>IFERROR(VLOOKUP(B1857,Tabla_CyP,2,FALSE),"")</f>
        <v>VIVIENDA</v>
      </c>
      <c r="D1857" s="353"/>
      <c r="E1857" s="348"/>
      <c r="F1857" s="349"/>
      <c r="G1857" s="350"/>
    </row>
    <row r="1858" spans="1:7" ht="20.100000000000001" customHeight="1" x14ac:dyDescent="0.2">
      <c r="A1858" s="346" t="s">
        <v>21</v>
      </c>
      <c r="B1858" s="386">
        <f>IFERROR(VLOOKUP(COUNTIF($A$1:A1858,"ITEM:"),Tabla_NumeroItem,2,FALSE),"")</f>
        <v>36</v>
      </c>
      <c r="C1858" s="352" t="str">
        <f>IFERROR(VLOOKUP(B1858,Tabla_CyP,2,FALSE),"")</f>
        <v>Instalación eléctrica (incl.pilastra,proc.cañerias p/3AA,y preveer espacios en tablero gral. p/llaves termomagnéticas corresp. Portalámparas 3 cuerpos)</v>
      </c>
      <c r="D1858" s="330"/>
      <c r="E1858" s="348"/>
      <c r="F1858" s="343" t="s">
        <v>22</v>
      </c>
      <c r="G1858" s="354" t="str">
        <f>IFERROR(VLOOKUP(B1858,Tabla_CyP,4,FALSE),"")</f>
        <v>gl</v>
      </c>
    </row>
    <row r="1859" spans="1:7" ht="20.100000000000001" customHeight="1" x14ac:dyDescent="0.2">
      <c r="A1859" s="346"/>
      <c r="B1859" s="347"/>
      <c r="C1859" s="352"/>
      <c r="D1859" s="330"/>
      <c r="E1859" s="348"/>
      <c r="F1859" s="349"/>
      <c r="G1859" s="350"/>
    </row>
    <row r="1860" spans="1:7" ht="20.100000000000001" customHeight="1" x14ac:dyDescent="0.2">
      <c r="A1860" s="650" t="s">
        <v>581</v>
      </c>
      <c r="B1860" s="651"/>
      <c r="C1860" s="646" t="s">
        <v>0</v>
      </c>
      <c r="D1860" s="646" t="s">
        <v>23</v>
      </c>
      <c r="E1860" s="648" t="s">
        <v>24</v>
      </c>
      <c r="F1860" s="644" t="s">
        <v>25</v>
      </c>
      <c r="G1860" s="652" t="s">
        <v>26</v>
      </c>
    </row>
    <row r="1861" spans="1:7" ht="20.100000000000001" customHeight="1" x14ac:dyDescent="0.2">
      <c r="A1861" s="355" t="s">
        <v>582</v>
      </c>
      <c r="B1861" s="356" t="s">
        <v>583</v>
      </c>
      <c r="C1861" s="647"/>
      <c r="D1861" s="647"/>
      <c r="E1861" s="649"/>
      <c r="F1861" s="645"/>
      <c r="G1861" s="653"/>
    </row>
    <row r="1862" spans="1:7" ht="20.100000000000001" customHeight="1" x14ac:dyDescent="0.2">
      <c r="A1862" s="596"/>
      <c r="B1862" s="357"/>
      <c r="C1862" s="358" t="s">
        <v>721</v>
      </c>
      <c r="D1862" s="359"/>
      <c r="E1862" s="360"/>
      <c r="F1862" s="361"/>
      <c r="G1862" s="362"/>
    </row>
    <row r="1863" spans="1:7" ht="20.100000000000001" customHeight="1" x14ac:dyDescent="0.2">
      <c r="A1863" s="363" t="str">
        <f>IFERROR(VLOOKUP(C1863,Tabla_Insumos,4,FALSE),"")</f>
        <v/>
      </c>
      <c r="B1863" s="328" t="str">
        <f t="shared" ref="B1863:B1876" si="555">IFERROR(VLOOKUP(C1863,Tabla_Insumos,5,FALSE),"")</f>
        <v/>
      </c>
      <c r="C1863" s="326"/>
      <c r="D1863" s="325" t="str">
        <f t="shared" ref="D1863:D1876" si="556">IFERROR(VLOOKUP(C1863,Tabla_Insumos,2,FALSE),"")</f>
        <v/>
      </c>
      <c r="E1863" s="329"/>
      <c r="F1863" s="331">
        <f t="shared" ref="F1863:F1876" si="557">IFERROR(VLOOKUP(C1863,Tabla_Insumos,3,FALSE),0)</f>
        <v>0</v>
      </c>
      <c r="G1863" s="332">
        <f>ROUND(E1863*F1863,2)</f>
        <v>0</v>
      </c>
    </row>
    <row r="1864" spans="1:7" ht="20.100000000000001" customHeight="1" x14ac:dyDescent="0.2">
      <c r="A1864" s="363" t="str">
        <f t="shared" ref="A1864:A1876" si="558">IFERROR(VLOOKUP(C1864,Tabla_Insumos,4,FALSE),"")</f>
        <v/>
      </c>
      <c r="B1864" s="328" t="str">
        <f t="shared" si="555"/>
        <v/>
      </c>
      <c r="C1864" s="326"/>
      <c r="D1864" s="325" t="str">
        <f t="shared" si="556"/>
        <v/>
      </c>
      <c r="E1864" s="329"/>
      <c r="F1864" s="331">
        <f t="shared" si="557"/>
        <v>0</v>
      </c>
      <c r="G1864" s="332">
        <f t="shared" ref="G1864:G1876" si="559">ROUND(E1864*F1864,2)</f>
        <v>0</v>
      </c>
    </row>
    <row r="1865" spans="1:7" ht="20.100000000000001" customHeight="1" x14ac:dyDescent="0.2">
      <c r="A1865" s="363" t="str">
        <f t="shared" si="558"/>
        <v/>
      </c>
      <c r="B1865" s="328" t="str">
        <f t="shared" si="555"/>
        <v/>
      </c>
      <c r="C1865" s="326"/>
      <c r="D1865" s="325" t="str">
        <f t="shared" si="556"/>
        <v/>
      </c>
      <c r="E1865" s="329"/>
      <c r="F1865" s="331">
        <f t="shared" si="557"/>
        <v>0</v>
      </c>
      <c r="G1865" s="332">
        <f t="shared" si="559"/>
        <v>0</v>
      </c>
    </row>
    <row r="1866" spans="1:7" ht="20.100000000000001" customHeight="1" x14ac:dyDescent="0.2">
      <c r="A1866" s="363" t="str">
        <f t="shared" si="558"/>
        <v/>
      </c>
      <c r="B1866" s="328" t="str">
        <f t="shared" si="555"/>
        <v/>
      </c>
      <c r="C1866" s="327"/>
      <c r="D1866" s="325" t="str">
        <f t="shared" si="556"/>
        <v/>
      </c>
      <c r="E1866" s="329"/>
      <c r="F1866" s="331">
        <f t="shared" si="557"/>
        <v>0</v>
      </c>
      <c r="G1866" s="332">
        <f t="shared" si="559"/>
        <v>0</v>
      </c>
    </row>
    <row r="1867" spans="1:7" ht="20.100000000000001" customHeight="1" x14ac:dyDescent="0.2">
      <c r="A1867" s="363" t="str">
        <f t="shared" si="558"/>
        <v/>
      </c>
      <c r="B1867" s="328" t="str">
        <f t="shared" si="555"/>
        <v/>
      </c>
      <c r="C1867" s="328"/>
      <c r="D1867" s="325" t="str">
        <f t="shared" si="556"/>
        <v/>
      </c>
      <c r="E1867" s="329"/>
      <c r="F1867" s="331">
        <f t="shared" si="557"/>
        <v>0</v>
      </c>
      <c r="G1867" s="332">
        <f t="shared" si="559"/>
        <v>0</v>
      </c>
    </row>
    <row r="1868" spans="1:7" ht="20.100000000000001" customHeight="1" x14ac:dyDescent="0.2">
      <c r="A1868" s="363" t="str">
        <f t="shared" si="558"/>
        <v/>
      </c>
      <c r="B1868" s="328" t="str">
        <f t="shared" si="555"/>
        <v/>
      </c>
      <c r="C1868" s="364"/>
      <c r="D1868" s="325" t="str">
        <f t="shared" si="556"/>
        <v/>
      </c>
      <c r="E1868" s="365"/>
      <c r="F1868" s="331">
        <f t="shared" si="557"/>
        <v>0</v>
      </c>
      <c r="G1868" s="332">
        <f t="shared" si="559"/>
        <v>0</v>
      </c>
    </row>
    <row r="1869" spans="1:7" ht="20.100000000000001" customHeight="1" x14ac:dyDescent="0.2">
      <c r="A1869" s="363" t="str">
        <f t="shared" si="558"/>
        <v/>
      </c>
      <c r="B1869" s="328" t="str">
        <f t="shared" si="555"/>
        <v/>
      </c>
      <c r="C1869" s="364"/>
      <c r="D1869" s="325" t="str">
        <f t="shared" si="556"/>
        <v/>
      </c>
      <c r="E1869" s="365"/>
      <c r="F1869" s="331">
        <f t="shared" si="557"/>
        <v>0</v>
      </c>
      <c r="G1869" s="332">
        <f t="shared" si="559"/>
        <v>0</v>
      </c>
    </row>
    <row r="1870" spans="1:7" ht="20.100000000000001" customHeight="1" x14ac:dyDescent="0.2">
      <c r="A1870" s="363" t="str">
        <f t="shared" si="558"/>
        <v/>
      </c>
      <c r="B1870" s="328" t="str">
        <f t="shared" si="555"/>
        <v/>
      </c>
      <c r="C1870" s="364"/>
      <c r="D1870" s="325" t="str">
        <f t="shared" si="556"/>
        <v/>
      </c>
      <c r="E1870" s="365"/>
      <c r="F1870" s="331">
        <f t="shared" si="557"/>
        <v>0</v>
      </c>
      <c r="G1870" s="332">
        <f t="shared" si="559"/>
        <v>0</v>
      </c>
    </row>
    <row r="1871" spans="1:7" ht="20.100000000000001" customHeight="1" x14ac:dyDescent="0.2">
      <c r="A1871" s="363" t="str">
        <f t="shared" si="558"/>
        <v/>
      </c>
      <c r="B1871" s="328" t="str">
        <f t="shared" si="555"/>
        <v/>
      </c>
      <c r="C1871" s="364"/>
      <c r="D1871" s="325" t="str">
        <f t="shared" si="556"/>
        <v/>
      </c>
      <c r="E1871" s="365"/>
      <c r="F1871" s="331">
        <f t="shared" si="557"/>
        <v>0</v>
      </c>
      <c r="G1871" s="332">
        <f t="shared" si="559"/>
        <v>0</v>
      </c>
    </row>
    <row r="1872" spans="1:7" ht="20.100000000000001" customHeight="1" x14ac:dyDescent="0.2">
      <c r="A1872" s="363" t="str">
        <f t="shared" si="558"/>
        <v/>
      </c>
      <c r="B1872" s="328" t="str">
        <f t="shared" si="555"/>
        <v/>
      </c>
      <c r="C1872" s="364"/>
      <c r="D1872" s="325" t="str">
        <f t="shared" si="556"/>
        <v/>
      </c>
      <c r="E1872" s="365"/>
      <c r="F1872" s="331">
        <f t="shared" si="557"/>
        <v>0</v>
      </c>
      <c r="G1872" s="332">
        <f t="shared" si="559"/>
        <v>0</v>
      </c>
    </row>
    <row r="1873" spans="1:7" ht="20.100000000000001" customHeight="1" x14ac:dyDescent="0.2">
      <c r="A1873" s="363" t="str">
        <f t="shared" si="558"/>
        <v/>
      </c>
      <c r="B1873" s="328" t="str">
        <f t="shared" si="555"/>
        <v/>
      </c>
      <c r="C1873" s="364"/>
      <c r="D1873" s="325" t="str">
        <f t="shared" si="556"/>
        <v/>
      </c>
      <c r="E1873" s="365"/>
      <c r="F1873" s="331">
        <f t="shared" si="557"/>
        <v>0</v>
      </c>
      <c r="G1873" s="332">
        <f t="shared" si="559"/>
        <v>0</v>
      </c>
    </row>
    <row r="1874" spans="1:7" ht="20.100000000000001" customHeight="1" x14ac:dyDescent="0.2">
      <c r="A1874" s="363" t="str">
        <f t="shared" si="558"/>
        <v/>
      </c>
      <c r="B1874" s="328" t="str">
        <f t="shared" si="555"/>
        <v/>
      </c>
      <c r="C1874" s="364"/>
      <c r="D1874" s="325" t="str">
        <f t="shared" si="556"/>
        <v/>
      </c>
      <c r="E1874" s="365"/>
      <c r="F1874" s="331">
        <f t="shared" si="557"/>
        <v>0</v>
      </c>
      <c r="G1874" s="332">
        <f t="shared" si="559"/>
        <v>0</v>
      </c>
    </row>
    <row r="1875" spans="1:7" ht="20.100000000000001" customHeight="1" x14ac:dyDescent="0.2">
      <c r="A1875" s="363" t="str">
        <f t="shared" si="558"/>
        <v/>
      </c>
      <c r="B1875" s="328" t="str">
        <f t="shared" si="555"/>
        <v/>
      </c>
      <c r="C1875" s="364"/>
      <c r="D1875" s="325" t="str">
        <f t="shared" si="556"/>
        <v/>
      </c>
      <c r="E1875" s="365"/>
      <c r="F1875" s="331">
        <f t="shared" si="557"/>
        <v>0</v>
      </c>
      <c r="G1875" s="332">
        <f t="shared" si="559"/>
        <v>0</v>
      </c>
    </row>
    <row r="1876" spans="1:7" ht="20.100000000000001" customHeight="1" x14ac:dyDescent="0.2">
      <c r="A1876" s="363" t="str">
        <f t="shared" si="558"/>
        <v/>
      </c>
      <c r="B1876" s="328" t="str">
        <f t="shared" si="555"/>
        <v/>
      </c>
      <c r="C1876" s="364"/>
      <c r="D1876" s="325" t="str">
        <f t="shared" si="556"/>
        <v/>
      </c>
      <c r="E1876" s="365"/>
      <c r="F1876" s="331">
        <f t="shared" si="557"/>
        <v>0</v>
      </c>
      <c r="G1876" s="332">
        <f t="shared" si="559"/>
        <v>0</v>
      </c>
    </row>
    <row r="1877" spans="1:7" ht="20.100000000000001" customHeight="1" x14ac:dyDescent="0.2">
      <c r="A1877" s="366"/>
      <c r="B1877" s="352"/>
      <c r="C1877" s="352"/>
      <c r="D1877" s="330"/>
      <c r="E1877" s="348"/>
      <c r="F1877" s="597" t="s">
        <v>27</v>
      </c>
      <c r="G1877" s="333">
        <f>SUBTOTAL(9,G1863:G1876)</f>
        <v>0</v>
      </c>
    </row>
    <row r="1878" spans="1:7" ht="20.100000000000001" customHeight="1" x14ac:dyDescent="0.2">
      <c r="A1878" s="366"/>
      <c r="B1878" s="352"/>
      <c r="C1878" s="339" t="s">
        <v>722</v>
      </c>
      <c r="D1878" s="330"/>
      <c r="E1878" s="348"/>
      <c r="F1878" s="349"/>
      <c r="G1878" s="367"/>
    </row>
    <row r="1879" spans="1:7" ht="20.100000000000001" customHeight="1" x14ac:dyDescent="0.2">
      <c r="A1879" s="363" t="str">
        <f t="shared" ref="A1879:A1886" si="560">IFERROR(VLOOKUP(C1879,Tabla_Insumos,4,FALSE),"")</f>
        <v/>
      </c>
      <c r="B1879" s="328" t="str">
        <f t="shared" ref="B1879:B1886" si="561">IFERROR(VLOOKUP(C1879,Tabla_Insumos,5,FALSE),"")</f>
        <v/>
      </c>
      <c r="C1879" s="334"/>
      <c r="D1879" s="325" t="str">
        <f t="shared" ref="D1879:D1886" si="562">IFERROR(VLOOKUP(C1879,Tabla_Insumos,2,FALSE),"")</f>
        <v/>
      </c>
      <c r="E1879" s="329"/>
      <c r="F1879" s="368">
        <f t="shared" ref="F1879:F1886" si="563">IFERROR(VLOOKUP(C1879,Tabla_Insumos,3,FALSE),0)</f>
        <v>0</v>
      </c>
      <c r="G1879" s="332">
        <f>ROUND(E1879*F1879,2)</f>
        <v>0</v>
      </c>
    </row>
    <row r="1880" spans="1:7" ht="20.100000000000001" customHeight="1" x14ac:dyDescent="0.2">
      <c r="A1880" s="363" t="str">
        <f t="shared" si="560"/>
        <v/>
      </c>
      <c r="B1880" s="328" t="str">
        <f t="shared" si="561"/>
        <v/>
      </c>
      <c r="C1880" s="335"/>
      <c r="D1880" s="325" t="str">
        <f t="shared" si="562"/>
        <v/>
      </c>
      <c r="E1880" s="329"/>
      <c r="F1880" s="368">
        <f t="shared" si="563"/>
        <v>0</v>
      </c>
      <c r="G1880" s="332">
        <f t="shared" ref="G1880:G1886" si="564">ROUND(E1880*F1880,2)</f>
        <v>0</v>
      </c>
    </row>
    <row r="1881" spans="1:7" ht="20.100000000000001" customHeight="1" x14ac:dyDescent="0.2">
      <c r="A1881" s="363" t="str">
        <f t="shared" si="560"/>
        <v/>
      </c>
      <c r="B1881" s="328" t="str">
        <f t="shared" si="561"/>
        <v/>
      </c>
      <c r="C1881" s="335"/>
      <c r="D1881" s="325" t="str">
        <f t="shared" si="562"/>
        <v/>
      </c>
      <c r="E1881" s="329"/>
      <c r="F1881" s="368">
        <f t="shared" si="563"/>
        <v>0</v>
      </c>
      <c r="G1881" s="332">
        <f t="shared" si="564"/>
        <v>0</v>
      </c>
    </row>
    <row r="1882" spans="1:7" ht="20.100000000000001" customHeight="1" x14ac:dyDescent="0.2">
      <c r="A1882" s="363" t="str">
        <f t="shared" si="560"/>
        <v/>
      </c>
      <c r="B1882" s="328" t="str">
        <f t="shared" si="561"/>
        <v/>
      </c>
      <c r="C1882" s="335"/>
      <c r="D1882" s="325" t="str">
        <f t="shared" si="562"/>
        <v/>
      </c>
      <c r="E1882" s="329"/>
      <c r="F1882" s="368">
        <f t="shared" si="563"/>
        <v>0</v>
      </c>
      <c r="G1882" s="332">
        <f t="shared" si="564"/>
        <v>0</v>
      </c>
    </row>
    <row r="1883" spans="1:7" ht="20.100000000000001" customHeight="1" x14ac:dyDescent="0.2">
      <c r="A1883" s="363" t="str">
        <f t="shared" si="560"/>
        <v/>
      </c>
      <c r="B1883" s="328" t="str">
        <f t="shared" si="561"/>
        <v/>
      </c>
      <c r="C1883" s="328"/>
      <c r="D1883" s="325" t="str">
        <f t="shared" si="562"/>
        <v/>
      </c>
      <c r="E1883" s="329"/>
      <c r="F1883" s="368">
        <f t="shared" si="563"/>
        <v>0</v>
      </c>
      <c r="G1883" s="332">
        <f t="shared" si="564"/>
        <v>0</v>
      </c>
    </row>
    <row r="1884" spans="1:7" ht="20.100000000000001" customHeight="1" x14ac:dyDescent="0.2">
      <c r="A1884" s="363" t="str">
        <f t="shared" si="560"/>
        <v/>
      </c>
      <c r="B1884" s="328" t="str">
        <f t="shared" si="561"/>
        <v/>
      </c>
      <c r="C1884" s="328"/>
      <c r="D1884" s="325" t="str">
        <f t="shared" si="562"/>
        <v/>
      </c>
      <c r="E1884" s="329"/>
      <c r="F1884" s="368">
        <f t="shared" si="563"/>
        <v>0</v>
      </c>
      <c r="G1884" s="332">
        <f t="shared" si="564"/>
        <v>0</v>
      </c>
    </row>
    <row r="1885" spans="1:7" ht="20.100000000000001" customHeight="1" x14ac:dyDescent="0.2">
      <c r="A1885" s="363" t="str">
        <f t="shared" si="560"/>
        <v/>
      </c>
      <c r="B1885" s="328" t="str">
        <f t="shared" si="561"/>
        <v/>
      </c>
      <c r="C1885" s="364"/>
      <c r="D1885" s="325" t="str">
        <f t="shared" si="562"/>
        <v/>
      </c>
      <c r="E1885" s="365"/>
      <c r="F1885" s="368">
        <f t="shared" si="563"/>
        <v>0</v>
      </c>
      <c r="G1885" s="332">
        <f t="shared" si="564"/>
        <v>0</v>
      </c>
    </row>
    <row r="1886" spans="1:7" ht="20.100000000000001" customHeight="1" x14ac:dyDescent="0.2">
      <c r="A1886" s="363" t="str">
        <f t="shared" si="560"/>
        <v/>
      </c>
      <c r="B1886" s="328" t="str">
        <f t="shared" si="561"/>
        <v/>
      </c>
      <c r="C1886" s="364"/>
      <c r="D1886" s="325" t="str">
        <f t="shared" si="562"/>
        <v/>
      </c>
      <c r="E1886" s="365"/>
      <c r="F1886" s="368">
        <f t="shared" si="563"/>
        <v>0</v>
      </c>
      <c r="G1886" s="332">
        <f t="shared" si="564"/>
        <v>0</v>
      </c>
    </row>
    <row r="1887" spans="1:7" ht="20.100000000000001" customHeight="1" x14ac:dyDescent="0.2">
      <c r="A1887" s="366"/>
      <c r="B1887" s="352"/>
      <c r="C1887" s="352"/>
      <c r="D1887" s="330"/>
      <c r="E1887" s="348"/>
      <c r="F1887" s="597" t="s">
        <v>28</v>
      </c>
      <c r="G1887" s="333">
        <f>SUBTOTAL(9,G1879:G1886)</f>
        <v>0</v>
      </c>
    </row>
    <row r="1888" spans="1:7" ht="20.100000000000001" customHeight="1" x14ac:dyDescent="0.2">
      <c r="A1888" s="366"/>
      <c r="B1888" s="352"/>
      <c r="C1888" s="339" t="s">
        <v>723</v>
      </c>
      <c r="D1888" s="330"/>
      <c r="E1888" s="348"/>
      <c r="F1888" s="349"/>
      <c r="G1888" s="367"/>
    </row>
    <row r="1889" spans="1:7" ht="20.100000000000001" customHeight="1" x14ac:dyDescent="0.2">
      <c r="A1889" s="363" t="str">
        <f>IFERROR(VLOOKUP(C1889,Tabla_Insumos,4,FALSE),"")</f>
        <v/>
      </c>
      <c r="B1889" s="328" t="str">
        <f t="shared" ref="B1889:B1897" si="565">IFERROR(VLOOKUP(C1889,Tabla_Insumos,5,FALSE),"")</f>
        <v/>
      </c>
      <c r="C1889" s="335"/>
      <c r="D1889" s="325" t="str">
        <f t="shared" ref="D1889:D1897" si="566">IFERROR(VLOOKUP(C1889,Tabla_Insumos,2,FALSE),"")</f>
        <v/>
      </c>
      <c r="E1889" s="329"/>
      <c r="F1889" s="331">
        <f>IFERROR(VLOOKUP(C1889,Tabla_Insumos,3,FALSE),0)</f>
        <v>0</v>
      </c>
      <c r="G1889" s="332">
        <f>ROUND(E1889*F1889,2)</f>
        <v>0</v>
      </c>
    </row>
    <row r="1890" spans="1:7" ht="20.100000000000001" customHeight="1" x14ac:dyDescent="0.2">
      <c r="A1890" s="363" t="str">
        <f t="shared" ref="A1890:A1897" si="567">IFERROR(VLOOKUP(C1890,Tabla_Insumos,4,FALSE),"")</f>
        <v/>
      </c>
      <c r="B1890" s="328" t="str">
        <f t="shared" si="565"/>
        <v/>
      </c>
      <c r="C1890" s="335"/>
      <c r="D1890" s="325" t="str">
        <f t="shared" si="566"/>
        <v/>
      </c>
      <c r="E1890" s="329"/>
      <c r="F1890" s="331">
        <f t="shared" ref="F1890:F1897" si="568">IFERROR(VLOOKUP(C1890,Tabla_Insumos,3,FALSE),0)</f>
        <v>0</v>
      </c>
      <c r="G1890" s="332">
        <f t="shared" ref="G1890:G1897" si="569">ROUND(E1890*F1890,2)</f>
        <v>0</v>
      </c>
    </row>
    <row r="1891" spans="1:7" ht="20.100000000000001" customHeight="1" x14ac:dyDescent="0.2">
      <c r="A1891" s="363" t="str">
        <f t="shared" si="567"/>
        <v/>
      </c>
      <c r="B1891" s="328" t="str">
        <f t="shared" si="565"/>
        <v/>
      </c>
      <c r="C1891" s="334"/>
      <c r="D1891" s="325" t="str">
        <f t="shared" si="566"/>
        <v/>
      </c>
      <c r="E1891" s="329"/>
      <c r="F1891" s="331">
        <f t="shared" si="568"/>
        <v>0</v>
      </c>
      <c r="G1891" s="332">
        <f t="shared" si="569"/>
        <v>0</v>
      </c>
    </row>
    <row r="1892" spans="1:7" ht="20.100000000000001" customHeight="1" x14ac:dyDescent="0.2">
      <c r="A1892" s="363" t="str">
        <f t="shared" si="567"/>
        <v/>
      </c>
      <c r="B1892" s="328" t="str">
        <f t="shared" si="565"/>
        <v/>
      </c>
      <c r="C1892" s="369"/>
      <c r="D1892" s="325" t="str">
        <f t="shared" si="566"/>
        <v/>
      </c>
      <c r="E1892" s="329"/>
      <c r="F1892" s="331">
        <f t="shared" si="568"/>
        <v>0</v>
      </c>
      <c r="G1892" s="332">
        <f t="shared" si="569"/>
        <v>0</v>
      </c>
    </row>
    <row r="1893" spans="1:7" ht="20.100000000000001" customHeight="1" x14ac:dyDescent="0.2">
      <c r="A1893" s="363" t="str">
        <f t="shared" si="567"/>
        <v/>
      </c>
      <c r="B1893" s="328" t="str">
        <f t="shared" si="565"/>
        <v/>
      </c>
      <c r="C1893" s="370"/>
      <c r="D1893" s="325" t="str">
        <f t="shared" si="566"/>
        <v/>
      </c>
      <c r="E1893" s="329"/>
      <c r="F1893" s="331">
        <f t="shared" si="568"/>
        <v>0</v>
      </c>
      <c r="G1893" s="332">
        <f t="shared" si="569"/>
        <v>0</v>
      </c>
    </row>
    <row r="1894" spans="1:7" ht="20.100000000000001" customHeight="1" x14ac:dyDescent="0.2">
      <c r="A1894" s="363" t="str">
        <f t="shared" si="567"/>
        <v/>
      </c>
      <c r="B1894" s="328" t="str">
        <f t="shared" si="565"/>
        <v/>
      </c>
      <c r="C1894" s="364"/>
      <c r="D1894" s="325" t="str">
        <f t="shared" si="566"/>
        <v/>
      </c>
      <c r="E1894" s="365"/>
      <c r="F1894" s="331">
        <f t="shared" si="568"/>
        <v>0</v>
      </c>
      <c r="G1894" s="332">
        <f t="shared" si="569"/>
        <v>0</v>
      </c>
    </row>
    <row r="1895" spans="1:7" ht="20.100000000000001" customHeight="1" x14ac:dyDescent="0.2">
      <c r="A1895" s="363" t="str">
        <f t="shared" si="567"/>
        <v/>
      </c>
      <c r="B1895" s="328" t="str">
        <f t="shared" si="565"/>
        <v/>
      </c>
      <c r="C1895" s="364"/>
      <c r="D1895" s="325" t="str">
        <f t="shared" si="566"/>
        <v/>
      </c>
      <c r="E1895" s="365"/>
      <c r="F1895" s="331">
        <f t="shared" si="568"/>
        <v>0</v>
      </c>
      <c r="G1895" s="332">
        <f t="shared" si="569"/>
        <v>0</v>
      </c>
    </row>
    <row r="1896" spans="1:7" ht="20.100000000000001" customHeight="1" x14ac:dyDescent="0.2">
      <c r="A1896" s="363" t="str">
        <f t="shared" si="567"/>
        <v/>
      </c>
      <c r="B1896" s="328" t="str">
        <f t="shared" si="565"/>
        <v/>
      </c>
      <c r="C1896" s="364"/>
      <c r="D1896" s="325" t="str">
        <f t="shared" si="566"/>
        <v/>
      </c>
      <c r="E1896" s="365"/>
      <c r="F1896" s="331">
        <f t="shared" si="568"/>
        <v>0</v>
      </c>
      <c r="G1896" s="332">
        <f t="shared" si="569"/>
        <v>0</v>
      </c>
    </row>
    <row r="1897" spans="1:7" ht="20.100000000000001" customHeight="1" x14ac:dyDescent="0.2">
      <c r="A1897" s="363" t="str">
        <f t="shared" si="567"/>
        <v/>
      </c>
      <c r="B1897" s="328" t="str">
        <f t="shared" si="565"/>
        <v/>
      </c>
      <c r="C1897" s="364"/>
      <c r="D1897" s="325" t="str">
        <f t="shared" si="566"/>
        <v/>
      </c>
      <c r="E1897" s="365"/>
      <c r="F1897" s="331">
        <f t="shared" si="568"/>
        <v>0</v>
      </c>
      <c r="G1897" s="332">
        <f t="shared" si="569"/>
        <v>0</v>
      </c>
    </row>
    <row r="1898" spans="1:7" ht="20.100000000000001" customHeight="1" x14ac:dyDescent="0.2">
      <c r="A1898" s="371"/>
      <c r="B1898" s="330"/>
      <c r="C1898" s="352"/>
      <c r="D1898" s="330"/>
      <c r="E1898" s="348"/>
      <c r="F1898" s="597" t="s">
        <v>29</v>
      </c>
      <c r="G1898" s="333">
        <f>SUBTOTAL(9,G1889:G1897)</f>
        <v>0</v>
      </c>
    </row>
    <row r="1899" spans="1:7" ht="20.100000000000001" customHeight="1" thickBot="1" x14ac:dyDescent="0.25">
      <c r="A1899" s="372"/>
      <c r="B1899" s="373"/>
      <c r="C1899" s="374"/>
      <c r="D1899" s="373"/>
      <c r="E1899" s="375"/>
      <c r="F1899" s="376"/>
      <c r="G1899" s="377"/>
    </row>
    <row r="1900" spans="1:7" ht="20.100000000000001" customHeight="1" thickBot="1" x14ac:dyDescent="0.25">
      <c r="A1900" s="387">
        <f>B1858</f>
        <v>36</v>
      </c>
      <c r="B1900" s="378" t="str">
        <f>C1858</f>
        <v>Instalación eléctrica (incl.pilastra,proc.cañerias p/3AA,y preveer espacios en tablero gral. p/llaves termomagnéticas corresp. Portalámparas 3 cuerpos)</v>
      </c>
      <c r="C1900" s="379"/>
      <c r="D1900" s="379" t="s">
        <v>30</v>
      </c>
      <c r="E1900" s="380"/>
      <c r="F1900" s="381" t="s">
        <v>31</v>
      </c>
      <c r="G1900" s="382">
        <f>SUBTOTAL(9,G1863:G1899)</f>
        <v>0</v>
      </c>
    </row>
    <row r="1901" spans="1:7" ht="20.100000000000001" customHeight="1" thickTop="1" thickBot="1" x14ac:dyDescent="0.25"/>
    <row r="1902" spans="1:7" ht="20.100000000000001" customHeight="1" thickTop="1" x14ac:dyDescent="0.2">
      <c r="A1902" s="383" t="s">
        <v>1252</v>
      </c>
      <c r="B1902" s="384"/>
      <c r="C1902" s="384"/>
      <c r="D1902" s="384"/>
      <c r="E1902" s="384"/>
      <c r="F1902" s="384"/>
      <c r="G1902" s="385"/>
    </row>
    <row r="1903" spans="1:7" ht="20.100000000000001" customHeight="1" x14ac:dyDescent="0.2">
      <c r="A1903" s="336" t="s">
        <v>719</v>
      </c>
      <c r="B1903" s="337" t="str">
        <f>Comitente</f>
        <v>INSTITUTO PROVINCIAL DE LA VIVIENDA</v>
      </c>
      <c r="C1903" s="338"/>
      <c r="D1903" s="339"/>
      <c r="E1903" s="339"/>
      <c r="F1903" s="340"/>
      <c r="G1903" s="341"/>
    </row>
    <row r="1904" spans="1:7" ht="20.100000000000001" customHeight="1" x14ac:dyDescent="0.2">
      <c r="A1904" s="336" t="s">
        <v>720</v>
      </c>
      <c r="B1904" s="337" t="str">
        <f>Contratista</f>
        <v>xxxxxx</v>
      </c>
      <c r="C1904" s="342"/>
      <c r="D1904" s="342"/>
      <c r="E1904" s="342"/>
      <c r="F1904" s="343"/>
      <c r="G1904" s="344"/>
    </row>
    <row r="1905" spans="1:7" ht="20.100000000000001" customHeight="1" x14ac:dyDescent="0.2">
      <c r="A1905" s="336" t="s">
        <v>20</v>
      </c>
      <c r="B1905" s="337" t="str">
        <f>Obra</f>
        <v>B° VIRGEN DE FÁTIMA - SECTOR 1 - 71 VIV.- DPTO. JÁCHAL</v>
      </c>
      <c r="C1905" s="342"/>
      <c r="D1905" s="342"/>
      <c r="E1905" s="342"/>
      <c r="F1905" s="343" t="s">
        <v>33</v>
      </c>
      <c r="G1905" s="345">
        <f>+Datos!$C$10</f>
        <v>43769</v>
      </c>
    </row>
    <row r="1906" spans="1:7" ht="20.100000000000001" customHeight="1" x14ac:dyDescent="0.2">
      <c r="A1906" s="346" t="s">
        <v>718</v>
      </c>
      <c r="B1906" s="347" t="str">
        <f>Ubicación</f>
        <v>DEPTO. JÁCHAL</v>
      </c>
      <c r="C1906" s="347"/>
      <c r="D1906" s="330"/>
      <c r="E1906" s="348"/>
      <c r="F1906" s="349"/>
      <c r="G1906" s="350"/>
    </row>
    <row r="1907" spans="1:7" ht="20.100000000000001" customHeight="1" x14ac:dyDescent="0.2">
      <c r="A1907" s="346" t="s">
        <v>34</v>
      </c>
      <c r="B1907" s="351" t="s">
        <v>1125</v>
      </c>
      <c r="C1907" s="352" t="str">
        <f>IFERROR(VLOOKUP(B1907,Tabla_CyP,2,FALSE),"")</f>
        <v>VIVIENDA</v>
      </c>
      <c r="D1907" s="353"/>
      <c r="E1907" s="348"/>
      <c r="F1907" s="349"/>
      <c r="G1907" s="350"/>
    </row>
    <row r="1908" spans="1:7" ht="20.100000000000001" customHeight="1" x14ac:dyDescent="0.2">
      <c r="A1908" s="346" t="s">
        <v>21</v>
      </c>
      <c r="B1908" s="386">
        <f>IFERROR(VLOOKUP(COUNTIF($A$1:A1908,"ITEM:"),Tabla_NumeroItem,2,FALSE),"")</f>
        <v>37</v>
      </c>
      <c r="C1908" s="352" t="str">
        <f>IFERROR(VLOOKUP(B1908,Tabla_CyP,2,FALSE),"")</f>
        <v>Terminación y limpieza de obra</v>
      </c>
      <c r="D1908" s="330"/>
      <c r="E1908" s="348"/>
      <c r="F1908" s="343" t="s">
        <v>22</v>
      </c>
      <c r="G1908" s="354" t="str">
        <f>IFERROR(VLOOKUP(B1908,Tabla_CyP,4,FALSE),"")</f>
        <v>gl</v>
      </c>
    </row>
    <row r="1909" spans="1:7" ht="20.100000000000001" customHeight="1" x14ac:dyDescent="0.2">
      <c r="A1909" s="346"/>
      <c r="B1909" s="347"/>
      <c r="C1909" s="352"/>
      <c r="D1909" s="330"/>
      <c r="E1909" s="348"/>
      <c r="F1909" s="349"/>
      <c r="G1909" s="350"/>
    </row>
    <row r="1910" spans="1:7" ht="20.100000000000001" customHeight="1" x14ac:dyDescent="0.2">
      <c r="A1910" s="650" t="s">
        <v>581</v>
      </c>
      <c r="B1910" s="651"/>
      <c r="C1910" s="646" t="s">
        <v>0</v>
      </c>
      <c r="D1910" s="646" t="s">
        <v>23</v>
      </c>
      <c r="E1910" s="648" t="s">
        <v>24</v>
      </c>
      <c r="F1910" s="644" t="s">
        <v>25</v>
      </c>
      <c r="G1910" s="652" t="s">
        <v>26</v>
      </c>
    </row>
    <row r="1911" spans="1:7" ht="20.100000000000001" customHeight="1" x14ac:dyDescent="0.2">
      <c r="A1911" s="355" t="s">
        <v>582</v>
      </c>
      <c r="B1911" s="356" t="s">
        <v>583</v>
      </c>
      <c r="C1911" s="647"/>
      <c r="D1911" s="647"/>
      <c r="E1911" s="649"/>
      <c r="F1911" s="645"/>
      <c r="G1911" s="653"/>
    </row>
    <row r="1912" spans="1:7" ht="20.100000000000001" customHeight="1" x14ac:dyDescent="0.2">
      <c r="A1912" s="596"/>
      <c r="B1912" s="357"/>
      <c r="C1912" s="358" t="s">
        <v>721</v>
      </c>
      <c r="D1912" s="359"/>
      <c r="E1912" s="360"/>
      <c r="F1912" s="361"/>
      <c r="G1912" s="362"/>
    </row>
    <row r="1913" spans="1:7" ht="20.100000000000001" customHeight="1" x14ac:dyDescent="0.2">
      <c r="A1913" s="363" t="str">
        <f>IFERROR(VLOOKUP(C1913,Tabla_Insumos,4,FALSE),"")</f>
        <v/>
      </c>
      <c r="B1913" s="328" t="str">
        <f t="shared" ref="B1913:B1926" si="570">IFERROR(VLOOKUP(C1913,Tabla_Insumos,5,FALSE),"")</f>
        <v/>
      </c>
      <c r="C1913" s="326"/>
      <c r="D1913" s="325" t="str">
        <f t="shared" ref="D1913:D1926" si="571">IFERROR(VLOOKUP(C1913,Tabla_Insumos,2,FALSE),"")</f>
        <v/>
      </c>
      <c r="E1913" s="329"/>
      <c r="F1913" s="331">
        <f t="shared" ref="F1913:F1926" si="572">IFERROR(VLOOKUP(C1913,Tabla_Insumos,3,FALSE),0)</f>
        <v>0</v>
      </c>
      <c r="G1913" s="332">
        <f>ROUND(E1913*F1913,2)</f>
        <v>0</v>
      </c>
    </row>
    <row r="1914" spans="1:7" ht="20.100000000000001" customHeight="1" x14ac:dyDescent="0.2">
      <c r="A1914" s="363" t="str">
        <f t="shared" ref="A1914:A1926" si="573">IFERROR(VLOOKUP(C1914,Tabla_Insumos,4,FALSE),"")</f>
        <v/>
      </c>
      <c r="B1914" s="328" t="str">
        <f t="shared" si="570"/>
        <v/>
      </c>
      <c r="C1914" s="326"/>
      <c r="D1914" s="325" t="str">
        <f t="shared" si="571"/>
        <v/>
      </c>
      <c r="E1914" s="329"/>
      <c r="F1914" s="331">
        <f t="shared" si="572"/>
        <v>0</v>
      </c>
      <c r="G1914" s="332">
        <f t="shared" ref="G1914:G1926" si="574">ROUND(E1914*F1914,2)</f>
        <v>0</v>
      </c>
    </row>
    <row r="1915" spans="1:7" ht="20.100000000000001" customHeight="1" x14ac:dyDescent="0.2">
      <c r="A1915" s="363" t="str">
        <f t="shared" si="573"/>
        <v/>
      </c>
      <c r="B1915" s="328" t="str">
        <f t="shared" si="570"/>
        <v/>
      </c>
      <c r="C1915" s="326"/>
      <c r="D1915" s="325" t="str">
        <f t="shared" si="571"/>
        <v/>
      </c>
      <c r="E1915" s="329"/>
      <c r="F1915" s="331">
        <f t="shared" si="572"/>
        <v>0</v>
      </c>
      <c r="G1915" s="332">
        <f t="shared" si="574"/>
        <v>0</v>
      </c>
    </row>
    <row r="1916" spans="1:7" ht="20.100000000000001" customHeight="1" x14ac:dyDescent="0.2">
      <c r="A1916" s="363" t="str">
        <f t="shared" si="573"/>
        <v/>
      </c>
      <c r="B1916" s="328" t="str">
        <f t="shared" si="570"/>
        <v/>
      </c>
      <c r="C1916" s="327"/>
      <c r="D1916" s="325" t="str">
        <f t="shared" si="571"/>
        <v/>
      </c>
      <c r="E1916" s="329"/>
      <c r="F1916" s="331">
        <f t="shared" si="572"/>
        <v>0</v>
      </c>
      <c r="G1916" s="332">
        <f t="shared" si="574"/>
        <v>0</v>
      </c>
    </row>
    <row r="1917" spans="1:7" ht="20.100000000000001" customHeight="1" x14ac:dyDescent="0.2">
      <c r="A1917" s="363" t="str">
        <f t="shared" si="573"/>
        <v/>
      </c>
      <c r="B1917" s="328" t="str">
        <f t="shared" si="570"/>
        <v/>
      </c>
      <c r="C1917" s="328"/>
      <c r="D1917" s="325" t="str">
        <f t="shared" si="571"/>
        <v/>
      </c>
      <c r="E1917" s="329"/>
      <c r="F1917" s="331">
        <f t="shared" si="572"/>
        <v>0</v>
      </c>
      <c r="G1917" s="332">
        <f t="shared" si="574"/>
        <v>0</v>
      </c>
    </row>
    <row r="1918" spans="1:7" ht="20.100000000000001" customHeight="1" x14ac:dyDescent="0.2">
      <c r="A1918" s="363" t="str">
        <f t="shared" si="573"/>
        <v/>
      </c>
      <c r="B1918" s="328" t="str">
        <f t="shared" si="570"/>
        <v/>
      </c>
      <c r="C1918" s="364"/>
      <c r="D1918" s="325" t="str">
        <f t="shared" si="571"/>
        <v/>
      </c>
      <c r="E1918" s="365"/>
      <c r="F1918" s="331">
        <f t="shared" si="572"/>
        <v>0</v>
      </c>
      <c r="G1918" s="332">
        <f t="shared" si="574"/>
        <v>0</v>
      </c>
    </row>
    <row r="1919" spans="1:7" ht="20.100000000000001" customHeight="1" x14ac:dyDescent="0.2">
      <c r="A1919" s="363" t="str">
        <f t="shared" si="573"/>
        <v/>
      </c>
      <c r="B1919" s="328" t="str">
        <f t="shared" si="570"/>
        <v/>
      </c>
      <c r="C1919" s="364"/>
      <c r="D1919" s="325" t="str">
        <f t="shared" si="571"/>
        <v/>
      </c>
      <c r="E1919" s="365"/>
      <c r="F1919" s="331">
        <f t="shared" si="572"/>
        <v>0</v>
      </c>
      <c r="G1919" s="332">
        <f t="shared" si="574"/>
        <v>0</v>
      </c>
    </row>
    <row r="1920" spans="1:7" ht="20.100000000000001" customHeight="1" x14ac:dyDescent="0.2">
      <c r="A1920" s="363" t="str">
        <f t="shared" si="573"/>
        <v/>
      </c>
      <c r="B1920" s="328" t="str">
        <f t="shared" si="570"/>
        <v/>
      </c>
      <c r="C1920" s="364"/>
      <c r="D1920" s="325" t="str">
        <f t="shared" si="571"/>
        <v/>
      </c>
      <c r="E1920" s="365"/>
      <c r="F1920" s="331">
        <f t="shared" si="572"/>
        <v>0</v>
      </c>
      <c r="G1920" s="332">
        <f t="shared" si="574"/>
        <v>0</v>
      </c>
    </row>
    <row r="1921" spans="1:7" ht="20.100000000000001" customHeight="1" x14ac:dyDescent="0.2">
      <c r="A1921" s="363" t="str">
        <f t="shared" si="573"/>
        <v/>
      </c>
      <c r="B1921" s="328" t="str">
        <f t="shared" si="570"/>
        <v/>
      </c>
      <c r="C1921" s="364"/>
      <c r="D1921" s="325" t="str">
        <f t="shared" si="571"/>
        <v/>
      </c>
      <c r="E1921" s="365"/>
      <c r="F1921" s="331">
        <f t="shared" si="572"/>
        <v>0</v>
      </c>
      <c r="G1921" s="332">
        <f t="shared" si="574"/>
        <v>0</v>
      </c>
    </row>
    <row r="1922" spans="1:7" ht="20.100000000000001" customHeight="1" x14ac:dyDescent="0.2">
      <c r="A1922" s="363" t="str">
        <f t="shared" si="573"/>
        <v/>
      </c>
      <c r="B1922" s="328" t="str">
        <f t="shared" si="570"/>
        <v/>
      </c>
      <c r="C1922" s="364"/>
      <c r="D1922" s="325" t="str">
        <f t="shared" si="571"/>
        <v/>
      </c>
      <c r="E1922" s="365"/>
      <c r="F1922" s="331">
        <f t="shared" si="572"/>
        <v>0</v>
      </c>
      <c r="G1922" s="332">
        <f t="shared" si="574"/>
        <v>0</v>
      </c>
    </row>
    <row r="1923" spans="1:7" ht="20.100000000000001" customHeight="1" x14ac:dyDescent="0.2">
      <c r="A1923" s="363" t="str">
        <f t="shared" si="573"/>
        <v/>
      </c>
      <c r="B1923" s="328" t="str">
        <f t="shared" si="570"/>
        <v/>
      </c>
      <c r="C1923" s="364"/>
      <c r="D1923" s="325" t="str">
        <f t="shared" si="571"/>
        <v/>
      </c>
      <c r="E1923" s="365"/>
      <c r="F1923" s="331">
        <f t="shared" si="572"/>
        <v>0</v>
      </c>
      <c r="G1923" s="332">
        <f t="shared" si="574"/>
        <v>0</v>
      </c>
    </row>
    <row r="1924" spans="1:7" ht="20.100000000000001" customHeight="1" x14ac:dyDescent="0.2">
      <c r="A1924" s="363" t="str">
        <f t="shared" si="573"/>
        <v/>
      </c>
      <c r="B1924" s="328" t="str">
        <f t="shared" si="570"/>
        <v/>
      </c>
      <c r="C1924" s="364"/>
      <c r="D1924" s="325" t="str">
        <f t="shared" si="571"/>
        <v/>
      </c>
      <c r="E1924" s="365"/>
      <c r="F1924" s="331">
        <f t="shared" si="572"/>
        <v>0</v>
      </c>
      <c r="G1924" s="332">
        <f t="shared" si="574"/>
        <v>0</v>
      </c>
    </row>
    <row r="1925" spans="1:7" ht="20.100000000000001" customHeight="1" x14ac:dyDescent="0.2">
      <c r="A1925" s="363" t="str">
        <f t="shared" si="573"/>
        <v/>
      </c>
      <c r="B1925" s="328" t="str">
        <f t="shared" si="570"/>
        <v/>
      </c>
      <c r="C1925" s="364"/>
      <c r="D1925" s="325" t="str">
        <f t="shared" si="571"/>
        <v/>
      </c>
      <c r="E1925" s="365"/>
      <c r="F1925" s="331">
        <f t="shared" si="572"/>
        <v>0</v>
      </c>
      <c r="G1925" s="332">
        <f t="shared" si="574"/>
        <v>0</v>
      </c>
    </row>
    <row r="1926" spans="1:7" ht="20.100000000000001" customHeight="1" x14ac:dyDescent="0.2">
      <c r="A1926" s="363" t="str">
        <f t="shared" si="573"/>
        <v/>
      </c>
      <c r="B1926" s="328" t="str">
        <f t="shared" si="570"/>
        <v/>
      </c>
      <c r="C1926" s="364"/>
      <c r="D1926" s="325" t="str">
        <f t="shared" si="571"/>
        <v/>
      </c>
      <c r="E1926" s="365"/>
      <c r="F1926" s="331">
        <f t="shared" si="572"/>
        <v>0</v>
      </c>
      <c r="G1926" s="332">
        <f t="shared" si="574"/>
        <v>0</v>
      </c>
    </row>
    <row r="1927" spans="1:7" ht="20.100000000000001" customHeight="1" x14ac:dyDescent="0.2">
      <c r="A1927" s="366"/>
      <c r="B1927" s="352"/>
      <c r="C1927" s="352"/>
      <c r="D1927" s="330"/>
      <c r="E1927" s="348"/>
      <c r="F1927" s="597" t="s">
        <v>27</v>
      </c>
      <c r="G1927" s="333">
        <f>SUBTOTAL(9,G1913:G1926)</f>
        <v>0</v>
      </c>
    </row>
    <row r="1928" spans="1:7" ht="20.100000000000001" customHeight="1" x14ac:dyDescent="0.2">
      <c r="A1928" s="366"/>
      <c r="B1928" s="352"/>
      <c r="C1928" s="339" t="s">
        <v>722</v>
      </c>
      <c r="D1928" s="330"/>
      <c r="E1928" s="348"/>
      <c r="F1928" s="349"/>
      <c r="G1928" s="367"/>
    </row>
    <row r="1929" spans="1:7" ht="20.100000000000001" customHeight="1" x14ac:dyDescent="0.2">
      <c r="A1929" s="363" t="str">
        <f t="shared" ref="A1929:A1936" si="575">IFERROR(VLOOKUP(C1929,Tabla_Insumos,4,FALSE),"")</f>
        <v/>
      </c>
      <c r="B1929" s="328" t="str">
        <f t="shared" ref="B1929:B1936" si="576">IFERROR(VLOOKUP(C1929,Tabla_Insumos,5,FALSE),"")</f>
        <v/>
      </c>
      <c r="C1929" s="334"/>
      <c r="D1929" s="325" t="str">
        <f t="shared" ref="D1929:D1936" si="577">IFERROR(VLOOKUP(C1929,Tabla_Insumos,2,FALSE),"")</f>
        <v/>
      </c>
      <c r="E1929" s="329"/>
      <c r="F1929" s="368">
        <f t="shared" ref="F1929:F1936" si="578">IFERROR(VLOOKUP(C1929,Tabla_Insumos,3,FALSE),0)</f>
        <v>0</v>
      </c>
      <c r="G1929" s="332">
        <f>ROUND(E1929*F1929,2)</f>
        <v>0</v>
      </c>
    </row>
    <row r="1930" spans="1:7" ht="20.100000000000001" customHeight="1" x14ac:dyDescent="0.2">
      <c r="A1930" s="363" t="str">
        <f t="shared" si="575"/>
        <v/>
      </c>
      <c r="B1930" s="328" t="str">
        <f t="shared" si="576"/>
        <v/>
      </c>
      <c r="C1930" s="335"/>
      <c r="D1930" s="325" t="str">
        <f t="shared" si="577"/>
        <v/>
      </c>
      <c r="E1930" s="329"/>
      <c r="F1930" s="368">
        <f t="shared" si="578"/>
        <v>0</v>
      </c>
      <c r="G1930" s="332">
        <f t="shared" ref="G1930:G1936" si="579">ROUND(E1930*F1930,2)</f>
        <v>0</v>
      </c>
    </row>
    <row r="1931" spans="1:7" ht="20.100000000000001" customHeight="1" x14ac:dyDescent="0.2">
      <c r="A1931" s="363" t="str">
        <f t="shared" si="575"/>
        <v/>
      </c>
      <c r="B1931" s="328" t="str">
        <f t="shared" si="576"/>
        <v/>
      </c>
      <c r="C1931" s="335"/>
      <c r="D1931" s="325" t="str">
        <f t="shared" si="577"/>
        <v/>
      </c>
      <c r="E1931" s="329"/>
      <c r="F1931" s="368">
        <f t="shared" si="578"/>
        <v>0</v>
      </c>
      <c r="G1931" s="332">
        <f t="shared" si="579"/>
        <v>0</v>
      </c>
    </row>
    <row r="1932" spans="1:7" ht="20.100000000000001" customHeight="1" x14ac:dyDescent="0.2">
      <c r="A1932" s="363" t="str">
        <f t="shared" si="575"/>
        <v/>
      </c>
      <c r="B1932" s="328" t="str">
        <f t="shared" si="576"/>
        <v/>
      </c>
      <c r="C1932" s="335"/>
      <c r="D1932" s="325" t="str">
        <f t="shared" si="577"/>
        <v/>
      </c>
      <c r="E1932" s="329"/>
      <c r="F1932" s="368">
        <f t="shared" si="578"/>
        <v>0</v>
      </c>
      <c r="G1932" s="332">
        <f t="shared" si="579"/>
        <v>0</v>
      </c>
    </row>
    <row r="1933" spans="1:7" ht="20.100000000000001" customHeight="1" x14ac:dyDescent="0.2">
      <c r="A1933" s="363" t="str">
        <f t="shared" si="575"/>
        <v/>
      </c>
      <c r="B1933" s="328" t="str">
        <f t="shared" si="576"/>
        <v/>
      </c>
      <c r="C1933" s="328"/>
      <c r="D1933" s="325" t="str">
        <f t="shared" si="577"/>
        <v/>
      </c>
      <c r="E1933" s="329"/>
      <c r="F1933" s="368">
        <f t="shared" si="578"/>
        <v>0</v>
      </c>
      <c r="G1933" s="332">
        <f t="shared" si="579"/>
        <v>0</v>
      </c>
    </row>
    <row r="1934" spans="1:7" ht="20.100000000000001" customHeight="1" x14ac:dyDescent="0.2">
      <c r="A1934" s="363" t="str">
        <f t="shared" si="575"/>
        <v/>
      </c>
      <c r="B1934" s="328" t="str">
        <f t="shared" si="576"/>
        <v/>
      </c>
      <c r="C1934" s="328"/>
      <c r="D1934" s="325" t="str">
        <f t="shared" si="577"/>
        <v/>
      </c>
      <c r="E1934" s="329"/>
      <c r="F1934" s="368">
        <f t="shared" si="578"/>
        <v>0</v>
      </c>
      <c r="G1934" s="332">
        <f t="shared" si="579"/>
        <v>0</v>
      </c>
    </row>
    <row r="1935" spans="1:7" ht="20.100000000000001" customHeight="1" x14ac:dyDescent="0.2">
      <c r="A1935" s="363" t="str">
        <f t="shared" si="575"/>
        <v/>
      </c>
      <c r="B1935" s="328" t="str">
        <f t="shared" si="576"/>
        <v/>
      </c>
      <c r="C1935" s="364"/>
      <c r="D1935" s="325" t="str">
        <f t="shared" si="577"/>
        <v/>
      </c>
      <c r="E1935" s="365"/>
      <c r="F1935" s="368">
        <f t="shared" si="578"/>
        <v>0</v>
      </c>
      <c r="G1935" s="332">
        <f t="shared" si="579"/>
        <v>0</v>
      </c>
    </row>
    <row r="1936" spans="1:7" ht="20.100000000000001" customHeight="1" x14ac:dyDescent="0.2">
      <c r="A1936" s="363" t="str">
        <f t="shared" si="575"/>
        <v/>
      </c>
      <c r="B1936" s="328" t="str">
        <f t="shared" si="576"/>
        <v/>
      </c>
      <c r="C1936" s="364"/>
      <c r="D1936" s="325" t="str">
        <f t="shared" si="577"/>
        <v/>
      </c>
      <c r="E1936" s="365"/>
      <c r="F1936" s="368">
        <f t="shared" si="578"/>
        <v>0</v>
      </c>
      <c r="G1936" s="332">
        <f t="shared" si="579"/>
        <v>0</v>
      </c>
    </row>
    <row r="1937" spans="1:7" ht="20.100000000000001" customHeight="1" x14ac:dyDescent="0.2">
      <c r="A1937" s="366"/>
      <c r="B1937" s="352"/>
      <c r="C1937" s="352"/>
      <c r="D1937" s="330"/>
      <c r="E1937" s="348"/>
      <c r="F1937" s="597" t="s">
        <v>28</v>
      </c>
      <c r="G1937" s="333">
        <f>SUBTOTAL(9,G1929:G1936)</f>
        <v>0</v>
      </c>
    </row>
    <row r="1938" spans="1:7" ht="20.100000000000001" customHeight="1" x14ac:dyDescent="0.2">
      <c r="A1938" s="366"/>
      <c r="B1938" s="352"/>
      <c r="C1938" s="339" t="s">
        <v>723</v>
      </c>
      <c r="D1938" s="330"/>
      <c r="E1938" s="348"/>
      <c r="F1938" s="349"/>
      <c r="G1938" s="367"/>
    </row>
    <row r="1939" spans="1:7" ht="20.100000000000001" customHeight="1" x14ac:dyDescent="0.2">
      <c r="A1939" s="363" t="str">
        <f>IFERROR(VLOOKUP(C1939,Tabla_Insumos,4,FALSE),"")</f>
        <v/>
      </c>
      <c r="B1939" s="328" t="str">
        <f t="shared" ref="B1939:B1947" si="580">IFERROR(VLOOKUP(C1939,Tabla_Insumos,5,FALSE),"")</f>
        <v/>
      </c>
      <c r="C1939" s="335"/>
      <c r="D1939" s="325" t="str">
        <f t="shared" ref="D1939:D1947" si="581">IFERROR(VLOOKUP(C1939,Tabla_Insumos,2,FALSE),"")</f>
        <v/>
      </c>
      <c r="E1939" s="329"/>
      <c r="F1939" s="331">
        <f>IFERROR(VLOOKUP(C1939,Tabla_Insumos,3,FALSE),0)</f>
        <v>0</v>
      </c>
      <c r="G1939" s="332">
        <f>ROUND(E1939*F1939,2)</f>
        <v>0</v>
      </c>
    </row>
    <row r="1940" spans="1:7" ht="20.100000000000001" customHeight="1" x14ac:dyDescent="0.2">
      <c r="A1940" s="363" t="str">
        <f t="shared" ref="A1940:A1947" si="582">IFERROR(VLOOKUP(C1940,Tabla_Insumos,4,FALSE),"")</f>
        <v/>
      </c>
      <c r="B1940" s="328" t="str">
        <f t="shared" si="580"/>
        <v/>
      </c>
      <c r="C1940" s="335"/>
      <c r="D1940" s="325" t="str">
        <f t="shared" si="581"/>
        <v/>
      </c>
      <c r="E1940" s="329"/>
      <c r="F1940" s="331">
        <f t="shared" ref="F1940:F1947" si="583">IFERROR(VLOOKUP(C1940,Tabla_Insumos,3,FALSE),0)</f>
        <v>0</v>
      </c>
      <c r="G1940" s="332">
        <f t="shared" ref="G1940:G1947" si="584">ROUND(E1940*F1940,2)</f>
        <v>0</v>
      </c>
    </row>
    <row r="1941" spans="1:7" ht="20.100000000000001" customHeight="1" x14ac:dyDescent="0.2">
      <c r="A1941" s="363" t="str">
        <f t="shared" si="582"/>
        <v/>
      </c>
      <c r="B1941" s="328" t="str">
        <f t="shared" si="580"/>
        <v/>
      </c>
      <c r="C1941" s="334"/>
      <c r="D1941" s="325" t="str">
        <f t="shared" si="581"/>
        <v/>
      </c>
      <c r="E1941" s="329"/>
      <c r="F1941" s="331">
        <f t="shared" si="583"/>
        <v>0</v>
      </c>
      <c r="G1941" s="332">
        <f t="shared" si="584"/>
        <v>0</v>
      </c>
    </row>
    <row r="1942" spans="1:7" ht="20.100000000000001" customHeight="1" x14ac:dyDescent="0.2">
      <c r="A1942" s="363" t="str">
        <f t="shared" si="582"/>
        <v/>
      </c>
      <c r="B1942" s="328" t="str">
        <f t="shared" si="580"/>
        <v/>
      </c>
      <c r="C1942" s="369"/>
      <c r="D1942" s="325" t="str">
        <f t="shared" si="581"/>
        <v/>
      </c>
      <c r="E1942" s="329"/>
      <c r="F1942" s="331">
        <f t="shared" si="583"/>
        <v>0</v>
      </c>
      <c r="G1942" s="332">
        <f t="shared" si="584"/>
        <v>0</v>
      </c>
    </row>
    <row r="1943" spans="1:7" ht="20.100000000000001" customHeight="1" x14ac:dyDescent="0.2">
      <c r="A1943" s="363" t="str">
        <f t="shared" si="582"/>
        <v/>
      </c>
      <c r="B1943" s="328" t="str">
        <f t="shared" si="580"/>
        <v/>
      </c>
      <c r="C1943" s="370"/>
      <c r="D1943" s="325" t="str">
        <f t="shared" si="581"/>
        <v/>
      </c>
      <c r="E1943" s="329"/>
      <c r="F1943" s="331">
        <f t="shared" si="583"/>
        <v>0</v>
      </c>
      <c r="G1943" s="332">
        <f t="shared" si="584"/>
        <v>0</v>
      </c>
    </row>
    <row r="1944" spans="1:7" ht="20.100000000000001" customHeight="1" x14ac:dyDescent="0.2">
      <c r="A1944" s="363" t="str">
        <f t="shared" si="582"/>
        <v/>
      </c>
      <c r="B1944" s="328" t="str">
        <f t="shared" si="580"/>
        <v/>
      </c>
      <c r="C1944" s="364"/>
      <c r="D1944" s="325" t="str">
        <f t="shared" si="581"/>
        <v/>
      </c>
      <c r="E1944" s="365"/>
      <c r="F1944" s="331">
        <f t="shared" si="583"/>
        <v>0</v>
      </c>
      <c r="G1944" s="332">
        <f t="shared" si="584"/>
        <v>0</v>
      </c>
    </row>
    <row r="1945" spans="1:7" ht="20.100000000000001" customHeight="1" x14ac:dyDescent="0.2">
      <c r="A1945" s="363" t="str">
        <f t="shared" si="582"/>
        <v/>
      </c>
      <c r="B1945" s="328" t="str">
        <f t="shared" si="580"/>
        <v/>
      </c>
      <c r="C1945" s="364"/>
      <c r="D1945" s="325" t="str">
        <f t="shared" si="581"/>
        <v/>
      </c>
      <c r="E1945" s="365"/>
      <c r="F1945" s="331">
        <f t="shared" si="583"/>
        <v>0</v>
      </c>
      <c r="G1945" s="332">
        <f t="shared" si="584"/>
        <v>0</v>
      </c>
    </row>
    <row r="1946" spans="1:7" ht="20.100000000000001" customHeight="1" x14ac:dyDescent="0.2">
      <c r="A1946" s="363" t="str">
        <f t="shared" si="582"/>
        <v/>
      </c>
      <c r="B1946" s="328" t="str">
        <f t="shared" si="580"/>
        <v/>
      </c>
      <c r="C1946" s="364"/>
      <c r="D1946" s="325" t="str">
        <f t="shared" si="581"/>
        <v/>
      </c>
      <c r="E1946" s="365"/>
      <c r="F1946" s="331">
        <f t="shared" si="583"/>
        <v>0</v>
      </c>
      <c r="G1946" s="332">
        <f t="shared" si="584"/>
        <v>0</v>
      </c>
    </row>
    <row r="1947" spans="1:7" ht="20.100000000000001" customHeight="1" x14ac:dyDescent="0.2">
      <c r="A1947" s="363" t="str">
        <f t="shared" si="582"/>
        <v/>
      </c>
      <c r="B1947" s="328" t="str">
        <f t="shared" si="580"/>
        <v/>
      </c>
      <c r="C1947" s="364"/>
      <c r="D1947" s="325" t="str">
        <f t="shared" si="581"/>
        <v/>
      </c>
      <c r="E1947" s="365"/>
      <c r="F1947" s="331">
        <f t="shared" si="583"/>
        <v>0</v>
      </c>
      <c r="G1947" s="332">
        <f t="shared" si="584"/>
        <v>0</v>
      </c>
    </row>
    <row r="1948" spans="1:7" ht="20.100000000000001" customHeight="1" x14ac:dyDescent="0.2">
      <c r="A1948" s="371"/>
      <c r="B1948" s="330"/>
      <c r="C1948" s="352"/>
      <c r="D1948" s="330"/>
      <c r="E1948" s="348"/>
      <c r="F1948" s="597" t="s">
        <v>29</v>
      </c>
      <c r="G1948" s="333">
        <f>SUBTOTAL(9,G1939:G1947)</f>
        <v>0</v>
      </c>
    </row>
    <row r="1949" spans="1:7" ht="20.100000000000001" customHeight="1" thickBot="1" x14ac:dyDescent="0.25">
      <c r="A1949" s="372"/>
      <c r="B1949" s="373"/>
      <c r="C1949" s="374"/>
      <c r="D1949" s="373"/>
      <c r="E1949" s="375"/>
      <c r="F1949" s="376"/>
      <c r="G1949" s="377"/>
    </row>
    <row r="1950" spans="1:7" ht="20.100000000000001" customHeight="1" thickBot="1" x14ac:dyDescent="0.25">
      <c r="A1950" s="387">
        <f>B1908</f>
        <v>37</v>
      </c>
      <c r="B1950" s="378" t="str">
        <f>C1908</f>
        <v>Terminación y limpieza de obra</v>
      </c>
      <c r="C1950" s="379"/>
      <c r="D1950" s="379" t="s">
        <v>30</v>
      </c>
      <c r="E1950" s="380"/>
      <c r="F1950" s="381" t="s">
        <v>31</v>
      </c>
      <c r="G1950" s="382">
        <f>SUBTOTAL(9,G1913:G1949)</f>
        <v>0</v>
      </c>
    </row>
    <row r="1951" spans="1:7" ht="20.100000000000001" customHeight="1" thickTop="1" thickBot="1" x14ac:dyDescent="0.25"/>
    <row r="1952" spans="1:7" ht="20.100000000000001" customHeight="1" thickTop="1" x14ac:dyDescent="0.2">
      <c r="A1952" s="383" t="s">
        <v>1252</v>
      </c>
      <c r="B1952" s="384"/>
      <c r="C1952" s="384"/>
      <c r="D1952" s="384"/>
      <c r="E1952" s="384"/>
      <c r="F1952" s="384"/>
      <c r="G1952" s="385"/>
    </row>
    <row r="1953" spans="1:7" ht="20.100000000000001" customHeight="1" x14ac:dyDescent="0.2">
      <c r="A1953" s="336" t="s">
        <v>719</v>
      </c>
      <c r="B1953" s="337" t="str">
        <f>Comitente</f>
        <v>INSTITUTO PROVINCIAL DE LA VIVIENDA</v>
      </c>
      <c r="C1953" s="338"/>
      <c r="D1953" s="339"/>
      <c r="E1953" s="339"/>
      <c r="F1953" s="340"/>
      <c r="G1953" s="341"/>
    </row>
    <row r="1954" spans="1:7" ht="20.100000000000001" customHeight="1" x14ac:dyDescent="0.2">
      <c r="A1954" s="336" t="s">
        <v>720</v>
      </c>
      <c r="B1954" s="337" t="str">
        <f>Contratista</f>
        <v>xxxxxx</v>
      </c>
      <c r="C1954" s="342"/>
      <c r="D1954" s="342"/>
      <c r="E1954" s="342"/>
      <c r="F1954" s="343"/>
      <c r="G1954" s="344"/>
    </row>
    <row r="1955" spans="1:7" ht="20.100000000000001" customHeight="1" x14ac:dyDescent="0.2">
      <c r="A1955" s="336" t="s">
        <v>20</v>
      </c>
      <c r="B1955" s="337" t="str">
        <f>Obra</f>
        <v>B° VIRGEN DE FÁTIMA - SECTOR 1 - 71 VIV.- DPTO. JÁCHAL</v>
      </c>
      <c r="C1955" s="342"/>
      <c r="D1955" s="342"/>
      <c r="E1955" s="342"/>
      <c r="F1955" s="343" t="s">
        <v>33</v>
      </c>
      <c r="G1955" s="345">
        <f>+Datos!$C$10</f>
        <v>43769</v>
      </c>
    </row>
    <row r="1956" spans="1:7" ht="20.100000000000001" customHeight="1" x14ac:dyDescent="0.2">
      <c r="A1956" s="346" t="s">
        <v>718</v>
      </c>
      <c r="B1956" s="347" t="str">
        <f>Ubicación</f>
        <v>DEPTO. JÁCHAL</v>
      </c>
      <c r="C1956" s="347"/>
      <c r="D1956" s="330"/>
      <c r="E1956" s="348"/>
      <c r="F1956" s="349"/>
      <c r="G1956" s="350"/>
    </row>
    <row r="1957" spans="1:7" ht="20.100000000000001" customHeight="1" x14ac:dyDescent="0.2">
      <c r="A1957" s="346" t="s">
        <v>34</v>
      </c>
      <c r="B1957" s="351" t="s">
        <v>1125</v>
      </c>
      <c r="C1957" s="352" t="str">
        <f>IFERROR(VLOOKUP(B1957,Tabla_CyP,2,FALSE),"")</f>
        <v>VIVIENDA</v>
      </c>
      <c r="D1957" s="353"/>
      <c r="E1957" s="348"/>
      <c r="F1957" s="349"/>
      <c r="G1957" s="350"/>
    </row>
    <row r="1958" spans="1:7" ht="20.100000000000001" customHeight="1" x14ac:dyDescent="0.2">
      <c r="A1958" s="346" t="s">
        <v>21</v>
      </c>
      <c r="B1958" s="386">
        <f>IFERROR(VLOOKUP(COUNTIF($A$1:A1958,"ITEM:"),Tabla_NumeroItem,2,FALSE),"")</f>
        <v>38</v>
      </c>
      <c r="C1958" s="352" t="str">
        <f>IFERROR(VLOOKUP(B1958,Tabla_CyP,2,FALSE),"")</f>
        <v>Flete</v>
      </c>
      <c r="D1958" s="330"/>
      <c r="E1958" s="348"/>
      <c r="F1958" s="343" t="s">
        <v>22</v>
      </c>
      <c r="G1958" s="354" t="str">
        <f>IFERROR(VLOOKUP(B1958,Tabla_CyP,4,FALSE),"")</f>
        <v>gl</v>
      </c>
    </row>
    <row r="1959" spans="1:7" ht="20.100000000000001" customHeight="1" x14ac:dyDescent="0.2">
      <c r="A1959" s="346"/>
      <c r="B1959" s="347"/>
      <c r="C1959" s="352"/>
      <c r="D1959" s="330"/>
      <c r="E1959" s="348"/>
      <c r="F1959" s="349"/>
      <c r="G1959" s="350"/>
    </row>
    <row r="1960" spans="1:7" ht="20.100000000000001" customHeight="1" x14ac:dyDescent="0.2">
      <c r="A1960" s="650" t="s">
        <v>581</v>
      </c>
      <c r="B1960" s="651"/>
      <c r="C1960" s="646" t="s">
        <v>0</v>
      </c>
      <c r="D1960" s="646" t="s">
        <v>23</v>
      </c>
      <c r="E1960" s="648" t="s">
        <v>24</v>
      </c>
      <c r="F1960" s="644" t="s">
        <v>25</v>
      </c>
      <c r="G1960" s="652" t="s">
        <v>26</v>
      </c>
    </row>
    <row r="1961" spans="1:7" ht="20.100000000000001" customHeight="1" x14ac:dyDescent="0.2">
      <c r="A1961" s="355" t="s">
        <v>582</v>
      </c>
      <c r="B1961" s="356" t="s">
        <v>583</v>
      </c>
      <c r="C1961" s="647"/>
      <c r="D1961" s="647"/>
      <c r="E1961" s="649"/>
      <c r="F1961" s="645"/>
      <c r="G1961" s="653"/>
    </row>
    <row r="1962" spans="1:7" ht="20.100000000000001" customHeight="1" x14ac:dyDescent="0.2">
      <c r="A1962" s="596"/>
      <c r="B1962" s="357"/>
      <c r="C1962" s="358" t="s">
        <v>721</v>
      </c>
      <c r="D1962" s="359"/>
      <c r="E1962" s="360"/>
      <c r="F1962" s="361"/>
      <c r="G1962" s="362"/>
    </row>
    <row r="1963" spans="1:7" ht="20.100000000000001" customHeight="1" x14ac:dyDescent="0.2">
      <c r="A1963" s="363" t="str">
        <f>IFERROR(VLOOKUP(C1963,Tabla_Insumos,4,FALSE),"")</f>
        <v/>
      </c>
      <c r="B1963" s="328" t="str">
        <f t="shared" ref="B1963:B1976" si="585">IFERROR(VLOOKUP(C1963,Tabla_Insumos,5,FALSE),"")</f>
        <v/>
      </c>
      <c r="C1963" s="326"/>
      <c r="D1963" s="325" t="str">
        <f t="shared" ref="D1963:D1976" si="586">IFERROR(VLOOKUP(C1963,Tabla_Insumos,2,FALSE),"")</f>
        <v/>
      </c>
      <c r="E1963" s="329"/>
      <c r="F1963" s="331">
        <f t="shared" ref="F1963:F1976" si="587">IFERROR(VLOOKUP(C1963,Tabla_Insumos,3,FALSE),0)</f>
        <v>0</v>
      </c>
      <c r="G1963" s="332">
        <f>ROUND(E1963*F1963,2)</f>
        <v>0</v>
      </c>
    </row>
    <row r="1964" spans="1:7" ht="20.100000000000001" customHeight="1" x14ac:dyDescent="0.2">
      <c r="A1964" s="363" t="str">
        <f t="shared" ref="A1964:A1976" si="588">IFERROR(VLOOKUP(C1964,Tabla_Insumos,4,FALSE),"")</f>
        <v/>
      </c>
      <c r="B1964" s="328" t="str">
        <f t="shared" si="585"/>
        <v/>
      </c>
      <c r="C1964" s="326"/>
      <c r="D1964" s="325" t="str">
        <f t="shared" si="586"/>
        <v/>
      </c>
      <c r="E1964" s="329"/>
      <c r="F1964" s="331">
        <f t="shared" si="587"/>
        <v>0</v>
      </c>
      <c r="G1964" s="332">
        <f t="shared" ref="G1964:G1976" si="589">ROUND(E1964*F1964,2)</f>
        <v>0</v>
      </c>
    </row>
    <row r="1965" spans="1:7" ht="20.100000000000001" customHeight="1" x14ac:dyDescent="0.2">
      <c r="A1965" s="363" t="str">
        <f t="shared" si="588"/>
        <v/>
      </c>
      <c r="B1965" s="328" t="str">
        <f t="shared" si="585"/>
        <v/>
      </c>
      <c r="C1965" s="326"/>
      <c r="D1965" s="325" t="str">
        <f t="shared" si="586"/>
        <v/>
      </c>
      <c r="E1965" s="329"/>
      <c r="F1965" s="331">
        <f t="shared" si="587"/>
        <v>0</v>
      </c>
      <c r="G1965" s="332">
        <f t="shared" si="589"/>
        <v>0</v>
      </c>
    </row>
    <row r="1966" spans="1:7" ht="20.100000000000001" customHeight="1" x14ac:dyDescent="0.2">
      <c r="A1966" s="363" t="str">
        <f t="shared" si="588"/>
        <v/>
      </c>
      <c r="B1966" s="328" t="str">
        <f t="shared" si="585"/>
        <v/>
      </c>
      <c r="C1966" s="327"/>
      <c r="D1966" s="325" t="str">
        <f t="shared" si="586"/>
        <v/>
      </c>
      <c r="E1966" s="329"/>
      <c r="F1966" s="331">
        <f t="shared" si="587"/>
        <v>0</v>
      </c>
      <c r="G1966" s="332">
        <f t="shared" si="589"/>
        <v>0</v>
      </c>
    </row>
    <row r="1967" spans="1:7" ht="20.100000000000001" customHeight="1" x14ac:dyDescent="0.2">
      <c r="A1967" s="363" t="str">
        <f t="shared" si="588"/>
        <v/>
      </c>
      <c r="B1967" s="328" t="str">
        <f t="shared" si="585"/>
        <v/>
      </c>
      <c r="C1967" s="328"/>
      <c r="D1967" s="325" t="str">
        <f t="shared" si="586"/>
        <v/>
      </c>
      <c r="E1967" s="329"/>
      <c r="F1967" s="331">
        <f t="shared" si="587"/>
        <v>0</v>
      </c>
      <c r="G1967" s="332">
        <f t="shared" si="589"/>
        <v>0</v>
      </c>
    </row>
    <row r="1968" spans="1:7" ht="20.100000000000001" customHeight="1" x14ac:dyDescent="0.2">
      <c r="A1968" s="363" t="str">
        <f t="shared" si="588"/>
        <v/>
      </c>
      <c r="B1968" s="328" t="str">
        <f t="shared" si="585"/>
        <v/>
      </c>
      <c r="C1968" s="364"/>
      <c r="D1968" s="325" t="str">
        <f t="shared" si="586"/>
        <v/>
      </c>
      <c r="E1968" s="365"/>
      <c r="F1968" s="331">
        <f t="shared" si="587"/>
        <v>0</v>
      </c>
      <c r="G1968" s="332">
        <f t="shared" si="589"/>
        <v>0</v>
      </c>
    </row>
    <row r="1969" spans="1:7" ht="20.100000000000001" customHeight="1" x14ac:dyDescent="0.2">
      <c r="A1969" s="363" t="str">
        <f t="shared" si="588"/>
        <v/>
      </c>
      <c r="B1969" s="328" t="str">
        <f t="shared" si="585"/>
        <v/>
      </c>
      <c r="C1969" s="364"/>
      <c r="D1969" s="325" t="str">
        <f t="shared" si="586"/>
        <v/>
      </c>
      <c r="E1969" s="365"/>
      <c r="F1969" s="331">
        <f t="shared" si="587"/>
        <v>0</v>
      </c>
      <c r="G1969" s="332">
        <f t="shared" si="589"/>
        <v>0</v>
      </c>
    </row>
    <row r="1970" spans="1:7" ht="20.100000000000001" customHeight="1" x14ac:dyDescent="0.2">
      <c r="A1970" s="363" t="str">
        <f t="shared" si="588"/>
        <v/>
      </c>
      <c r="B1970" s="328" t="str">
        <f t="shared" si="585"/>
        <v/>
      </c>
      <c r="C1970" s="364"/>
      <c r="D1970" s="325" t="str">
        <f t="shared" si="586"/>
        <v/>
      </c>
      <c r="E1970" s="365"/>
      <c r="F1970" s="331">
        <f t="shared" si="587"/>
        <v>0</v>
      </c>
      <c r="G1970" s="332">
        <f t="shared" si="589"/>
        <v>0</v>
      </c>
    </row>
    <row r="1971" spans="1:7" ht="20.100000000000001" customHeight="1" x14ac:dyDescent="0.2">
      <c r="A1971" s="363" t="str">
        <f t="shared" si="588"/>
        <v/>
      </c>
      <c r="B1971" s="328" t="str">
        <f t="shared" si="585"/>
        <v/>
      </c>
      <c r="C1971" s="364"/>
      <c r="D1971" s="325" t="str">
        <f t="shared" si="586"/>
        <v/>
      </c>
      <c r="E1971" s="365"/>
      <c r="F1971" s="331">
        <f t="shared" si="587"/>
        <v>0</v>
      </c>
      <c r="G1971" s="332">
        <f t="shared" si="589"/>
        <v>0</v>
      </c>
    </row>
    <row r="1972" spans="1:7" ht="20.100000000000001" customHeight="1" x14ac:dyDescent="0.2">
      <c r="A1972" s="363" t="str">
        <f t="shared" si="588"/>
        <v/>
      </c>
      <c r="B1972" s="328" t="str">
        <f t="shared" si="585"/>
        <v/>
      </c>
      <c r="C1972" s="364"/>
      <c r="D1972" s="325" t="str">
        <f t="shared" si="586"/>
        <v/>
      </c>
      <c r="E1972" s="365"/>
      <c r="F1972" s="331">
        <f t="shared" si="587"/>
        <v>0</v>
      </c>
      <c r="G1972" s="332">
        <f t="shared" si="589"/>
        <v>0</v>
      </c>
    </row>
    <row r="1973" spans="1:7" ht="20.100000000000001" customHeight="1" x14ac:dyDescent="0.2">
      <c r="A1973" s="363" t="str">
        <f t="shared" si="588"/>
        <v/>
      </c>
      <c r="B1973" s="328" t="str">
        <f t="shared" si="585"/>
        <v/>
      </c>
      <c r="C1973" s="364"/>
      <c r="D1973" s="325" t="str">
        <f t="shared" si="586"/>
        <v/>
      </c>
      <c r="E1973" s="365"/>
      <c r="F1973" s="331">
        <f t="shared" si="587"/>
        <v>0</v>
      </c>
      <c r="G1973" s="332">
        <f t="shared" si="589"/>
        <v>0</v>
      </c>
    </row>
    <row r="1974" spans="1:7" ht="20.100000000000001" customHeight="1" x14ac:dyDescent="0.2">
      <c r="A1974" s="363" t="str">
        <f t="shared" si="588"/>
        <v/>
      </c>
      <c r="B1974" s="328" t="str">
        <f t="shared" si="585"/>
        <v/>
      </c>
      <c r="C1974" s="364"/>
      <c r="D1974" s="325" t="str">
        <f t="shared" si="586"/>
        <v/>
      </c>
      <c r="E1974" s="365"/>
      <c r="F1974" s="331">
        <f t="shared" si="587"/>
        <v>0</v>
      </c>
      <c r="G1974" s="332">
        <f t="shared" si="589"/>
        <v>0</v>
      </c>
    </row>
    <row r="1975" spans="1:7" ht="20.100000000000001" customHeight="1" x14ac:dyDescent="0.2">
      <c r="A1975" s="363" t="str">
        <f t="shared" si="588"/>
        <v/>
      </c>
      <c r="B1975" s="328" t="str">
        <f t="shared" si="585"/>
        <v/>
      </c>
      <c r="C1975" s="364"/>
      <c r="D1975" s="325" t="str">
        <f t="shared" si="586"/>
        <v/>
      </c>
      <c r="E1975" s="365"/>
      <c r="F1975" s="331">
        <f t="shared" si="587"/>
        <v>0</v>
      </c>
      <c r="G1975" s="332">
        <f t="shared" si="589"/>
        <v>0</v>
      </c>
    </row>
    <row r="1976" spans="1:7" ht="20.100000000000001" customHeight="1" x14ac:dyDescent="0.2">
      <c r="A1976" s="363" t="str">
        <f t="shared" si="588"/>
        <v/>
      </c>
      <c r="B1976" s="328" t="str">
        <f t="shared" si="585"/>
        <v/>
      </c>
      <c r="C1976" s="364"/>
      <c r="D1976" s="325" t="str">
        <f t="shared" si="586"/>
        <v/>
      </c>
      <c r="E1976" s="365"/>
      <c r="F1976" s="331">
        <f t="shared" si="587"/>
        <v>0</v>
      </c>
      <c r="G1976" s="332">
        <f t="shared" si="589"/>
        <v>0</v>
      </c>
    </row>
    <row r="1977" spans="1:7" ht="20.100000000000001" customHeight="1" x14ac:dyDescent="0.2">
      <c r="A1977" s="366"/>
      <c r="B1977" s="352"/>
      <c r="C1977" s="352"/>
      <c r="D1977" s="330"/>
      <c r="E1977" s="348"/>
      <c r="F1977" s="597" t="s">
        <v>27</v>
      </c>
      <c r="G1977" s="333">
        <f>SUBTOTAL(9,G1963:G1976)</f>
        <v>0</v>
      </c>
    </row>
    <row r="1978" spans="1:7" ht="20.100000000000001" customHeight="1" x14ac:dyDescent="0.2">
      <c r="A1978" s="366"/>
      <c r="B1978" s="352"/>
      <c r="C1978" s="339" t="s">
        <v>722</v>
      </c>
      <c r="D1978" s="330"/>
      <c r="E1978" s="348"/>
      <c r="F1978" s="349"/>
      <c r="G1978" s="367"/>
    </row>
    <row r="1979" spans="1:7" ht="20.100000000000001" customHeight="1" x14ac:dyDescent="0.2">
      <c r="A1979" s="363" t="str">
        <f t="shared" ref="A1979:A1986" si="590">IFERROR(VLOOKUP(C1979,Tabla_Insumos,4,FALSE),"")</f>
        <v/>
      </c>
      <c r="B1979" s="328" t="str">
        <f t="shared" ref="B1979:B1986" si="591">IFERROR(VLOOKUP(C1979,Tabla_Insumos,5,FALSE),"")</f>
        <v/>
      </c>
      <c r="C1979" s="334"/>
      <c r="D1979" s="325" t="str">
        <f t="shared" ref="D1979:D1986" si="592">IFERROR(VLOOKUP(C1979,Tabla_Insumos,2,FALSE),"")</f>
        <v/>
      </c>
      <c r="E1979" s="329"/>
      <c r="F1979" s="368">
        <f t="shared" ref="F1979:F1986" si="593">IFERROR(VLOOKUP(C1979,Tabla_Insumos,3,FALSE),0)</f>
        <v>0</v>
      </c>
      <c r="G1979" s="332">
        <f>ROUND(E1979*F1979,2)</f>
        <v>0</v>
      </c>
    </row>
    <row r="1980" spans="1:7" ht="20.100000000000001" customHeight="1" x14ac:dyDescent="0.2">
      <c r="A1980" s="363" t="str">
        <f t="shared" si="590"/>
        <v/>
      </c>
      <c r="B1980" s="328" t="str">
        <f t="shared" si="591"/>
        <v/>
      </c>
      <c r="C1980" s="335"/>
      <c r="D1980" s="325" t="str">
        <f t="shared" si="592"/>
        <v/>
      </c>
      <c r="E1980" s="329"/>
      <c r="F1980" s="368">
        <f t="shared" si="593"/>
        <v>0</v>
      </c>
      <c r="G1980" s="332">
        <f t="shared" ref="G1980:G1986" si="594">ROUND(E1980*F1980,2)</f>
        <v>0</v>
      </c>
    </row>
    <row r="1981" spans="1:7" ht="20.100000000000001" customHeight="1" x14ac:dyDescent="0.2">
      <c r="A1981" s="363" t="str">
        <f t="shared" si="590"/>
        <v/>
      </c>
      <c r="B1981" s="328" t="str">
        <f t="shared" si="591"/>
        <v/>
      </c>
      <c r="C1981" s="335"/>
      <c r="D1981" s="325" t="str">
        <f t="shared" si="592"/>
        <v/>
      </c>
      <c r="E1981" s="329"/>
      <c r="F1981" s="368">
        <f t="shared" si="593"/>
        <v>0</v>
      </c>
      <c r="G1981" s="332">
        <f t="shared" si="594"/>
        <v>0</v>
      </c>
    </row>
    <row r="1982" spans="1:7" ht="20.100000000000001" customHeight="1" x14ac:dyDescent="0.2">
      <c r="A1982" s="363" t="str">
        <f t="shared" si="590"/>
        <v/>
      </c>
      <c r="B1982" s="328" t="str">
        <f t="shared" si="591"/>
        <v/>
      </c>
      <c r="C1982" s="335"/>
      <c r="D1982" s="325" t="str">
        <f t="shared" si="592"/>
        <v/>
      </c>
      <c r="E1982" s="329"/>
      <c r="F1982" s="368">
        <f t="shared" si="593"/>
        <v>0</v>
      </c>
      <c r="G1982" s="332">
        <f t="shared" si="594"/>
        <v>0</v>
      </c>
    </row>
    <row r="1983" spans="1:7" ht="20.100000000000001" customHeight="1" x14ac:dyDescent="0.2">
      <c r="A1983" s="363" t="str">
        <f t="shared" si="590"/>
        <v/>
      </c>
      <c r="B1983" s="328" t="str">
        <f t="shared" si="591"/>
        <v/>
      </c>
      <c r="C1983" s="328"/>
      <c r="D1983" s="325" t="str">
        <f t="shared" si="592"/>
        <v/>
      </c>
      <c r="E1983" s="329"/>
      <c r="F1983" s="368">
        <f t="shared" si="593"/>
        <v>0</v>
      </c>
      <c r="G1983" s="332">
        <f t="shared" si="594"/>
        <v>0</v>
      </c>
    </row>
    <row r="1984" spans="1:7" ht="20.100000000000001" customHeight="1" x14ac:dyDescent="0.2">
      <c r="A1984" s="363" t="str">
        <f t="shared" si="590"/>
        <v/>
      </c>
      <c r="B1984" s="328" t="str">
        <f t="shared" si="591"/>
        <v/>
      </c>
      <c r="C1984" s="328"/>
      <c r="D1984" s="325" t="str">
        <f t="shared" si="592"/>
        <v/>
      </c>
      <c r="E1984" s="329"/>
      <c r="F1984" s="368">
        <f t="shared" si="593"/>
        <v>0</v>
      </c>
      <c r="G1984" s="332">
        <f t="shared" si="594"/>
        <v>0</v>
      </c>
    </row>
    <row r="1985" spans="1:7" ht="20.100000000000001" customHeight="1" x14ac:dyDescent="0.2">
      <c r="A1985" s="363" t="str">
        <f t="shared" si="590"/>
        <v/>
      </c>
      <c r="B1985" s="328" t="str">
        <f t="shared" si="591"/>
        <v/>
      </c>
      <c r="C1985" s="364"/>
      <c r="D1985" s="325" t="str">
        <f t="shared" si="592"/>
        <v/>
      </c>
      <c r="E1985" s="365"/>
      <c r="F1985" s="368">
        <f t="shared" si="593"/>
        <v>0</v>
      </c>
      <c r="G1985" s="332">
        <f t="shared" si="594"/>
        <v>0</v>
      </c>
    </row>
    <row r="1986" spans="1:7" ht="20.100000000000001" customHeight="1" x14ac:dyDescent="0.2">
      <c r="A1986" s="363" t="str">
        <f t="shared" si="590"/>
        <v/>
      </c>
      <c r="B1986" s="328" t="str">
        <f t="shared" si="591"/>
        <v/>
      </c>
      <c r="C1986" s="364"/>
      <c r="D1986" s="325" t="str">
        <f t="shared" si="592"/>
        <v/>
      </c>
      <c r="E1986" s="365"/>
      <c r="F1986" s="368">
        <f t="shared" si="593"/>
        <v>0</v>
      </c>
      <c r="G1986" s="332">
        <f t="shared" si="594"/>
        <v>0</v>
      </c>
    </row>
    <row r="1987" spans="1:7" ht="20.100000000000001" customHeight="1" x14ac:dyDescent="0.2">
      <c r="A1987" s="366"/>
      <c r="B1987" s="352"/>
      <c r="C1987" s="352"/>
      <c r="D1987" s="330"/>
      <c r="E1987" s="348"/>
      <c r="F1987" s="597" t="s">
        <v>28</v>
      </c>
      <c r="G1987" s="333">
        <f>SUBTOTAL(9,G1979:G1986)</f>
        <v>0</v>
      </c>
    </row>
    <row r="1988" spans="1:7" ht="20.100000000000001" customHeight="1" x14ac:dyDescent="0.2">
      <c r="A1988" s="366"/>
      <c r="B1988" s="352"/>
      <c r="C1988" s="339" t="s">
        <v>723</v>
      </c>
      <c r="D1988" s="330"/>
      <c r="E1988" s="348"/>
      <c r="F1988" s="349"/>
      <c r="G1988" s="367"/>
    </row>
    <row r="1989" spans="1:7" ht="20.100000000000001" customHeight="1" x14ac:dyDescent="0.2">
      <c r="A1989" s="363" t="str">
        <f>IFERROR(VLOOKUP(C1989,Tabla_Insumos,4,FALSE),"")</f>
        <v/>
      </c>
      <c r="B1989" s="328" t="str">
        <f t="shared" ref="B1989:B1997" si="595">IFERROR(VLOOKUP(C1989,Tabla_Insumos,5,FALSE),"")</f>
        <v/>
      </c>
      <c r="C1989" s="335"/>
      <c r="D1989" s="325" t="str">
        <f t="shared" ref="D1989:D1997" si="596">IFERROR(VLOOKUP(C1989,Tabla_Insumos,2,FALSE),"")</f>
        <v/>
      </c>
      <c r="E1989" s="329"/>
      <c r="F1989" s="331">
        <f>IFERROR(VLOOKUP(C1989,Tabla_Insumos,3,FALSE),0)</f>
        <v>0</v>
      </c>
      <c r="G1989" s="332">
        <f>ROUND(E1989*F1989,2)</f>
        <v>0</v>
      </c>
    </row>
    <row r="1990" spans="1:7" ht="20.100000000000001" customHeight="1" x14ac:dyDescent="0.2">
      <c r="A1990" s="363" t="str">
        <f t="shared" ref="A1990:A1997" si="597">IFERROR(VLOOKUP(C1990,Tabla_Insumos,4,FALSE),"")</f>
        <v/>
      </c>
      <c r="B1990" s="328" t="str">
        <f t="shared" si="595"/>
        <v/>
      </c>
      <c r="C1990" s="335"/>
      <c r="D1990" s="325" t="str">
        <f t="shared" si="596"/>
        <v/>
      </c>
      <c r="E1990" s="329"/>
      <c r="F1990" s="331">
        <f t="shared" ref="F1990:F1997" si="598">IFERROR(VLOOKUP(C1990,Tabla_Insumos,3,FALSE),0)</f>
        <v>0</v>
      </c>
      <c r="G1990" s="332">
        <f t="shared" ref="G1990:G1997" si="599">ROUND(E1990*F1990,2)</f>
        <v>0</v>
      </c>
    </row>
    <row r="1991" spans="1:7" ht="20.100000000000001" customHeight="1" x14ac:dyDescent="0.2">
      <c r="A1991" s="363" t="str">
        <f t="shared" si="597"/>
        <v/>
      </c>
      <c r="B1991" s="328" t="str">
        <f t="shared" si="595"/>
        <v/>
      </c>
      <c r="C1991" s="334"/>
      <c r="D1991" s="325" t="str">
        <f t="shared" si="596"/>
        <v/>
      </c>
      <c r="E1991" s="329"/>
      <c r="F1991" s="331">
        <f t="shared" si="598"/>
        <v>0</v>
      </c>
      <c r="G1991" s="332">
        <f t="shared" si="599"/>
        <v>0</v>
      </c>
    </row>
    <row r="1992" spans="1:7" ht="20.100000000000001" customHeight="1" x14ac:dyDescent="0.2">
      <c r="A1992" s="363" t="str">
        <f t="shared" si="597"/>
        <v/>
      </c>
      <c r="B1992" s="328" t="str">
        <f t="shared" si="595"/>
        <v/>
      </c>
      <c r="C1992" s="369"/>
      <c r="D1992" s="325" t="str">
        <f t="shared" si="596"/>
        <v/>
      </c>
      <c r="E1992" s="329"/>
      <c r="F1992" s="331">
        <f t="shared" si="598"/>
        <v>0</v>
      </c>
      <c r="G1992" s="332">
        <f t="shared" si="599"/>
        <v>0</v>
      </c>
    </row>
    <row r="1993" spans="1:7" ht="20.100000000000001" customHeight="1" x14ac:dyDescent="0.2">
      <c r="A1993" s="363" t="str">
        <f t="shared" si="597"/>
        <v/>
      </c>
      <c r="B1993" s="328" t="str">
        <f t="shared" si="595"/>
        <v/>
      </c>
      <c r="C1993" s="370"/>
      <c r="D1993" s="325" t="str">
        <f t="shared" si="596"/>
        <v/>
      </c>
      <c r="E1993" s="329"/>
      <c r="F1993" s="331">
        <f t="shared" si="598"/>
        <v>0</v>
      </c>
      <c r="G1993" s="332">
        <f t="shared" si="599"/>
        <v>0</v>
      </c>
    </row>
    <row r="1994" spans="1:7" ht="20.100000000000001" customHeight="1" x14ac:dyDescent="0.2">
      <c r="A1994" s="363" t="str">
        <f t="shared" si="597"/>
        <v/>
      </c>
      <c r="B1994" s="328" t="str">
        <f t="shared" si="595"/>
        <v/>
      </c>
      <c r="C1994" s="364"/>
      <c r="D1994" s="325" t="str">
        <f t="shared" si="596"/>
        <v/>
      </c>
      <c r="E1994" s="365"/>
      <c r="F1994" s="331">
        <f t="shared" si="598"/>
        <v>0</v>
      </c>
      <c r="G1994" s="332">
        <f t="shared" si="599"/>
        <v>0</v>
      </c>
    </row>
    <row r="1995" spans="1:7" ht="20.100000000000001" customHeight="1" x14ac:dyDescent="0.2">
      <c r="A1995" s="363" t="str">
        <f t="shared" si="597"/>
        <v/>
      </c>
      <c r="B1995" s="328" t="str">
        <f t="shared" si="595"/>
        <v/>
      </c>
      <c r="C1995" s="364"/>
      <c r="D1995" s="325" t="str">
        <f t="shared" si="596"/>
        <v/>
      </c>
      <c r="E1995" s="365"/>
      <c r="F1995" s="331">
        <f t="shared" si="598"/>
        <v>0</v>
      </c>
      <c r="G1995" s="332">
        <f t="shared" si="599"/>
        <v>0</v>
      </c>
    </row>
    <row r="1996" spans="1:7" ht="20.100000000000001" customHeight="1" x14ac:dyDescent="0.2">
      <c r="A1996" s="363" t="str">
        <f t="shared" si="597"/>
        <v/>
      </c>
      <c r="B1996" s="328" t="str">
        <f t="shared" si="595"/>
        <v/>
      </c>
      <c r="C1996" s="364"/>
      <c r="D1996" s="325" t="str">
        <f t="shared" si="596"/>
        <v/>
      </c>
      <c r="E1996" s="365"/>
      <c r="F1996" s="331">
        <f t="shared" si="598"/>
        <v>0</v>
      </c>
      <c r="G1996" s="332">
        <f t="shared" si="599"/>
        <v>0</v>
      </c>
    </row>
    <row r="1997" spans="1:7" ht="20.100000000000001" customHeight="1" x14ac:dyDescent="0.2">
      <c r="A1997" s="363" t="str">
        <f t="shared" si="597"/>
        <v/>
      </c>
      <c r="B1997" s="328" t="str">
        <f t="shared" si="595"/>
        <v/>
      </c>
      <c r="C1997" s="364"/>
      <c r="D1997" s="325" t="str">
        <f t="shared" si="596"/>
        <v/>
      </c>
      <c r="E1997" s="365"/>
      <c r="F1997" s="331">
        <f t="shared" si="598"/>
        <v>0</v>
      </c>
      <c r="G1997" s="332">
        <f t="shared" si="599"/>
        <v>0</v>
      </c>
    </row>
    <row r="1998" spans="1:7" ht="20.100000000000001" customHeight="1" x14ac:dyDescent="0.2">
      <c r="A1998" s="371"/>
      <c r="B1998" s="330"/>
      <c r="C1998" s="352"/>
      <c r="D1998" s="330"/>
      <c r="E1998" s="348"/>
      <c r="F1998" s="597" t="s">
        <v>29</v>
      </c>
      <c r="G1998" s="333">
        <f>SUBTOTAL(9,G1989:G1997)</f>
        <v>0</v>
      </c>
    </row>
    <row r="1999" spans="1:7" ht="20.100000000000001" customHeight="1" thickBot="1" x14ac:dyDescent="0.25">
      <c r="A1999" s="372"/>
      <c r="B1999" s="373"/>
      <c r="C1999" s="374"/>
      <c r="D1999" s="373"/>
      <c r="E1999" s="375"/>
      <c r="F1999" s="376"/>
      <c r="G1999" s="377"/>
    </row>
    <row r="2000" spans="1:7" ht="20.100000000000001" customHeight="1" thickBot="1" x14ac:dyDescent="0.25">
      <c r="A2000" s="387">
        <f>B1958</f>
        <v>38</v>
      </c>
      <c r="B2000" s="378" t="str">
        <f>C1958</f>
        <v>Flete</v>
      </c>
      <c r="C2000" s="379"/>
      <c r="D2000" s="379" t="s">
        <v>30</v>
      </c>
      <c r="E2000" s="380"/>
      <c r="F2000" s="381" t="s">
        <v>31</v>
      </c>
      <c r="G2000" s="382">
        <f>SUBTOTAL(9,G1963:G1999)</f>
        <v>0</v>
      </c>
    </row>
    <row r="2001" spans="1:7" ht="20.100000000000001" customHeight="1" thickTop="1" thickBot="1" x14ac:dyDescent="0.25"/>
    <row r="2002" spans="1:7" ht="20.100000000000001" customHeight="1" thickTop="1" x14ac:dyDescent="0.2">
      <c r="A2002" s="383" t="s">
        <v>1252</v>
      </c>
      <c r="B2002" s="384"/>
      <c r="C2002" s="384"/>
      <c r="D2002" s="384"/>
      <c r="E2002" s="384"/>
      <c r="F2002" s="384"/>
      <c r="G2002" s="385"/>
    </row>
    <row r="2003" spans="1:7" ht="20.100000000000001" customHeight="1" x14ac:dyDescent="0.2">
      <c r="A2003" s="336" t="s">
        <v>719</v>
      </c>
      <c r="B2003" s="337" t="str">
        <f>Comitente</f>
        <v>INSTITUTO PROVINCIAL DE LA VIVIENDA</v>
      </c>
      <c r="C2003" s="338"/>
      <c r="D2003" s="339"/>
      <c r="E2003" s="339"/>
      <c r="F2003" s="340"/>
      <c r="G2003" s="341"/>
    </row>
    <row r="2004" spans="1:7" ht="20.100000000000001" customHeight="1" x14ac:dyDescent="0.2">
      <c r="A2004" s="336" t="s">
        <v>720</v>
      </c>
      <c r="B2004" s="337" t="str">
        <f>Contratista</f>
        <v>xxxxxx</v>
      </c>
      <c r="C2004" s="342"/>
      <c r="D2004" s="342"/>
      <c r="E2004" s="342"/>
      <c r="F2004" s="343"/>
      <c r="G2004" s="344"/>
    </row>
    <row r="2005" spans="1:7" ht="20.100000000000001" customHeight="1" x14ac:dyDescent="0.2">
      <c r="A2005" s="336" t="s">
        <v>20</v>
      </c>
      <c r="B2005" s="337" t="str">
        <f>Obra</f>
        <v>B° VIRGEN DE FÁTIMA - SECTOR 1 - 71 VIV.- DPTO. JÁCHAL</v>
      </c>
      <c r="C2005" s="342"/>
      <c r="D2005" s="342"/>
      <c r="E2005" s="342"/>
      <c r="F2005" s="343" t="s">
        <v>33</v>
      </c>
      <c r="G2005" s="345">
        <f>+Datos!$C$10</f>
        <v>43769</v>
      </c>
    </row>
    <row r="2006" spans="1:7" ht="20.100000000000001" customHeight="1" x14ac:dyDescent="0.2">
      <c r="A2006" s="346" t="s">
        <v>718</v>
      </c>
      <c r="B2006" s="347" t="str">
        <f>Ubicación</f>
        <v>DEPTO. JÁCHAL</v>
      </c>
      <c r="C2006" s="347"/>
      <c r="D2006" s="330"/>
      <c r="E2006" s="348"/>
      <c r="F2006" s="349"/>
      <c r="G2006" s="350"/>
    </row>
    <row r="2007" spans="1:7" ht="20.100000000000001" customHeight="1" x14ac:dyDescent="0.2">
      <c r="A2007" s="346" t="s">
        <v>34</v>
      </c>
      <c r="B2007" s="351" t="s">
        <v>1126</v>
      </c>
      <c r="C2007" s="352" t="str">
        <f>IFERROR(VLOOKUP(B2007,Tabla_CyP,2,FALSE),"")</f>
        <v>INFRAESTRUCTURA</v>
      </c>
      <c r="D2007" s="353"/>
      <c r="E2007" s="348"/>
      <c r="F2007" s="349"/>
      <c r="G2007" s="350"/>
    </row>
    <row r="2008" spans="1:7" ht="20.100000000000001" customHeight="1" x14ac:dyDescent="0.2">
      <c r="A2008" s="346" t="s">
        <v>21</v>
      </c>
      <c r="B2008" s="386">
        <f>IFERROR(VLOOKUP(COUNTIF($A$1:A2008,"ITEM:"),Tabla_NumeroItem,2,FALSE),"")</f>
        <v>39</v>
      </c>
      <c r="C2008" s="352" t="str">
        <f>IFERROR(VLOOKUP(B2008,Tabla_CyP,2,FALSE),"")</f>
        <v>Preparación y Limpieza de Terreno (incluye erradicación de árboles)</v>
      </c>
      <c r="D2008" s="330"/>
      <c r="E2008" s="348"/>
      <c r="F2008" s="343" t="s">
        <v>22</v>
      </c>
      <c r="G2008" s="354" t="str">
        <f>IFERROR(VLOOKUP(B2008,Tabla_CyP,4,FALSE),"")</f>
        <v>ha</v>
      </c>
    </row>
    <row r="2009" spans="1:7" ht="20.100000000000001" customHeight="1" x14ac:dyDescent="0.2">
      <c r="A2009" s="346"/>
      <c r="B2009" s="347"/>
      <c r="C2009" s="352"/>
      <c r="D2009" s="330"/>
      <c r="E2009" s="348"/>
      <c r="F2009" s="349"/>
      <c r="G2009" s="350"/>
    </row>
    <row r="2010" spans="1:7" ht="20.100000000000001" customHeight="1" x14ac:dyDescent="0.2">
      <c r="A2010" s="650" t="s">
        <v>581</v>
      </c>
      <c r="B2010" s="651"/>
      <c r="C2010" s="646" t="s">
        <v>0</v>
      </c>
      <c r="D2010" s="646" t="s">
        <v>23</v>
      </c>
      <c r="E2010" s="648" t="s">
        <v>24</v>
      </c>
      <c r="F2010" s="644" t="s">
        <v>25</v>
      </c>
      <c r="G2010" s="652" t="s">
        <v>26</v>
      </c>
    </row>
    <row r="2011" spans="1:7" ht="20.100000000000001" customHeight="1" x14ac:dyDescent="0.2">
      <c r="A2011" s="355" t="s">
        <v>582</v>
      </c>
      <c r="B2011" s="356" t="s">
        <v>583</v>
      </c>
      <c r="C2011" s="647"/>
      <c r="D2011" s="647"/>
      <c r="E2011" s="649"/>
      <c r="F2011" s="645"/>
      <c r="G2011" s="653"/>
    </row>
    <row r="2012" spans="1:7" ht="20.100000000000001" customHeight="1" x14ac:dyDescent="0.2">
      <c r="A2012" s="596"/>
      <c r="B2012" s="357"/>
      <c r="C2012" s="358" t="s">
        <v>721</v>
      </c>
      <c r="D2012" s="359"/>
      <c r="E2012" s="360"/>
      <c r="F2012" s="361"/>
      <c r="G2012" s="362"/>
    </row>
    <row r="2013" spans="1:7" ht="20.100000000000001" customHeight="1" x14ac:dyDescent="0.2">
      <c r="A2013" s="363" t="str">
        <f>IFERROR(VLOOKUP(C2013,Tabla_Insumos,4,FALSE),"")</f>
        <v/>
      </c>
      <c r="B2013" s="328" t="str">
        <f t="shared" ref="B2013:B2026" si="600">IFERROR(VLOOKUP(C2013,Tabla_Insumos,5,FALSE),"")</f>
        <v/>
      </c>
      <c r="C2013" s="326"/>
      <c r="D2013" s="325" t="str">
        <f t="shared" ref="D2013:D2026" si="601">IFERROR(VLOOKUP(C2013,Tabla_Insumos,2,FALSE),"")</f>
        <v/>
      </c>
      <c r="E2013" s="329"/>
      <c r="F2013" s="331">
        <f t="shared" ref="F2013:F2026" si="602">IFERROR(VLOOKUP(C2013,Tabla_Insumos,3,FALSE),0)</f>
        <v>0</v>
      </c>
      <c r="G2013" s="332">
        <f>ROUND(E2013*F2013,2)</f>
        <v>0</v>
      </c>
    </row>
    <row r="2014" spans="1:7" ht="20.100000000000001" customHeight="1" x14ac:dyDescent="0.2">
      <c r="A2014" s="363" t="str">
        <f t="shared" ref="A2014:A2026" si="603">IFERROR(VLOOKUP(C2014,Tabla_Insumos,4,FALSE),"")</f>
        <v/>
      </c>
      <c r="B2014" s="328" t="str">
        <f t="shared" si="600"/>
        <v/>
      </c>
      <c r="C2014" s="326"/>
      <c r="D2014" s="325" t="str">
        <f t="shared" si="601"/>
        <v/>
      </c>
      <c r="E2014" s="329"/>
      <c r="F2014" s="331">
        <f t="shared" si="602"/>
        <v>0</v>
      </c>
      <c r="G2014" s="332">
        <f t="shared" ref="G2014:G2026" si="604">ROUND(E2014*F2014,2)</f>
        <v>0</v>
      </c>
    </row>
    <row r="2015" spans="1:7" ht="20.100000000000001" customHeight="1" x14ac:dyDescent="0.2">
      <c r="A2015" s="363" t="str">
        <f t="shared" si="603"/>
        <v/>
      </c>
      <c r="B2015" s="328" t="str">
        <f t="shared" si="600"/>
        <v/>
      </c>
      <c r="C2015" s="326"/>
      <c r="D2015" s="325" t="str">
        <f t="shared" si="601"/>
        <v/>
      </c>
      <c r="E2015" s="329"/>
      <c r="F2015" s="331">
        <f t="shared" si="602"/>
        <v>0</v>
      </c>
      <c r="G2015" s="332">
        <f t="shared" si="604"/>
        <v>0</v>
      </c>
    </row>
    <row r="2016" spans="1:7" ht="20.100000000000001" customHeight="1" x14ac:dyDescent="0.2">
      <c r="A2016" s="363" t="str">
        <f t="shared" si="603"/>
        <v/>
      </c>
      <c r="B2016" s="328" t="str">
        <f t="shared" si="600"/>
        <v/>
      </c>
      <c r="C2016" s="327"/>
      <c r="D2016" s="325" t="str">
        <f t="shared" si="601"/>
        <v/>
      </c>
      <c r="E2016" s="329"/>
      <c r="F2016" s="331">
        <f t="shared" si="602"/>
        <v>0</v>
      </c>
      <c r="G2016" s="332">
        <f t="shared" si="604"/>
        <v>0</v>
      </c>
    </row>
    <row r="2017" spans="1:7" ht="20.100000000000001" customHeight="1" x14ac:dyDescent="0.2">
      <c r="A2017" s="363" t="str">
        <f t="shared" si="603"/>
        <v/>
      </c>
      <c r="B2017" s="328" t="str">
        <f t="shared" si="600"/>
        <v/>
      </c>
      <c r="C2017" s="328"/>
      <c r="D2017" s="325" t="str">
        <f t="shared" si="601"/>
        <v/>
      </c>
      <c r="E2017" s="329"/>
      <c r="F2017" s="331">
        <f t="shared" si="602"/>
        <v>0</v>
      </c>
      <c r="G2017" s="332">
        <f t="shared" si="604"/>
        <v>0</v>
      </c>
    </row>
    <row r="2018" spans="1:7" ht="20.100000000000001" customHeight="1" x14ac:dyDescent="0.2">
      <c r="A2018" s="363" t="str">
        <f t="shared" si="603"/>
        <v/>
      </c>
      <c r="B2018" s="328" t="str">
        <f t="shared" si="600"/>
        <v/>
      </c>
      <c r="C2018" s="364"/>
      <c r="D2018" s="325" t="str">
        <f t="shared" si="601"/>
        <v/>
      </c>
      <c r="E2018" s="365"/>
      <c r="F2018" s="331">
        <f t="shared" si="602"/>
        <v>0</v>
      </c>
      <c r="G2018" s="332">
        <f t="shared" si="604"/>
        <v>0</v>
      </c>
    </row>
    <row r="2019" spans="1:7" ht="20.100000000000001" customHeight="1" x14ac:dyDescent="0.2">
      <c r="A2019" s="363" t="str">
        <f t="shared" si="603"/>
        <v/>
      </c>
      <c r="B2019" s="328" t="str">
        <f t="shared" si="600"/>
        <v/>
      </c>
      <c r="C2019" s="364"/>
      <c r="D2019" s="325" t="str">
        <f t="shared" si="601"/>
        <v/>
      </c>
      <c r="E2019" s="365"/>
      <c r="F2019" s="331">
        <f t="shared" si="602"/>
        <v>0</v>
      </c>
      <c r="G2019" s="332">
        <f t="shared" si="604"/>
        <v>0</v>
      </c>
    </row>
    <row r="2020" spans="1:7" ht="20.100000000000001" customHeight="1" x14ac:dyDescent="0.2">
      <c r="A2020" s="363" t="str">
        <f t="shared" si="603"/>
        <v/>
      </c>
      <c r="B2020" s="328" t="str">
        <f t="shared" si="600"/>
        <v/>
      </c>
      <c r="C2020" s="364"/>
      <c r="D2020" s="325" t="str">
        <f t="shared" si="601"/>
        <v/>
      </c>
      <c r="E2020" s="365"/>
      <c r="F2020" s="331">
        <f t="shared" si="602"/>
        <v>0</v>
      </c>
      <c r="G2020" s="332">
        <f t="shared" si="604"/>
        <v>0</v>
      </c>
    </row>
    <row r="2021" spans="1:7" ht="20.100000000000001" customHeight="1" x14ac:dyDescent="0.2">
      <c r="A2021" s="363" t="str">
        <f t="shared" si="603"/>
        <v/>
      </c>
      <c r="B2021" s="328" t="str">
        <f t="shared" si="600"/>
        <v/>
      </c>
      <c r="C2021" s="364"/>
      <c r="D2021" s="325" t="str">
        <f t="shared" si="601"/>
        <v/>
      </c>
      <c r="E2021" s="365"/>
      <c r="F2021" s="331">
        <f t="shared" si="602"/>
        <v>0</v>
      </c>
      <c r="G2021" s="332">
        <f t="shared" si="604"/>
        <v>0</v>
      </c>
    </row>
    <row r="2022" spans="1:7" ht="20.100000000000001" customHeight="1" x14ac:dyDescent="0.2">
      <c r="A2022" s="363" t="str">
        <f t="shared" si="603"/>
        <v/>
      </c>
      <c r="B2022" s="328" t="str">
        <f t="shared" si="600"/>
        <v/>
      </c>
      <c r="C2022" s="364"/>
      <c r="D2022" s="325" t="str">
        <f t="shared" si="601"/>
        <v/>
      </c>
      <c r="E2022" s="365"/>
      <c r="F2022" s="331">
        <f t="shared" si="602"/>
        <v>0</v>
      </c>
      <c r="G2022" s="332">
        <f t="shared" si="604"/>
        <v>0</v>
      </c>
    </row>
    <row r="2023" spans="1:7" ht="20.100000000000001" customHeight="1" x14ac:dyDescent="0.2">
      <c r="A2023" s="363" t="str">
        <f t="shared" si="603"/>
        <v/>
      </c>
      <c r="B2023" s="328" t="str">
        <f t="shared" si="600"/>
        <v/>
      </c>
      <c r="C2023" s="364"/>
      <c r="D2023" s="325" t="str">
        <f t="shared" si="601"/>
        <v/>
      </c>
      <c r="E2023" s="365"/>
      <c r="F2023" s="331">
        <f t="shared" si="602"/>
        <v>0</v>
      </c>
      <c r="G2023" s="332">
        <f t="shared" si="604"/>
        <v>0</v>
      </c>
    </row>
    <row r="2024" spans="1:7" ht="20.100000000000001" customHeight="1" x14ac:dyDescent="0.2">
      <c r="A2024" s="363" t="str">
        <f t="shared" si="603"/>
        <v/>
      </c>
      <c r="B2024" s="328" t="str">
        <f t="shared" si="600"/>
        <v/>
      </c>
      <c r="C2024" s="364"/>
      <c r="D2024" s="325" t="str">
        <f t="shared" si="601"/>
        <v/>
      </c>
      <c r="E2024" s="365"/>
      <c r="F2024" s="331">
        <f t="shared" si="602"/>
        <v>0</v>
      </c>
      <c r="G2024" s="332">
        <f t="shared" si="604"/>
        <v>0</v>
      </c>
    </row>
    <row r="2025" spans="1:7" ht="20.100000000000001" customHeight="1" x14ac:dyDescent="0.2">
      <c r="A2025" s="363" t="str">
        <f t="shared" si="603"/>
        <v/>
      </c>
      <c r="B2025" s="328" t="str">
        <f t="shared" si="600"/>
        <v/>
      </c>
      <c r="C2025" s="364"/>
      <c r="D2025" s="325" t="str">
        <f t="shared" si="601"/>
        <v/>
      </c>
      <c r="E2025" s="365"/>
      <c r="F2025" s="331">
        <f t="shared" si="602"/>
        <v>0</v>
      </c>
      <c r="G2025" s="332">
        <f t="shared" si="604"/>
        <v>0</v>
      </c>
    </row>
    <row r="2026" spans="1:7" ht="20.100000000000001" customHeight="1" x14ac:dyDescent="0.2">
      <c r="A2026" s="363" t="str">
        <f t="shared" si="603"/>
        <v/>
      </c>
      <c r="B2026" s="328" t="str">
        <f t="shared" si="600"/>
        <v/>
      </c>
      <c r="C2026" s="364"/>
      <c r="D2026" s="325" t="str">
        <f t="shared" si="601"/>
        <v/>
      </c>
      <c r="E2026" s="365"/>
      <c r="F2026" s="331">
        <f t="shared" si="602"/>
        <v>0</v>
      </c>
      <c r="G2026" s="332">
        <f t="shared" si="604"/>
        <v>0</v>
      </c>
    </row>
    <row r="2027" spans="1:7" ht="20.100000000000001" customHeight="1" x14ac:dyDescent="0.2">
      <c r="A2027" s="366"/>
      <c r="B2027" s="352"/>
      <c r="C2027" s="352"/>
      <c r="D2027" s="330"/>
      <c r="E2027" s="348"/>
      <c r="F2027" s="597" t="s">
        <v>27</v>
      </c>
      <c r="G2027" s="333">
        <f>SUBTOTAL(9,G2013:G2026)</f>
        <v>0</v>
      </c>
    </row>
    <row r="2028" spans="1:7" ht="20.100000000000001" customHeight="1" x14ac:dyDescent="0.2">
      <c r="A2028" s="366"/>
      <c r="B2028" s="352"/>
      <c r="C2028" s="339" t="s">
        <v>722</v>
      </c>
      <c r="D2028" s="330"/>
      <c r="E2028" s="348"/>
      <c r="F2028" s="349"/>
      <c r="G2028" s="367"/>
    </row>
    <row r="2029" spans="1:7" ht="20.100000000000001" customHeight="1" x14ac:dyDescent="0.2">
      <c r="A2029" s="363" t="str">
        <f t="shared" ref="A2029:A2036" si="605">IFERROR(VLOOKUP(C2029,Tabla_Insumos,4,FALSE),"")</f>
        <v/>
      </c>
      <c r="B2029" s="328" t="str">
        <f t="shared" ref="B2029:B2036" si="606">IFERROR(VLOOKUP(C2029,Tabla_Insumos,5,FALSE),"")</f>
        <v/>
      </c>
      <c r="C2029" s="334"/>
      <c r="D2029" s="325" t="str">
        <f t="shared" ref="D2029:D2036" si="607">IFERROR(VLOOKUP(C2029,Tabla_Insumos,2,FALSE),"")</f>
        <v/>
      </c>
      <c r="E2029" s="329"/>
      <c r="F2029" s="368">
        <f t="shared" ref="F2029:F2036" si="608">IFERROR(VLOOKUP(C2029,Tabla_Insumos,3,FALSE),0)</f>
        <v>0</v>
      </c>
      <c r="G2029" s="332">
        <f>ROUND(E2029*F2029,2)</f>
        <v>0</v>
      </c>
    </row>
    <row r="2030" spans="1:7" ht="20.100000000000001" customHeight="1" x14ac:dyDescent="0.2">
      <c r="A2030" s="363" t="str">
        <f t="shared" si="605"/>
        <v/>
      </c>
      <c r="B2030" s="328" t="str">
        <f t="shared" si="606"/>
        <v/>
      </c>
      <c r="C2030" s="335"/>
      <c r="D2030" s="325" t="str">
        <f t="shared" si="607"/>
        <v/>
      </c>
      <c r="E2030" s="329"/>
      <c r="F2030" s="368">
        <f t="shared" si="608"/>
        <v>0</v>
      </c>
      <c r="G2030" s="332">
        <f t="shared" ref="G2030:G2036" si="609">ROUND(E2030*F2030,2)</f>
        <v>0</v>
      </c>
    </row>
    <row r="2031" spans="1:7" ht="20.100000000000001" customHeight="1" x14ac:dyDescent="0.2">
      <c r="A2031" s="363" t="str">
        <f t="shared" si="605"/>
        <v/>
      </c>
      <c r="B2031" s="328" t="str">
        <f t="shared" si="606"/>
        <v/>
      </c>
      <c r="C2031" s="335"/>
      <c r="D2031" s="325" t="str">
        <f t="shared" si="607"/>
        <v/>
      </c>
      <c r="E2031" s="329"/>
      <c r="F2031" s="368">
        <f t="shared" si="608"/>
        <v>0</v>
      </c>
      <c r="G2031" s="332">
        <f t="shared" si="609"/>
        <v>0</v>
      </c>
    </row>
    <row r="2032" spans="1:7" ht="20.100000000000001" customHeight="1" x14ac:dyDescent="0.2">
      <c r="A2032" s="363" t="str">
        <f t="shared" si="605"/>
        <v/>
      </c>
      <c r="B2032" s="328" t="str">
        <f t="shared" si="606"/>
        <v/>
      </c>
      <c r="C2032" s="335"/>
      <c r="D2032" s="325" t="str">
        <f t="shared" si="607"/>
        <v/>
      </c>
      <c r="E2032" s="329"/>
      <c r="F2032" s="368">
        <f t="shared" si="608"/>
        <v>0</v>
      </c>
      <c r="G2032" s="332">
        <f t="shared" si="609"/>
        <v>0</v>
      </c>
    </row>
    <row r="2033" spans="1:7" ht="20.100000000000001" customHeight="1" x14ac:dyDescent="0.2">
      <c r="A2033" s="363" t="str">
        <f t="shared" si="605"/>
        <v/>
      </c>
      <c r="B2033" s="328" t="str">
        <f t="shared" si="606"/>
        <v/>
      </c>
      <c r="C2033" s="328"/>
      <c r="D2033" s="325" t="str">
        <f t="shared" si="607"/>
        <v/>
      </c>
      <c r="E2033" s="329"/>
      <c r="F2033" s="368">
        <f t="shared" si="608"/>
        <v>0</v>
      </c>
      <c r="G2033" s="332">
        <f t="shared" si="609"/>
        <v>0</v>
      </c>
    </row>
    <row r="2034" spans="1:7" ht="20.100000000000001" customHeight="1" x14ac:dyDescent="0.2">
      <c r="A2034" s="363" t="str">
        <f t="shared" si="605"/>
        <v/>
      </c>
      <c r="B2034" s="328" t="str">
        <f t="shared" si="606"/>
        <v/>
      </c>
      <c r="C2034" s="328"/>
      <c r="D2034" s="325" t="str">
        <f t="shared" si="607"/>
        <v/>
      </c>
      <c r="E2034" s="329"/>
      <c r="F2034" s="368">
        <f t="shared" si="608"/>
        <v>0</v>
      </c>
      <c r="G2034" s="332">
        <f t="shared" si="609"/>
        <v>0</v>
      </c>
    </row>
    <row r="2035" spans="1:7" ht="20.100000000000001" customHeight="1" x14ac:dyDescent="0.2">
      <c r="A2035" s="363" t="str">
        <f t="shared" si="605"/>
        <v/>
      </c>
      <c r="B2035" s="328" t="str">
        <f t="shared" si="606"/>
        <v/>
      </c>
      <c r="C2035" s="364"/>
      <c r="D2035" s="325" t="str">
        <f t="shared" si="607"/>
        <v/>
      </c>
      <c r="E2035" s="365"/>
      <c r="F2035" s="368">
        <f t="shared" si="608"/>
        <v>0</v>
      </c>
      <c r="G2035" s="332">
        <f t="shared" si="609"/>
        <v>0</v>
      </c>
    </row>
    <row r="2036" spans="1:7" ht="20.100000000000001" customHeight="1" x14ac:dyDescent="0.2">
      <c r="A2036" s="363" t="str">
        <f t="shared" si="605"/>
        <v/>
      </c>
      <c r="B2036" s="328" t="str">
        <f t="shared" si="606"/>
        <v/>
      </c>
      <c r="C2036" s="364"/>
      <c r="D2036" s="325" t="str">
        <f t="shared" si="607"/>
        <v/>
      </c>
      <c r="E2036" s="365"/>
      <c r="F2036" s="368">
        <f t="shared" si="608"/>
        <v>0</v>
      </c>
      <c r="G2036" s="332">
        <f t="shared" si="609"/>
        <v>0</v>
      </c>
    </row>
    <row r="2037" spans="1:7" ht="20.100000000000001" customHeight="1" x14ac:dyDescent="0.2">
      <c r="A2037" s="366"/>
      <c r="B2037" s="352"/>
      <c r="C2037" s="352"/>
      <c r="D2037" s="330"/>
      <c r="E2037" s="348"/>
      <c r="F2037" s="597" t="s">
        <v>28</v>
      </c>
      <c r="G2037" s="333">
        <f>SUBTOTAL(9,G2029:G2036)</f>
        <v>0</v>
      </c>
    </row>
    <row r="2038" spans="1:7" ht="20.100000000000001" customHeight="1" x14ac:dyDescent="0.2">
      <c r="A2038" s="366"/>
      <c r="B2038" s="352"/>
      <c r="C2038" s="339" t="s">
        <v>723</v>
      </c>
      <c r="D2038" s="330"/>
      <c r="E2038" s="348"/>
      <c r="F2038" s="349"/>
      <c r="G2038" s="367"/>
    </row>
    <row r="2039" spans="1:7" ht="20.100000000000001" customHeight="1" x14ac:dyDescent="0.2">
      <c r="A2039" s="363" t="str">
        <f>IFERROR(VLOOKUP(C2039,Tabla_Insumos,4,FALSE),"")</f>
        <v/>
      </c>
      <c r="B2039" s="328" t="str">
        <f t="shared" ref="B2039:B2047" si="610">IFERROR(VLOOKUP(C2039,Tabla_Insumos,5,FALSE),"")</f>
        <v/>
      </c>
      <c r="C2039" s="335"/>
      <c r="D2039" s="325" t="str">
        <f t="shared" ref="D2039:D2047" si="611">IFERROR(VLOOKUP(C2039,Tabla_Insumos,2,FALSE),"")</f>
        <v/>
      </c>
      <c r="E2039" s="329"/>
      <c r="F2039" s="331">
        <f>IFERROR(VLOOKUP(C2039,Tabla_Insumos,3,FALSE),0)</f>
        <v>0</v>
      </c>
      <c r="G2039" s="332">
        <f>ROUND(E2039*F2039,2)</f>
        <v>0</v>
      </c>
    </row>
    <row r="2040" spans="1:7" ht="20.100000000000001" customHeight="1" x14ac:dyDescent="0.2">
      <c r="A2040" s="363" t="str">
        <f t="shared" ref="A2040:A2047" si="612">IFERROR(VLOOKUP(C2040,Tabla_Insumos,4,FALSE),"")</f>
        <v/>
      </c>
      <c r="B2040" s="328" t="str">
        <f t="shared" si="610"/>
        <v/>
      </c>
      <c r="C2040" s="335"/>
      <c r="D2040" s="325" t="str">
        <f t="shared" si="611"/>
        <v/>
      </c>
      <c r="E2040" s="329"/>
      <c r="F2040" s="331">
        <f t="shared" ref="F2040:F2047" si="613">IFERROR(VLOOKUP(C2040,Tabla_Insumos,3,FALSE),0)</f>
        <v>0</v>
      </c>
      <c r="G2040" s="332">
        <f t="shared" ref="G2040:G2047" si="614">ROUND(E2040*F2040,2)</f>
        <v>0</v>
      </c>
    </row>
    <row r="2041" spans="1:7" ht="20.100000000000001" customHeight="1" x14ac:dyDescent="0.2">
      <c r="A2041" s="363" t="str">
        <f t="shared" si="612"/>
        <v/>
      </c>
      <c r="B2041" s="328" t="str">
        <f t="shared" si="610"/>
        <v/>
      </c>
      <c r="C2041" s="334"/>
      <c r="D2041" s="325" t="str">
        <f t="shared" si="611"/>
        <v/>
      </c>
      <c r="E2041" s="329"/>
      <c r="F2041" s="331">
        <f t="shared" si="613"/>
        <v>0</v>
      </c>
      <c r="G2041" s="332">
        <f t="shared" si="614"/>
        <v>0</v>
      </c>
    </row>
    <row r="2042" spans="1:7" ht="20.100000000000001" customHeight="1" x14ac:dyDescent="0.2">
      <c r="A2042" s="363" t="str">
        <f t="shared" si="612"/>
        <v/>
      </c>
      <c r="B2042" s="328" t="str">
        <f t="shared" si="610"/>
        <v/>
      </c>
      <c r="C2042" s="369"/>
      <c r="D2042" s="325" t="str">
        <f t="shared" si="611"/>
        <v/>
      </c>
      <c r="E2042" s="329"/>
      <c r="F2042" s="331">
        <f t="shared" si="613"/>
        <v>0</v>
      </c>
      <c r="G2042" s="332">
        <f t="shared" si="614"/>
        <v>0</v>
      </c>
    </row>
    <row r="2043" spans="1:7" ht="20.100000000000001" customHeight="1" x14ac:dyDescent="0.2">
      <c r="A2043" s="363" t="str">
        <f t="shared" si="612"/>
        <v/>
      </c>
      <c r="B2043" s="328" t="str">
        <f t="shared" si="610"/>
        <v/>
      </c>
      <c r="C2043" s="370"/>
      <c r="D2043" s="325" t="str">
        <f t="shared" si="611"/>
        <v/>
      </c>
      <c r="E2043" s="329"/>
      <c r="F2043" s="331">
        <f t="shared" si="613"/>
        <v>0</v>
      </c>
      <c r="G2043" s="332">
        <f t="shared" si="614"/>
        <v>0</v>
      </c>
    </row>
    <row r="2044" spans="1:7" ht="20.100000000000001" customHeight="1" x14ac:dyDescent="0.2">
      <c r="A2044" s="363" t="str">
        <f t="shared" si="612"/>
        <v/>
      </c>
      <c r="B2044" s="328" t="str">
        <f t="shared" si="610"/>
        <v/>
      </c>
      <c r="C2044" s="364"/>
      <c r="D2044" s="325" t="str">
        <f t="shared" si="611"/>
        <v/>
      </c>
      <c r="E2044" s="365"/>
      <c r="F2044" s="331">
        <f t="shared" si="613"/>
        <v>0</v>
      </c>
      <c r="G2044" s="332">
        <f t="shared" si="614"/>
        <v>0</v>
      </c>
    </row>
    <row r="2045" spans="1:7" ht="20.100000000000001" customHeight="1" x14ac:dyDescent="0.2">
      <c r="A2045" s="363" t="str">
        <f t="shared" si="612"/>
        <v/>
      </c>
      <c r="B2045" s="328" t="str">
        <f t="shared" si="610"/>
        <v/>
      </c>
      <c r="C2045" s="364"/>
      <c r="D2045" s="325" t="str">
        <f t="shared" si="611"/>
        <v/>
      </c>
      <c r="E2045" s="365"/>
      <c r="F2045" s="331">
        <f t="shared" si="613"/>
        <v>0</v>
      </c>
      <c r="G2045" s="332">
        <f t="shared" si="614"/>
        <v>0</v>
      </c>
    </row>
    <row r="2046" spans="1:7" ht="20.100000000000001" customHeight="1" x14ac:dyDescent="0.2">
      <c r="A2046" s="363" t="str">
        <f t="shared" si="612"/>
        <v/>
      </c>
      <c r="B2046" s="328" t="str">
        <f t="shared" si="610"/>
        <v/>
      </c>
      <c r="C2046" s="364"/>
      <c r="D2046" s="325" t="str">
        <f t="shared" si="611"/>
        <v/>
      </c>
      <c r="E2046" s="365"/>
      <c r="F2046" s="331">
        <f t="shared" si="613"/>
        <v>0</v>
      </c>
      <c r="G2046" s="332">
        <f t="shared" si="614"/>
        <v>0</v>
      </c>
    </row>
    <row r="2047" spans="1:7" ht="20.100000000000001" customHeight="1" x14ac:dyDescent="0.2">
      <c r="A2047" s="363" t="str">
        <f t="shared" si="612"/>
        <v/>
      </c>
      <c r="B2047" s="328" t="str">
        <f t="shared" si="610"/>
        <v/>
      </c>
      <c r="C2047" s="364"/>
      <c r="D2047" s="325" t="str">
        <f t="shared" si="611"/>
        <v/>
      </c>
      <c r="E2047" s="365"/>
      <c r="F2047" s="331">
        <f t="shared" si="613"/>
        <v>0</v>
      </c>
      <c r="G2047" s="332">
        <f t="shared" si="614"/>
        <v>0</v>
      </c>
    </row>
    <row r="2048" spans="1:7" ht="20.100000000000001" customHeight="1" x14ac:dyDescent="0.2">
      <c r="A2048" s="371"/>
      <c r="B2048" s="330"/>
      <c r="C2048" s="352"/>
      <c r="D2048" s="330"/>
      <c r="E2048" s="348"/>
      <c r="F2048" s="597" t="s">
        <v>29</v>
      </c>
      <c r="G2048" s="333">
        <f>SUBTOTAL(9,G2039:G2047)</f>
        <v>0</v>
      </c>
    </row>
    <row r="2049" spans="1:7" ht="20.100000000000001" customHeight="1" thickBot="1" x14ac:dyDescent="0.25">
      <c r="A2049" s="372"/>
      <c r="B2049" s="373"/>
      <c r="C2049" s="374"/>
      <c r="D2049" s="373"/>
      <c r="E2049" s="375"/>
      <c r="F2049" s="376"/>
      <c r="G2049" s="377"/>
    </row>
    <row r="2050" spans="1:7" ht="20.100000000000001" customHeight="1" thickBot="1" x14ac:dyDescent="0.25">
      <c r="A2050" s="387">
        <f>B2008</f>
        <v>39</v>
      </c>
      <c r="B2050" s="378" t="str">
        <f>C2008</f>
        <v>Preparación y Limpieza de Terreno (incluye erradicación de árboles)</v>
      </c>
      <c r="C2050" s="379"/>
      <c r="D2050" s="379" t="s">
        <v>30</v>
      </c>
      <c r="E2050" s="380"/>
      <c r="F2050" s="381" t="s">
        <v>31</v>
      </c>
      <c r="G2050" s="382">
        <f>SUBTOTAL(9,G2013:G2049)</f>
        <v>0</v>
      </c>
    </row>
    <row r="2051" spans="1:7" ht="20.100000000000001" customHeight="1" thickTop="1" thickBot="1" x14ac:dyDescent="0.25"/>
    <row r="2052" spans="1:7" ht="20.100000000000001" customHeight="1" thickTop="1" x14ac:dyDescent="0.2">
      <c r="A2052" s="383" t="s">
        <v>1252</v>
      </c>
      <c r="B2052" s="384"/>
      <c r="C2052" s="384"/>
      <c r="D2052" s="384"/>
      <c r="E2052" s="384"/>
      <c r="F2052" s="384"/>
      <c r="G2052" s="385"/>
    </row>
    <row r="2053" spans="1:7" ht="20.100000000000001" customHeight="1" x14ac:dyDescent="0.2">
      <c r="A2053" s="336" t="s">
        <v>719</v>
      </c>
      <c r="B2053" s="337" t="str">
        <f>Comitente</f>
        <v>INSTITUTO PROVINCIAL DE LA VIVIENDA</v>
      </c>
      <c r="C2053" s="338"/>
      <c r="D2053" s="339"/>
      <c r="E2053" s="339"/>
      <c r="F2053" s="340"/>
      <c r="G2053" s="341"/>
    </row>
    <row r="2054" spans="1:7" ht="20.100000000000001" customHeight="1" x14ac:dyDescent="0.2">
      <c r="A2054" s="336" t="s">
        <v>720</v>
      </c>
      <c r="B2054" s="337" t="str">
        <f>Contratista</f>
        <v>xxxxxx</v>
      </c>
      <c r="C2054" s="342"/>
      <c r="D2054" s="342"/>
      <c r="E2054" s="342"/>
      <c r="F2054" s="343"/>
      <c r="G2054" s="344"/>
    </row>
    <row r="2055" spans="1:7" ht="20.100000000000001" customHeight="1" x14ac:dyDescent="0.2">
      <c r="A2055" s="336" t="s">
        <v>20</v>
      </c>
      <c r="B2055" s="337" t="str">
        <f>Obra</f>
        <v>B° VIRGEN DE FÁTIMA - SECTOR 1 - 71 VIV.- DPTO. JÁCHAL</v>
      </c>
      <c r="C2055" s="342"/>
      <c r="D2055" s="342"/>
      <c r="E2055" s="342"/>
      <c r="F2055" s="343" t="s">
        <v>33</v>
      </c>
      <c r="G2055" s="345">
        <f>+Datos!$C$10</f>
        <v>43769</v>
      </c>
    </row>
    <row r="2056" spans="1:7" ht="20.100000000000001" customHeight="1" x14ac:dyDescent="0.2">
      <c r="A2056" s="346" t="s">
        <v>718</v>
      </c>
      <c r="B2056" s="347" t="str">
        <f>Ubicación</f>
        <v>DEPTO. JÁCHAL</v>
      </c>
      <c r="C2056" s="347"/>
      <c r="D2056" s="330"/>
      <c r="E2056" s="348"/>
      <c r="F2056" s="349"/>
      <c r="G2056" s="350"/>
    </row>
    <row r="2057" spans="1:7" ht="20.100000000000001" customHeight="1" x14ac:dyDescent="0.2">
      <c r="A2057" s="346" t="s">
        <v>34</v>
      </c>
      <c r="B2057" s="351" t="s">
        <v>1126</v>
      </c>
      <c r="C2057" s="352" t="str">
        <f>IFERROR(VLOOKUP(B2057,Tabla_CyP,2,FALSE),"")</f>
        <v>INFRAESTRUCTURA</v>
      </c>
      <c r="D2057" s="353"/>
      <c r="E2057" s="348"/>
      <c r="F2057" s="349"/>
      <c r="G2057" s="350"/>
    </row>
    <row r="2058" spans="1:7" ht="20.100000000000001" customHeight="1" x14ac:dyDescent="0.2">
      <c r="A2058" s="346" t="s">
        <v>21</v>
      </c>
      <c r="B2058" s="386">
        <f>IFERROR(VLOOKUP(COUNTIF($A$1:A2058,"ITEM:"),Tabla_NumeroItem,2,FALSE),"")</f>
        <v>40</v>
      </c>
      <c r="C2058" s="352" t="str">
        <f>IFERROR(VLOOKUP(B2058,Tabla_CyP,2,FALSE),"")</f>
        <v>Demolición de cunetas impermeabilizadas y veredas existentes (según detalle en PET)</v>
      </c>
      <c r="D2058" s="330"/>
      <c r="E2058" s="348"/>
      <c r="F2058" s="343" t="s">
        <v>22</v>
      </c>
      <c r="G2058" s="354" t="str">
        <f>IFERROR(VLOOKUP(B2058,Tabla_CyP,4,FALSE),"")</f>
        <v>m2</v>
      </c>
    </row>
    <row r="2059" spans="1:7" ht="20.100000000000001" customHeight="1" x14ac:dyDescent="0.2">
      <c r="A2059" s="346"/>
      <c r="B2059" s="347"/>
      <c r="C2059" s="352"/>
      <c r="D2059" s="330"/>
      <c r="E2059" s="348"/>
      <c r="F2059" s="349"/>
      <c r="G2059" s="350"/>
    </row>
    <row r="2060" spans="1:7" ht="20.100000000000001" customHeight="1" x14ac:dyDescent="0.2">
      <c r="A2060" s="650" t="s">
        <v>581</v>
      </c>
      <c r="B2060" s="651"/>
      <c r="C2060" s="646" t="s">
        <v>0</v>
      </c>
      <c r="D2060" s="646" t="s">
        <v>23</v>
      </c>
      <c r="E2060" s="648" t="s">
        <v>24</v>
      </c>
      <c r="F2060" s="644" t="s">
        <v>25</v>
      </c>
      <c r="G2060" s="652" t="s">
        <v>26</v>
      </c>
    </row>
    <row r="2061" spans="1:7" ht="20.100000000000001" customHeight="1" x14ac:dyDescent="0.2">
      <c r="A2061" s="355" t="s">
        <v>582</v>
      </c>
      <c r="B2061" s="356" t="s">
        <v>583</v>
      </c>
      <c r="C2061" s="647"/>
      <c r="D2061" s="647"/>
      <c r="E2061" s="649"/>
      <c r="F2061" s="645"/>
      <c r="G2061" s="653"/>
    </row>
    <row r="2062" spans="1:7" ht="20.100000000000001" customHeight="1" x14ac:dyDescent="0.2">
      <c r="A2062" s="596"/>
      <c r="B2062" s="357"/>
      <c r="C2062" s="358" t="s">
        <v>721</v>
      </c>
      <c r="D2062" s="359"/>
      <c r="E2062" s="360"/>
      <c r="F2062" s="361"/>
      <c r="G2062" s="362"/>
    </row>
    <row r="2063" spans="1:7" ht="20.100000000000001" customHeight="1" x14ac:dyDescent="0.2">
      <c r="A2063" s="363" t="str">
        <f>IFERROR(VLOOKUP(C2063,Tabla_Insumos,4,FALSE),"")</f>
        <v/>
      </c>
      <c r="B2063" s="328" t="str">
        <f t="shared" ref="B2063:B2076" si="615">IFERROR(VLOOKUP(C2063,Tabla_Insumos,5,FALSE),"")</f>
        <v/>
      </c>
      <c r="C2063" s="326"/>
      <c r="D2063" s="325" t="str">
        <f t="shared" ref="D2063:D2076" si="616">IFERROR(VLOOKUP(C2063,Tabla_Insumos,2,FALSE),"")</f>
        <v/>
      </c>
      <c r="E2063" s="329"/>
      <c r="F2063" s="331">
        <f t="shared" ref="F2063:F2076" si="617">IFERROR(VLOOKUP(C2063,Tabla_Insumos,3,FALSE),0)</f>
        <v>0</v>
      </c>
      <c r="G2063" s="332">
        <f>ROUND(E2063*F2063,2)</f>
        <v>0</v>
      </c>
    </row>
    <row r="2064" spans="1:7" ht="20.100000000000001" customHeight="1" x14ac:dyDescent="0.2">
      <c r="A2064" s="363" t="str">
        <f t="shared" ref="A2064:A2076" si="618">IFERROR(VLOOKUP(C2064,Tabla_Insumos,4,FALSE),"")</f>
        <v/>
      </c>
      <c r="B2064" s="328" t="str">
        <f t="shared" si="615"/>
        <v/>
      </c>
      <c r="C2064" s="326"/>
      <c r="D2064" s="325" t="str">
        <f t="shared" si="616"/>
        <v/>
      </c>
      <c r="E2064" s="329"/>
      <c r="F2064" s="331">
        <f t="shared" si="617"/>
        <v>0</v>
      </c>
      <c r="G2064" s="332">
        <f t="shared" ref="G2064:G2076" si="619">ROUND(E2064*F2064,2)</f>
        <v>0</v>
      </c>
    </row>
    <row r="2065" spans="1:7" ht="20.100000000000001" customHeight="1" x14ac:dyDescent="0.2">
      <c r="A2065" s="363" t="str">
        <f t="shared" si="618"/>
        <v/>
      </c>
      <c r="B2065" s="328" t="str">
        <f t="shared" si="615"/>
        <v/>
      </c>
      <c r="C2065" s="326"/>
      <c r="D2065" s="325" t="str">
        <f t="shared" si="616"/>
        <v/>
      </c>
      <c r="E2065" s="329"/>
      <c r="F2065" s="331">
        <f t="shared" si="617"/>
        <v>0</v>
      </c>
      <c r="G2065" s="332">
        <f t="shared" si="619"/>
        <v>0</v>
      </c>
    </row>
    <row r="2066" spans="1:7" ht="20.100000000000001" customHeight="1" x14ac:dyDescent="0.2">
      <c r="A2066" s="363" t="str">
        <f t="shared" si="618"/>
        <v/>
      </c>
      <c r="B2066" s="328" t="str">
        <f t="shared" si="615"/>
        <v/>
      </c>
      <c r="C2066" s="327"/>
      <c r="D2066" s="325" t="str">
        <f t="shared" si="616"/>
        <v/>
      </c>
      <c r="E2066" s="329"/>
      <c r="F2066" s="331">
        <f t="shared" si="617"/>
        <v>0</v>
      </c>
      <c r="G2066" s="332">
        <f t="shared" si="619"/>
        <v>0</v>
      </c>
    </row>
    <row r="2067" spans="1:7" ht="20.100000000000001" customHeight="1" x14ac:dyDescent="0.2">
      <c r="A2067" s="363" t="str">
        <f t="shared" si="618"/>
        <v/>
      </c>
      <c r="B2067" s="328" t="str">
        <f t="shared" si="615"/>
        <v/>
      </c>
      <c r="C2067" s="328"/>
      <c r="D2067" s="325" t="str">
        <f t="shared" si="616"/>
        <v/>
      </c>
      <c r="E2067" s="329"/>
      <c r="F2067" s="331">
        <f t="shared" si="617"/>
        <v>0</v>
      </c>
      <c r="G2067" s="332">
        <f t="shared" si="619"/>
        <v>0</v>
      </c>
    </row>
    <row r="2068" spans="1:7" ht="20.100000000000001" customHeight="1" x14ac:dyDescent="0.2">
      <c r="A2068" s="363" t="str">
        <f t="shared" si="618"/>
        <v/>
      </c>
      <c r="B2068" s="328" t="str">
        <f t="shared" si="615"/>
        <v/>
      </c>
      <c r="C2068" s="364"/>
      <c r="D2068" s="325" t="str">
        <f t="shared" si="616"/>
        <v/>
      </c>
      <c r="E2068" s="365"/>
      <c r="F2068" s="331">
        <f t="shared" si="617"/>
        <v>0</v>
      </c>
      <c r="G2068" s="332">
        <f t="shared" si="619"/>
        <v>0</v>
      </c>
    </row>
    <row r="2069" spans="1:7" ht="20.100000000000001" customHeight="1" x14ac:dyDescent="0.2">
      <c r="A2069" s="363" t="str">
        <f t="shared" si="618"/>
        <v/>
      </c>
      <c r="B2069" s="328" t="str">
        <f t="shared" si="615"/>
        <v/>
      </c>
      <c r="C2069" s="364"/>
      <c r="D2069" s="325" t="str">
        <f t="shared" si="616"/>
        <v/>
      </c>
      <c r="E2069" s="365"/>
      <c r="F2069" s="331">
        <f t="shared" si="617"/>
        <v>0</v>
      </c>
      <c r="G2069" s="332">
        <f t="shared" si="619"/>
        <v>0</v>
      </c>
    </row>
    <row r="2070" spans="1:7" ht="20.100000000000001" customHeight="1" x14ac:dyDescent="0.2">
      <c r="A2070" s="363" t="str">
        <f t="shared" si="618"/>
        <v/>
      </c>
      <c r="B2070" s="328" t="str">
        <f t="shared" si="615"/>
        <v/>
      </c>
      <c r="C2070" s="364"/>
      <c r="D2070" s="325" t="str">
        <f t="shared" si="616"/>
        <v/>
      </c>
      <c r="E2070" s="365"/>
      <c r="F2070" s="331">
        <f t="shared" si="617"/>
        <v>0</v>
      </c>
      <c r="G2070" s="332">
        <f t="shared" si="619"/>
        <v>0</v>
      </c>
    </row>
    <row r="2071" spans="1:7" ht="20.100000000000001" customHeight="1" x14ac:dyDescent="0.2">
      <c r="A2071" s="363" t="str">
        <f t="shared" si="618"/>
        <v/>
      </c>
      <c r="B2071" s="328" t="str">
        <f t="shared" si="615"/>
        <v/>
      </c>
      <c r="C2071" s="364"/>
      <c r="D2071" s="325" t="str">
        <f t="shared" si="616"/>
        <v/>
      </c>
      <c r="E2071" s="365"/>
      <c r="F2071" s="331">
        <f t="shared" si="617"/>
        <v>0</v>
      </c>
      <c r="G2071" s="332">
        <f t="shared" si="619"/>
        <v>0</v>
      </c>
    </row>
    <row r="2072" spans="1:7" ht="20.100000000000001" customHeight="1" x14ac:dyDescent="0.2">
      <c r="A2072" s="363" t="str">
        <f t="shared" si="618"/>
        <v/>
      </c>
      <c r="B2072" s="328" t="str">
        <f t="shared" si="615"/>
        <v/>
      </c>
      <c r="C2072" s="364"/>
      <c r="D2072" s="325" t="str">
        <f t="shared" si="616"/>
        <v/>
      </c>
      <c r="E2072" s="365"/>
      <c r="F2072" s="331">
        <f t="shared" si="617"/>
        <v>0</v>
      </c>
      <c r="G2072" s="332">
        <f t="shared" si="619"/>
        <v>0</v>
      </c>
    </row>
    <row r="2073" spans="1:7" ht="20.100000000000001" customHeight="1" x14ac:dyDescent="0.2">
      <c r="A2073" s="363" t="str">
        <f t="shared" si="618"/>
        <v/>
      </c>
      <c r="B2073" s="328" t="str">
        <f t="shared" si="615"/>
        <v/>
      </c>
      <c r="C2073" s="364"/>
      <c r="D2073" s="325" t="str">
        <f t="shared" si="616"/>
        <v/>
      </c>
      <c r="E2073" s="365"/>
      <c r="F2073" s="331">
        <f t="shared" si="617"/>
        <v>0</v>
      </c>
      <c r="G2073" s="332">
        <f t="shared" si="619"/>
        <v>0</v>
      </c>
    </row>
    <row r="2074" spans="1:7" ht="20.100000000000001" customHeight="1" x14ac:dyDescent="0.2">
      <c r="A2074" s="363" t="str">
        <f t="shared" si="618"/>
        <v/>
      </c>
      <c r="B2074" s="328" t="str">
        <f t="shared" si="615"/>
        <v/>
      </c>
      <c r="C2074" s="364"/>
      <c r="D2074" s="325" t="str">
        <f t="shared" si="616"/>
        <v/>
      </c>
      <c r="E2074" s="365"/>
      <c r="F2074" s="331">
        <f t="shared" si="617"/>
        <v>0</v>
      </c>
      <c r="G2074" s="332">
        <f t="shared" si="619"/>
        <v>0</v>
      </c>
    </row>
    <row r="2075" spans="1:7" ht="20.100000000000001" customHeight="1" x14ac:dyDescent="0.2">
      <c r="A2075" s="363" t="str">
        <f t="shared" si="618"/>
        <v/>
      </c>
      <c r="B2075" s="328" t="str">
        <f t="shared" si="615"/>
        <v/>
      </c>
      <c r="C2075" s="364"/>
      <c r="D2075" s="325" t="str">
        <f t="shared" si="616"/>
        <v/>
      </c>
      <c r="E2075" s="365"/>
      <c r="F2075" s="331">
        <f t="shared" si="617"/>
        <v>0</v>
      </c>
      <c r="G2075" s="332">
        <f t="shared" si="619"/>
        <v>0</v>
      </c>
    </row>
    <row r="2076" spans="1:7" ht="20.100000000000001" customHeight="1" x14ac:dyDescent="0.2">
      <c r="A2076" s="363" t="str">
        <f t="shared" si="618"/>
        <v/>
      </c>
      <c r="B2076" s="328" t="str">
        <f t="shared" si="615"/>
        <v/>
      </c>
      <c r="C2076" s="364"/>
      <c r="D2076" s="325" t="str">
        <f t="shared" si="616"/>
        <v/>
      </c>
      <c r="E2076" s="365"/>
      <c r="F2076" s="331">
        <f t="shared" si="617"/>
        <v>0</v>
      </c>
      <c r="G2076" s="332">
        <f t="shared" si="619"/>
        <v>0</v>
      </c>
    </row>
    <row r="2077" spans="1:7" ht="20.100000000000001" customHeight="1" x14ac:dyDescent="0.2">
      <c r="A2077" s="366"/>
      <c r="B2077" s="352"/>
      <c r="C2077" s="352"/>
      <c r="D2077" s="330"/>
      <c r="E2077" s="348"/>
      <c r="F2077" s="597" t="s">
        <v>27</v>
      </c>
      <c r="G2077" s="333">
        <f>SUBTOTAL(9,G2063:G2076)</f>
        <v>0</v>
      </c>
    </row>
    <row r="2078" spans="1:7" ht="20.100000000000001" customHeight="1" x14ac:dyDescent="0.2">
      <c r="A2078" s="366"/>
      <c r="B2078" s="352"/>
      <c r="C2078" s="339" t="s">
        <v>722</v>
      </c>
      <c r="D2078" s="330"/>
      <c r="E2078" s="348"/>
      <c r="F2078" s="349"/>
      <c r="G2078" s="367"/>
    </row>
    <row r="2079" spans="1:7" ht="20.100000000000001" customHeight="1" x14ac:dyDescent="0.2">
      <c r="A2079" s="363" t="str">
        <f t="shared" ref="A2079:A2086" si="620">IFERROR(VLOOKUP(C2079,Tabla_Insumos,4,FALSE),"")</f>
        <v/>
      </c>
      <c r="B2079" s="328" t="str">
        <f t="shared" ref="B2079:B2086" si="621">IFERROR(VLOOKUP(C2079,Tabla_Insumos,5,FALSE),"")</f>
        <v/>
      </c>
      <c r="C2079" s="334"/>
      <c r="D2079" s="325" t="str">
        <f t="shared" ref="D2079:D2086" si="622">IFERROR(VLOOKUP(C2079,Tabla_Insumos,2,FALSE),"")</f>
        <v/>
      </c>
      <c r="E2079" s="329"/>
      <c r="F2079" s="368">
        <f t="shared" ref="F2079:F2086" si="623">IFERROR(VLOOKUP(C2079,Tabla_Insumos,3,FALSE),0)</f>
        <v>0</v>
      </c>
      <c r="G2079" s="332">
        <f>ROUND(E2079*F2079,2)</f>
        <v>0</v>
      </c>
    </row>
    <row r="2080" spans="1:7" ht="20.100000000000001" customHeight="1" x14ac:dyDescent="0.2">
      <c r="A2080" s="363" t="str">
        <f t="shared" si="620"/>
        <v/>
      </c>
      <c r="B2080" s="328" t="str">
        <f t="shared" si="621"/>
        <v/>
      </c>
      <c r="C2080" s="335"/>
      <c r="D2080" s="325" t="str">
        <f t="shared" si="622"/>
        <v/>
      </c>
      <c r="E2080" s="329"/>
      <c r="F2080" s="368">
        <f t="shared" si="623"/>
        <v>0</v>
      </c>
      <c r="G2080" s="332">
        <f t="shared" ref="G2080:G2086" si="624">ROUND(E2080*F2080,2)</f>
        <v>0</v>
      </c>
    </row>
    <row r="2081" spans="1:7" ht="20.100000000000001" customHeight="1" x14ac:dyDescent="0.2">
      <c r="A2081" s="363" t="str">
        <f t="shared" si="620"/>
        <v/>
      </c>
      <c r="B2081" s="328" t="str">
        <f t="shared" si="621"/>
        <v/>
      </c>
      <c r="C2081" s="335"/>
      <c r="D2081" s="325" t="str">
        <f t="shared" si="622"/>
        <v/>
      </c>
      <c r="E2081" s="329"/>
      <c r="F2081" s="368">
        <f t="shared" si="623"/>
        <v>0</v>
      </c>
      <c r="G2081" s="332">
        <f t="shared" si="624"/>
        <v>0</v>
      </c>
    </row>
    <row r="2082" spans="1:7" ht="20.100000000000001" customHeight="1" x14ac:dyDescent="0.2">
      <c r="A2082" s="363" t="str">
        <f t="shared" si="620"/>
        <v/>
      </c>
      <c r="B2082" s="328" t="str">
        <f t="shared" si="621"/>
        <v/>
      </c>
      <c r="C2082" s="335"/>
      <c r="D2082" s="325" t="str">
        <f t="shared" si="622"/>
        <v/>
      </c>
      <c r="E2082" s="329"/>
      <c r="F2082" s="368">
        <f t="shared" si="623"/>
        <v>0</v>
      </c>
      <c r="G2082" s="332">
        <f t="shared" si="624"/>
        <v>0</v>
      </c>
    </row>
    <row r="2083" spans="1:7" ht="20.100000000000001" customHeight="1" x14ac:dyDescent="0.2">
      <c r="A2083" s="363" t="str">
        <f t="shared" si="620"/>
        <v/>
      </c>
      <c r="B2083" s="328" t="str">
        <f t="shared" si="621"/>
        <v/>
      </c>
      <c r="C2083" s="328"/>
      <c r="D2083" s="325" t="str">
        <f t="shared" si="622"/>
        <v/>
      </c>
      <c r="E2083" s="329"/>
      <c r="F2083" s="368">
        <f t="shared" si="623"/>
        <v>0</v>
      </c>
      <c r="G2083" s="332">
        <f t="shared" si="624"/>
        <v>0</v>
      </c>
    </row>
    <row r="2084" spans="1:7" ht="20.100000000000001" customHeight="1" x14ac:dyDescent="0.2">
      <c r="A2084" s="363" t="str">
        <f t="shared" si="620"/>
        <v/>
      </c>
      <c r="B2084" s="328" t="str">
        <f t="shared" si="621"/>
        <v/>
      </c>
      <c r="C2084" s="328"/>
      <c r="D2084" s="325" t="str">
        <f t="shared" si="622"/>
        <v/>
      </c>
      <c r="E2084" s="329"/>
      <c r="F2084" s="368">
        <f t="shared" si="623"/>
        <v>0</v>
      </c>
      <c r="G2084" s="332">
        <f t="shared" si="624"/>
        <v>0</v>
      </c>
    </row>
    <row r="2085" spans="1:7" ht="20.100000000000001" customHeight="1" x14ac:dyDescent="0.2">
      <c r="A2085" s="363" t="str">
        <f t="shared" si="620"/>
        <v/>
      </c>
      <c r="B2085" s="328" t="str">
        <f t="shared" si="621"/>
        <v/>
      </c>
      <c r="C2085" s="364"/>
      <c r="D2085" s="325" t="str">
        <f t="shared" si="622"/>
        <v/>
      </c>
      <c r="E2085" s="365"/>
      <c r="F2085" s="368">
        <f t="shared" si="623"/>
        <v>0</v>
      </c>
      <c r="G2085" s="332">
        <f t="shared" si="624"/>
        <v>0</v>
      </c>
    </row>
    <row r="2086" spans="1:7" ht="20.100000000000001" customHeight="1" x14ac:dyDescent="0.2">
      <c r="A2086" s="363" t="str">
        <f t="shared" si="620"/>
        <v/>
      </c>
      <c r="B2086" s="328" t="str">
        <f t="shared" si="621"/>
        <v/>
      </c>
      <c r="C2086" s="364"/>
      <c r="D2086" s="325" t="str">
        <f t="shared" si="622"/>
        <v/>
      </c>
      <c r="E2086" s="365"/>
      <c r="F2086" s="368">
        <f t="shared" si="623"/>
        <v>0</v>
      </c>
      <c r="G2086" s="332">
        <f t="shared" si="624"/>
        <v>0</v>
      </c>
    </row>
    <row r="2087" spans="1:7" ht="20.100000000000001" customHeight="1" x14ac:dyDescent="0.2">
      <c r="A2087" s="366"/>
      <c r="B2087" s="352"/>
      <c r="C2087" s="352"/>
      <c r="D2087" s="330"/>
      <c r="E2087" s="348"/>
      <c r="F2087" s="597" t="s">
        <v>28</v>
      </c>
      <c r="G2087" s="333">
        <f>SUBTOTAL(9,G2079:G2086)</f>
        <v>0</v>
      </c>
    </row>
    <row r="2088" spans="1:7" ht="20.100000000000001" customHeight="1" x14ac:dyDescent="0.2">
      <c r="A2088" s="366"/>
      <c r="B2088" s="352"/>
      <c r="C2088" s="339" t="s">
        <v>723</v>
      </c>
      <c r="D2088" s="330"/>
      <c r="E2088" s="348"/>
      <c r="F2088" s="349"/>
      <c r="G2088" s="367"/>
    </row>
    <row r="2089" spans="1:7" ht="20.100000000000001" customHeight="1" x14ac:dyDescent="0.2">
      <c r="A2089" s="363" t="str">
        <f>IFERROR(VLOOKUP(C2089,Tabla_Insumos,4,FALSE),"")</f>
        <v/>
      </c>
      <c r="B2089" s="328" t="str">
        <f t="shared" ref="B2089:B2097" si="625">IFERROR(VLOOKUP(C2089,Tabla_Insumos,5,FALSE),"")</f>
        <v/>
      </c>
      <c r="C2089" s="335"/>
      <c r="D2089" s="325" t="str">
        <f t="shared" ref="D2089:D2097" si="626">IFERROR(VLOOKUP(C2089,Tabla_Insumos,2,FALSE),"")</f>
        <v/>
      </c>
      <c r="E2089" s="329"/>
      <c r="F2089" s="331">
        <f>IFERROR(VLOOKUP(C2089,Tabla_Insumos,3,FALSE),0)</f>
        <v>0</v>
      </c>
      <c r="G2089" s="332">
        <f>ROUND(E2089*F2089,2)</f>
        <v>0</v>
      </c>
    </row>
    <row r="2090" spans="1:7" ht="20.100000000000001" customHeight="1" x14ac:dyDescent="0.2">
      <c r="A2090" s="363" t="str">
        <f t="shared" ref="A2090:A2097" si="627">IFERROR(VLOOKUP(C2090,Tabla_Insumos,4,FALSE),"")</f>
        <v/>
      </c>
      <c r="B2090" s="328" t="str">
        <f t="shared" si="625"/>
        <v/>
      </c>
      <c r="C2090" s="335"/>
      <c r="D2090" s="325" t="str">
        <f t="shared" si="626"/>
        <v/>
      </c>
      <c r="E2090" s="329"/>
      <c r="F2090" s="331">
        <f t="shared" ref="F2090:F2097" si="628">IFERROR(VLOOKUP(C2090,Tabla_Insumos,3,FALSE),0)</f>
        <v>0</v>
      </c>
      <c r="G2090" s="332">
        <f t="shared" ref="G2090:G2097" si="629">ROUND(E2090*F2090,2)</f>
        <v>0</v>
      </c>
    </row>
    <row r="2091" spans="1:7" ht="20.100000000000001" customHeight="1" x14ac:dyDescent="0.2">
      <c r="A2091" s="363" t="str">
        <f t="shared" si="627"/>
        <v/>
      </c>
      <c r="B2091" s="328" t="str">
        <f t="shared" si="625"/>
        <v/>
      </c>
      <c r="C2091" s="334"/>
      <c r="D2091" s="325" t="str">
        <f t="shared" si="626"/>
        <v/>
      </c>
      <c r="E2091" s="329"/>
      <c r="F2091" s="331">
        <f t="shared" si="628"/>
        <v>0</v>
      </c>
      <c r="G2091" s="332">
        <f t="shared" si="629"/>
        <v>0</v>
      </c>
    </row>
    <row r="2092" spans="1:7" ht="20.100000000000001" customHeight="1" x14ac:dyDescent="0.2">
      <c r="A2092" s="363" t="str">
        <f t="shared" si="627"/>
        <v/>
      </c>
      <c r="B2092" s="328" t="str">
        <f t="shared" si="625"/>
        <v/>
      </c>
      <c r="C2092" s="369"/>
      <c r="D2092" s="325" t="str">
        <f t="shared" si="626"/>
        <v/>
      </c>
      <c r="E2092" s="329"/>
      <c r="F2092" s="331">
        <f t="shared" si="628"/>
        <v>0</v>
      </c>
      <c r="G2092" s="332">
        <f t="shared" si="629"/>
        <v>0</v>
      </c>
    </row>
    <row r="2093" spans="1:7" ht="20.100000000000001" customHeight="1" x14ac:dyDescent="0.2">
      <c r="A2093" s="363" t="str">
        <f t="shared" si="627"/>
        <v/>
      </c>
      <c r="B2093" s="328" t="str">
        <f t="shared" si="625"/>
        <v/>
      </c>
      <c r="C2093" s="370"/>
      <c r="D2093" s="325" t="str">
        <f t="shared" si="626"/>
        <v/>
      </c>
      <c r="E2093" s="329"/>
      <c r="F2093" s="331">
        <f t="shared" si="628"/>
        <v>0</v>
      </c>
      <c r="G2093" s="332">
        <f t="shared" si="629"/>
        <v>0</v>
      </c>
    </row>
    <row r="2094" spans="1:7" ht="20.100000000000001" customHeight="1" x14ac:dyDescent="0.2">
      <c r="A2094" s="363" t="str">
        <f t="shared" si="627"/>
        <v/>
      </c>
      <c r="B2094" s="328" t="str">
        <f t="shared" si="625"/>
        <v/>
      </c>
      <c r="C2094" s="364"/>
      <c r="D2094" s="325" t="str">
        <f t="shared" si="626"/>
        <v/>
      </c>
      <c r="E2094" s="365"/>
      <c r="F2094" s="331">
        <f t="shared" si="628"/>
        <v>0</v>
      </c>
      <c r="G2094" s="332">
        <f t="shared" si="629"/>
        <v>0</v>
      </c>
    </row>
    <row r="2095" spans="1:7" ht="20.100000000000001" customHeight="1" x14ac:dyDescent="0.2">
      <c r="A2095" s="363" t="str">
        <f t="shared" si="627"/>
        <v/>
      </c>
      <c r="B2095" s="328" t="str">
        <f t="shared" si="625"/>
        <v/>
      </c>
      <c r="C2095" s="364"/>
      <c r="D2095" s="325" t="str">
        <f t="shared" si="626"/>
        <v/>
      </c>
      <c r="E2095" s="365"/>
      <c r="F2095" s="331">
        <f t="shared" si="628"/>
        <v>0</v>
      </c>
      <c r="G2095" s="332">
        <f t="shared" si="629"/>
        <v>0</v>
      </c>
    </row>
    <row r="2096" spans="1:7" ht="20.100000000000001" customHeight="1" x14ac:dyDescent="0.2">
      <c r="A2096" s="363" t="str">
        <f t="shared" si="627"/>
        <v/>
      </c>
      <c r="B2096" s="328" t="str">
        <f t="shared" si="625"/>
        <v/>
      </c>
      <c r="C2096" s="364"/>
      <c r="D2096" s="325" t="str">
        <f t="shared" si="626"/>
        <v/>
      </c>
      <c r="E2096" s="365"/>
      <c r="F2096" s="331">
        <f t="shared" si="628"/>
        <v>0</v>
      </c>
      <c r="G2096" s="332">
        <f t="shared" si="629"/>
        <v>0</v>
      </c>
    </row>
    <row r="2097" spans="1:7" ht="20.100000000000001" customHeight="1" x14ac:dyDescent="0.2">
      <c r="A2097" s="363" t="str">
        <f t="shared" si="627"/>
        <v/>
      </c>
      <c r="B2097" s="328" t="str">
        <f t="shared" si="625"/>
        <v/>
      </c>
      <c r="C2097" s="364"/>
      <c r="D2097" s="325" t="str">
        <f t="shared" si="626"/>
        <v/>
      </c>
      <c r="E2097" s="365"/>
      <c r="F2097" s="331">
        <f t="shared" si="628"/>
        <v>0</v>
      </c>
      <c r="G2097" s="332">
        <f t="shared" si="629"/>
        <v>0</v>
      </c>
    </row>
    <row r="2098" spans="1:7" ht="20.100000000000001" customHeight="1" x14ac:dyDescent="0.2">
      <c r="A2098" s="371"/>
      <c r="B2098" s="330"/>
      <c r="C2098" s="352"/>
      <c r="D2098" s="330"/>
      <c r="E2098" s="348"/>
      <c r="F2098" s="597" t="s">
        <v>29</v>
      </c>
      <c r="G2098" s="333">
        <f>SUBTOTAL(9,G2089:G2097)</f>
        <v>0</v>
      </c>
    </row>
    <row r="2099" spans="1:7" ht="20.100000000000001" customHeight="1" thickBot="1" x14ac:dyDescent="0.25">
      <c r="A2099" s="372"/>
      <c r="B2099" s="373"/>
      <c r="C2099" s="374"/>
      <c r="D2099" s="373"/>
      <c r="E2099" s="375"/>
      <c r="F2099" s="376"/>
      <c r="G2099" s="377"/>
    </row>
    <row r="2100" spans="1:7" ht="20.100000000000001" customHeight="1" thickBot="1" x14ac:dyDescent="0.25">
      <c r="A2100" s="387">
        <f>B2058</f>
        <v>40</v>
      </c>
      <c r="B2100" s="378" t="str">
        <f>C2058</f>
        <v>Demolición de cunetas impermeabilizadas y veredas existentes (según detalle en PET)</v>
      </c>
      <c r="C2100" s="379"/>
      <c r="D2100" s="379" t="s">
        <v>30</v>
      </c>
      <c r="E2100" s="380"/>
      <c r="F2100" s="381" t="s">
        <v>31</v>
      </c>
      <c r="G2100" s="382">
        <f>SUBTOTAL(9,G2063:G2099)</f>
        <v>0</v>
      </c>
    </row>
    <row r="2101" spans="1:7" ht="20.100000000000001" customHeight="1" thickTop="1" thickBot="1" x14ac:dyDescent="0.25"/>
    <row r="2102" spans="1:7" ht="20.100000000000001" customHeight="1" thickTop="1" x14ac:dyDescent="0.2">
      <c r="A2102" s="383" t="s">
        <v>1252</v>
      </c>
      <c r="B2102" s="384"/>
      <c r="C2102" s="384"/>
      <c r="D2102" s="384"/>
      <c r="E2102" s="384"/>
      <c r="F2102" s="384"/>
      <c r="G2102" s="385"/>
    </row>
    <row r="2103" spans="1:7" ht="20.100000000000001" customHeight="1" x14ac:dyDescent="0.2">
      <c r="A2103" s="336" t="s">
        <v>719</v>
      </c>
      <c r="B2103" s="337" t="str">
        <f>Comitente</f>
        <v>INSTITUTO PROVINCIAL DE LA VIVIENDA</v>
      </c>
      <c r="C2103" s="338"/>
      <c r="D2103" s="339"/>
      <c r="E2103" s="339"/>
      <c r="F2103" s="340"/>
      <c r="G2103" s="341"/>
    </row>
    <row r="2104" spans="1:7" ht="20.100000000000001" customHeight="1" x14ac:dyDescent="0.2">
      <c r="A2104" s="336" t="s">
        <v>720</v>
      </c>
      <c r="B2104" s="337" t="str">
        <f>Contratista</f>
        <v>xxxxxx</v>
      </c>
      <c r="C2104" s="342"/>
      <c r="D2104" s="342"/>
      <c r="E2104" s="342"/>
      <c r="F2104" s="343"/>
      <c r="G2104" s="344"/>
    </row>
    <row r="2105" spans="1:7" ht="20.100000000000001" customHeight="1" x14ac:dyDescent="0.2">
      <c r="A2105" s="336" t="s">
        <v>20</v>
      </c>
      <c r="B2105" s="337" t="str">
        <f>Obra</f>
        <v>B° VIRGEN DE FÁTIMA - SECTOR 1 - 71 VIV.- DPTO. JÁCHAL</v>
      </c>
      <c r="C2105" s="342"/>
      <c r="D2105" s="342"/>
      <c r="E2105" s="342"/>
      <c r="F2105" s="343" t="s">
        <v>33</v>
      </c>
      <c r="G2105" s="345">
        <f>+Datos!$C$10</f>
        <v>43769</v>
      </c>
    </row>
    <row r="2106" spans="1:7" ht="20.100000000000001" customHeight="1" x14ac:dyDescent="0.2">
      <c r="A2106" s="346" t="s">
        <v>718</v>
      </c>
      <c r="B2106" s="347" t="str">
        <f>Ubicación</f>
        <v>DEPTO. JÁCHAL</v>
      </c>
      <c r="C2106" s="347"/>
      <c r="D2106" s="330"/>
      <c r="E2106" s="348"/>
      <c r="F2106" s="349"/>
      <c r="G2106" s="350"/>
    </row>
    <row r="2107" spans="1:7" ht="20.100000000000001" customHeight="1" x14ac:dyDescent="0.2">
      <c r="A2107" s="346" t="s">
        <v>34</v>
      </c>
      <c r="B2107" s="351" t="s">
        <v>1126</v>
      </c>
      <c r="C2107" s="352" t="str">
        <f>IFERROR(VLOOKUP(B2107,Tabla_CyP,2,FALSE),"")</f>
        <v>INFRAESTRUCTURA</v>
      </c>
      <c r="D2107" s="353"/>
      <c r="E2107" s="348"/>
      <c r="F2107" s="349"/>
      <c r="G2107" s="350"/>
    </row>
    <row r="2108" spans="1:7" ht="20.100000000000001" customHeight="1" x14ac:dyDescent="0.2">
      <c r="A2108" s="346" t="s">
        <v>21</v>
      </c>
      <c r="B2108" s="386">
        <f>IFERROR(VLOOKUP(COUNTIF($A$1:A2108,"ITEM:"),Tabla_NumeroItem,2,FALSE),"")</f>
        <v>41</v>
      </c>
      <c r="C2108" s="352" t="str">
        <f>IFERROR(VLOOKUP(B2108,Tabla_CyP,2,FALSE),"")</f>
        <v>Excavación no Clasificada</v>
      </c>
      <c r="D2108" s="330"/>
      <c r="E2108" s="348"/>
      <c r="F2108" s="343" t="s">
        <v>22</v>
      </c>
      <c r="G2108" s="354" t="str">
        <f>IFERROR(VLOOKUP(B2108,Tabla_CyP,4,FALSE),"")</f>
        <v>m3</v>
      </c>
    </row>
    <row r="2109" spans="1:7" ht="20.100000000000001" customHeight="1" x14ac:dyDescent="0.2">
      <c r="A2109" s="346"/>
      <c r="B2109" s="347"/>
      <c r="C2109" s="352"/>
      <c r="D2109" s="330"/>
      <c r="E2109" s="348"/>
      <c r="F2109" s="349"/>
      <c r="G2109" s="350"/>
    </row>
    <row r="2110" spans="1:7" ht="20.100000000000001" customHeight="1" x14ac:dyDescent="0.2">
      <c r="A2110" s="650" t="s">
        <v>581</v>
      </c>
      <c r="B2110" s="651"/>
      <c r="C2110" s="646" t="s">
        <v>0</v>
      </c>
      <c r="D2110" s="646" t="s">
        <v>23</v>
      </c>
      <c r="E2110" s="648" t="s">
        <v>24</v>
      </c>
      <c r="F2110" s="644" t="s">
        <v>25</v>
      </c>
      <c r="G2110" s="652" t="s">
        <v>26</v>
      </c>
    </row>
    <row r="2111" spans="1:7" ht="20.100000000000001" customHeight="1" x14ac:dyDescent="0.2">
      <c r="A2111" s="355" t="s">
        <v>582</v>
      </c>
      <c r="B2111" s="356" t="s">
        <v>583</v>
      </c>
      <c r="C2111" s="647"/>
      <c r="D2111" s="647"/>
      <c r="E2111" s="649"/>
      <c r="F2111" s="645"/>
      <c r="G2111" s="653"/>
    </row>
    <row r="2112" spans="1:7" ht="20.100000000000001" customHeight="1" x14ac:dyDescent="0.2">
      <c r="A2112" s="596"/>
      <c r="B2112" s="357"/>
      <c r="C2112" s="358" t="s">
        <v>721</v>
      </c>
      <c r="D2112" s="359"/>
      <c r="E2112" s="360"/>
      <c r="F2112" s="361"/>
      <c r="G2112" s="362"/>
    </row>
    <row r="2113" spans="1:7" ht="20.100000000000001" customHeight="1" x14ac:dyDescent="0.2">
      <c r="A2113" s="363" t="str">
        <f>IFERROR(VLOOKUP(C2113,Tabla_Insumos,4,FALSE),"")</f>
        <v/>
      </c>
      <c r="B2113" s="328" t="str">
        <f t="shared" ref="B2113:B2126" si="630">IFERROR(VLOOKUP(C2113,Tabla_Insumos,5,FALSE),"")</f>
        <v/>
      </c>
      <c r="C2113" s="326"/>
      <c r="D2113" s="325" t="str">
        <f t="shared" ref="D2113:D2126" si="631">IFERROR(VLOOKUP(C2113,Tabla_Insumos,2,FALSE),"")</f>
        <v/>
      </c>
      <c r="E2113" s="329"/>
      <c r="F2113" s="331">
        <f t="shared" ref="F2113:F2126" si="632">IFERROR(VLOOKUP(C2113,Tabla_Insumos,3,FALSE),0)</f>
        <v>0</v>
      </c>
      <c r="G2113" s="332">
        <f>ROUND(E2113*F2113,2)</f>
        <v>0</v>
      </c>
    </row>
    <row r="2114" spans="1:7" ht="20.100000000000001" customHeight="1" x14ac:dyDescent="0.2">
      <c r="A2114" s="363" t="str">
        <f t="shared" ref="A2114:A2126" si="633">IFERROR(VLOOKUP(C2114,Tabla_Insumos,4,FALSE),"")</f>
        <v/>
      </c>
      <c r="B2114" s="328" t="str">
        <f t="shared" si="630"/>
        <v/>
      </c>
      <c r="C2114" s="326"/>
      <c r="D2114" s="325" t="str">
        <f t="shared" si="631"/>
        <v/>
      </c>
      <c r="E2114" s="329"/>
      <c r="F2114" s="331">
        <f t="shared" si="632"/>
        <v>0</v>
      </c>
      <c r="G2114" s="332">
        <f t="shared" ref="G2114:G2126" si="634">ROUND(E2114*F2114,2)</f>
        <v>0</v>
      </c>
    </row>
    <row r="2115" spans="1:7" ht="20.100000000000001" customHeight="1" x14ac:dyDescent="0.2">
      <c r="A2115" s="363" t="str">
        <f t="shared" si="633"/>
        <v/>
      </c>
      <c r="B2115" s="328" t="str">
        <f t="shared" si="630"/>
        <v/>
      </c>
      <c r="C2115" s="326"/>
      <c r="D2115" s="325" t="str">
        <f t="shared" si="631"/>
        <v/>
      </c>
      <c r="E2115" s="329"/>
      <c r="F2115" s="331">
        <f t="shared" si="632"/>
        <v>0</v>
      </c>
      <c r="G2115" s="332">
        <f t="shared" si="634"/>
        <v>0</v>
      </c>
    </row>
    <row r="2116" spans="1:7" ht="20.100000000000001" customHeight="1" x14ac:dyDescent="0.2">
      <c r="A2116" s="363" t="str">
        <f t="shared" si="633"/>
        <v/>
      </c>
      <c r="B2116" s="328" t="str">
        <f t="shared" si="630"/>
        <v/>
      </c>
      <c r="C2116" s="327"/>
      <c r="D2116" s="325" t="str">
        <f t="shared" si="631"/>
        <v/>
      </c>
      <c r="E2116" s="329"/>
      <c r="F2116" s="331">
        <f t="shared" si="632"/>
        <v>0</v>
      </c>
      <c r="G2116" s="332">
        <f t="shared" si="634"/>
        <v>0</v>
      </c>
    </row>
    <row r="2117" spans="1:7" ht="20.100000000000001" customHeight="1" x14ac:dyDescent="0.2">
      <c r="A2117" s="363" t="str">
        <f t="shared" si="633"/>
        <v/>
      </c>
      <c r="B2117" s="328" t="str">
        <f t="shared" si="630"/>
        <v/>
      </c>
      <c r="C2117" s="328"/>
      <c r="D2117" s="325" t="str">
        <f t="shared" si="631"/>
        <v/>
      </c>
      <c r="E2117" s="329"/>
      <c r="F2117" s="331">
        <f t="shared" si="632"/>
        <v>0</v>
      </c>
      <c r="G2117" s="332">
        <f t="shared" si="634"/>
        <v>0</v>
      </c>
    </row>
    <row r="2118" spans="1:7" ht="20.100000000000001" customHeight="1" x14ac:dyDescent="0.2">
      <c r="A2118" s="363" t="str">
        <f t="shared" si="633"/>
        <v/>
      </c>
      <c r="B2118" s="328" t="str">
        <f t="shared" si="630"/>
        <v/>
      </c>
      <c r="C2118" s="364"/>
      <c r="D2118" s="325" t="str">
        <f t="shared" si="631"/>
        <v/>
      </c>
      <c r="E2118" s="365"/>
      <c r="F2118" s="331">
        <f t="shared" si="632"/>
        <v>0</v>
      </c>
      <c r="G2118" s="332">
        <f t="shared" si="634"/>
        <v>0</v>
      </c>
    </row>
    <row r="2119" spans="1:7" ht="20.100000000000001" customHeight="1" x14ac:dyDescent="0.2">
      <c r="A2119" s="363" t="str">
        <f t="shared" si="633"/>
        <v/>
      </c>
      <c r="B2119" s="328" t="str">
        <f t="shared" si="630"/>
        <v/>
      </c>
      <c r="C2119" s="364"/>
      <c r="D2119" s="325" t="str">
        <f t="shared" si="631"/>
        <v/>
      </c>
      <c r="E2119" s="365"/>
      <c r="F2119" s="331">
        <f t="shared" si="632"/>
        <v>0</v>
      </c>
      <c r="G2119" s="332">
        <f t="shared" si="634"/>
        <v>0</v>
      </c>
    </row>
    <row r="2120" spans="1:7" ht="20.100000000000001" customHeight="1" x14ac:dyDescent="0.2">
      <c r="A2120" s="363" t="str">
        <f t="shared" si="633"/>
        <v/>
      </c>
      <c r="B2120" s="328" t="str">
        <f t="shared" si="630"/>
        <v/>
      </c>
      <c r="C2120" s="364"/>
      <c r="D2120" s="325" t="str">
        <f t="shared" si="631"/>
        <v/>
      </c>
      <c r="E2120" s="365"/>
      <c r="F2120" s="331">
        <f t="shared" si="632"/>
        <v>0</v>
      </c>
      <c r="G2120" s="332">
        <f t="shared" si="634"/>
        <v>0</v>
      </c>
    </row>
    <row r="2121" spans="1:7" ht="20.100000000000001" customHeight="1" x14ac:dyDescent="0.2">
      <c r="A2121" s="363" t="str">
        <f t="shared" si="633"/>
        <v/>
      </c>
      <c r="B2121" s="328" t="str">
        <f t="shared" si="630"/>
        <v/>
      </c>
      <c r="C2121" s="364"/>
      <c r="D2121" s="325" t="str">
        <f t="shared" si="631"/>
        <v/>
      </c>
      <c r="E2121" s="365"/>
      <c r="F2121" s="331">
        <f t="shared" si="632"/>
        <v>0</v>
      </c>
      <c r="G2121" s="332">
        <f t="shared" si="634"/>
        <v>0</v>
      </c>
    </row>
    <row r="2122" spans="1:7" ht="20.100000000000001" customHeight="1" x14ac:dyDescent="0.2">
      <c r="A2122" s="363" t="str">
        <f t="shared" si="633"/>
        <v/>
      </c>
      <c r="B2122" s="328" t="str">
        <f t="shared" si="630"/>
        <v/>
      </c>
      <c r="C2122" s="364"/>
      <c r="D2122" s="325" t="str">
        <f t="shared" si="631"/>
        <v/>
      </c>
      <c r="E2122" s="365"/>
      <c r="F2122" s="331">
        <f t="shared" si="632"/>
        <v>0</v>
      </c>
      <c r="G2122" s="332">
        <f t="shared" si="634"/>
        <v>0</v>
      </c>
    </row>
    <row r="2123" spans="1:7" ht="20.100000000000001" customHeight="1" x14ac:dyDescent="0.2">
      <c r="A2123" s="363" t="str">
        <f t="shared" si="633"/>
        <v/>
      </c>
      <c r="B2123" s="328" t="str">
        <f t="shared" si="630"/>
        <v/>
      </c>
      <c r="C2123" s="364"/>
      <c r="D2123" s="325" t="str">
        <f t="shared" si="631"/>
        <v/>
      </c>
      <c r="E2123" s="365"/>
      <c r="F2123" s="331">
        <f t="shared" si="632"/>
        <v>0</v>
      </c>
      <c r="G2123" s="332">
        <f t="shared" si="634"/>
        <v>0</v>
      </c>
    </row>
    <row r="2124" spans="1:7" ht="20.100000000000001" customHeight="1" x14ac:dyDescent="0.2">
      <c r="A2124" s="363" t="str">
        <f t="shared" si="633"/>
        <v/>
      </c>
      <c r="B2124" s="328" t="str">
        <f t="shared" si="630"/>
        <v/>
      </c>
      <c r="C2124" s="364"/>
      <c r="D2124" s="325" t="str">
        <f t="shared" si="631"/>
        <v/>
      </c>
      <c r="E2124" s="365"/>
      <c r="F2124" s="331">
        <f t="shared" si="632"/>
        <v>0</v>
      </c>
      <c r="G2124" s="332">
        <f t="shared" si="634"/>
        <v>0</v>
      </c>
    </row>
    <row r="2125" spans="1:7" ht="20.100000000000001" customHeight="1" x14ac:dyDescent="0.2">
      <c r="A2125" s="363" t="str">
        <f t="shared" si="633"/>
        <v/>
      </c>
      <c r="B2125" s="328" t="str">
        <f t="shared" si="630"/>
        <v/>
      </c>
      <c r="C2125" s="364"/>
      <c r="D2125" s="325" t="str">
        <f t="shared" si="631"/>
        <v/>
      </c>
      <c r="E2125" s="365"/>
      <c r="F2125" s="331">
        <f t="shared" si="632"/>
        <v>0</v>
      </c>
      <c r="G2125" s="332">
        <f t="shared" si="634"/>
        <v>0</v>
      </c>
    </row>
    <row r="2126" spans="1:7" ht="20.100000000000001" customHeight="1" x14ac:dyDescent="0.2">
      <c r="A2126" s="363" t="str">
        <f t="shared" si="633"/>
        <v/>
      </c>
      <c r="B2126" s="328" t="str">
        <f t="shared" si="630"/>
        <v/>
      </c>
      <c r="C2126" s="364"/>
      <c r="D2126" s="325" t="str">
        <f t="shared" si="631"/>
        <v/>
      </c>
      <c r="E2126" s="365"/>
      <c r="F2126" s="331">
        <f t="shared" si="632"/>
        <v>0</v>
      </c>
      <c r="G2126" s="332">
        <f t="shared" si="634"/>
        <v>0</v>
      </c>
    </row>
    <row r="2127" spans="1:7" ht="20.100000000000001" customHeight="1" x14ac:dyDescent="0.2">
      <c r="A2127" s="366"/>
      <c r="B2127" s="352"/>
      <c r="C2127" s="352"/>
      <c r="D2127" s="330"/>
      <c r="E2127" s="348"/>
      <c r="F2127" s="597" t="s">
        <v>27</v>
      </c>
      <c r="G2127" s="333">
        <f>SUBTOTAL(9,G2113:G2126)</f>
        <v>0</v>
      </c>
    </row>
    <row r="2128" spans="1:7" ht="20.100000000000001" customHeight="1" x14ac:dyDescent="0.2">
      <c r="A2128" s="366"/>
      <c r="B2128" s="352"/>
      <c r="C2128" s="339" t="s">
        <v>722</v>
      </c>
      <c r="D2128" s="330"/>
      <c r="E2128" s="348"/>
      <c r="F2128" s="349"/>
      <c r="G2128" s="367"/>
    </row>
    <row r="2129" spans="1:7" ht="20.100000000000001" customHeight="1" x14ac:dyDescent="0.2">
      <c r="A2129" s="363" t="str">
        <f t="shared" ref="A2129:A2136" si="635">IFERROR(VLOOKUP(C2129,Tabla_Insumos,4,FALSE),"")</f>
        <v/>
      </c>
      <c r="B2129" s="328" t="str">
        <f t="shared" ref="B2129:B2136" si="636">IFERROR(VLOOKUP(C2129,Tabla_Insumos,5,FALSE),"")</f>
        <v/>
      </c>
      <c r="C2129" s="334"/>
      <c r="D2129" s="325" t="str">
        <f t="shared" ref="D2129:D2136" si="637">IFERROR(VLOOKUP(C2129,Tabla_Insumos,2,FALSE),"")</f>
        <v/>
      </c>
      <c r="E2129" s="329"/>
      <c r="F2129" s="368">
        <f t="shared" ref="F2129:F2136" si="638">IFERROR(VLOOKUP(C2129,Tabla_Insumos,3,FALSE),0)</f>
        <v>0</v>
      </c>
      <c r="G2129" s="332">
        <f>ROUND(E2129*F2129,2)</f>
        <v>0</v>
      </c>
    </row>
    <row r="2130" spans="1:7" ht="20.100000000000001" customHeight="1" x14ac:dyDescent="0.2">
      <c r="A2130" s="363" t="str">
        <f t="shared" si="635"/>
        <v/>
      </c>
      <c r="B2130" s="328" t="str">
        <f t="shared" si="636"/>
        <v/>
      </c>
      <c r="C2130" s="335"/>
      <c r="D2130" s="325" t="str">
        <f t="shared" si="637"/>
        <v/>
      </c>
      <c r="E2130" s="329"/>
      <c r="F2130" s="368">
        <f t="shared" si="638"/>
        <v>0</v>
      </c>
      <c r="G2130" s="332">
        <f t="shared" ref="G2130:G2136" si="639">ROUND(E2130*F2130,2)</f>
        <v>0</v>
      </c>
    </row>
    <row r="2131" spans="1:7" ht="20.100000000000001" customHeight="1" x14ac:dyDescent="0.2">
      <c r="A2131" s="363" t="str">
        <f t="shared" si="635"/>
        <v/>
      </c>
      <c r="B2131" s="328" t="str">
        <f t="shared" si="636"/>
        <v/>
      </c>
      <c r="C2131" s="335"/>
      <c r="D2131" s="325" t="str">
        <f t="shared" si="637"/>
        <v/>
      </c>
      <c r="E2131" s="329"/>
      <c r="F2131" s="368">
        <f t="shared" si="638"/>
        <v>0</v>
      </c>
      <c r="G2131" s="332">
        <f t="shared" si="639"/>
        <v>0</v>
      </c>
    </row>
    <row r="2132" spans="1:7" ht="20.100000000000001" customHeight="1" x14ac:dyDescent="0.2">
      <c r="A2132" s="363" t="str">
        <f t="shared" si="635"/>
        <v/>
      </c>
      <c r="B2132" s="328" t="str">
        <f t="shared" si="636"/>
        <v/>
      </c>
      <c r="C2132" s="335"/>
      <c r="D2132" s="325" t="str">
        <f t="shared" si="637"/>
        <v/>
      </c>
      <c r="E2132" s="329"/>
      <c r="F2132" s="368">
        <f t="shared" si="638"/>
        <v>0</v>
      </c>
      <c r="G2132" s="332">
        <f t="shared" si="639"/>
        <v>0</v>
      </c>
    </row>
    <row r="2133" spans="1:7" ht="20.100000000000001" customHeight="1" x14ac:dyDescent="0.2">
      <c r="A2133" s="363" t="str">
        <f t="shared" si="635"/>
        <v/>
      </c>
      <c r="B2133" s="328" t="str">
        <f t="shared" si="636"/>
        <v/>
      </c>
      <c r="C2133" s="328"/>
      <c r="D2133" s="325" t="str">
        <f t="shared" si="637"/>
        <v/>
      </c>
      <c r="E2133" s="329"/>
      <c r="F2133" s="368">
        <f t="shared" si="638"/>
        <v>0</v>
      </c>
      <c r="G2133" s="332">
        <f t="shared" si="639"/>
        <v>0</v>
      </c>
    </row>
    <row r="2134" spans="1:7" ht="20.100000000000001" customHeight="1" x14ac:dyDescent="0.2">
      <c r="A2134" s="363" t="str">
        <f t="shared" si="635"/>
        <v/>
      </c>
      <c r="B2134" s="328" t="str">
        <f t="shared" si="636"/>
        <v/>
      </c>
      <c r="C2134" s="328"/>
      <c r="D2134" s="325" t="str">
        <f t="shared" si="637"/>
        <v/>
      </c>
      <c r="E2134" s="329"/>
      <c r="F2134" s="368">
        <f t="shared" si="638"/>
        <v>0</v>
      </c>
      <c r="G2134" s="332">
        <f t="shared" si="639"/>
        <v>0</v>
      </c>
    </row>
    <row r="2135" spans="1:7" ht="20.100000000000001" customHeight="1" x14ac:dyDescent="0.2">
      <c r="A2135" s="363" t="str">
        <f t="shared" si="635"/>
        <v/>
      </c>
      <c r="B2135" s="328" t="str">
        <f t="shared" si="636"/>
        <v/>
      </c>
      <c r="C2135" s="364"/>
      <c r="D2135" s="325" t="str">
        <f t="shared" si="637"/>
        <v/>
      </c>
      <c r="E2135" s="365"/>
      <c r="F2135" s="368">
        <f t="shared" si="638"/>
        <v>0</v>
      </c>
      <c r="G2135" s="332">
        <f t="shared" si="639"/>
        <v>0</v>
      </c>
    </row>
    <row r="2136" spans="1:7" ht="20.100000000000001" customHeight="1" x14ac:dyDescent="0.2">
      <c r="A2136" s="363" t="str">
        <f t="shared" si="635"/>
        <v/>
      </c>
      <c r="B2136" s="328" t="str">
        <f t="shared" si="636"/>
        <v/>
      </c>
      <c r="C2136" s="364"/>
      <c r="D2136" s="325" t="str">
        <f t="shared" si="637"/>
        <v/>
      </c>
      <c r="E2136" s="365"/>
      <c r="F2136" s="368">
        <f t="shared" si="638"/>
        <v>0</v>
      </c>
      <c r="G2136" s="332">
        <f t="shared" si="639"/>
        <v>0</v>
      </c>
    </row>
    <row r="2137" spans="1:7" ht="20.100000000000001" customHeight="1" x14ac:dyDescent="0.2">
      <c r="A2137" s="366"/>
      <c r="B2137" s="352"/>
      <c r="C2137" s="352"/>
      <c r="D2137" s="330"/>
      <c r="E2137" s="348"/>
      <c r="F2137" s="597" t="s">
        <v>28</v>
      </c>
      <c r="G2137" s="333">
        <f>SUBTOTAL(9,G2129:G2136)</f>
        <v>0</v>
      </c>
    </row>
    <row r="2138" spans="1:7" ht="20.100000000000001" customHeight="1" x14ac:dyDescent="0.2">
      <c r="A2138" s="366"/>
      <c r="B2138" s="352"/>
      <c r="C2138" s="339" t="s">
        <v>723</v>
      </c>
      <c r="D2138" s="330"/>
      <c r="E2138" s="348"/>
      <c r="F2138" s="349"/>
      <c r="G2138" s="367"/>
    </row>
    <row r="2139" spans="1:7" ht="20.100000000000001" customHeight="1" x14ac:dyDescent="0.2">
      <c r="A2139" s="363" t="str">
        <f>IFERROR(VLOOKUP(C2139,Tabla_Insumos,4,FALSE),"")</f>
        <v/>
      </c>
      <c r="B2139" s="328" t="str">
        <f t="shared" ref="B2139:B2147" si="640">IFERROR(VLOOKUP(C2139,Tabla_Insumos,5,FALSE),"")</f>
        <v/>
      </c>
      <c r="C2139" s="335"/>
      <c r="D2139" s="325" t="str">
        <f t="shared" ref="D2139:D2147" si="641">IFERROR(VLOOKUP(C2139,Tabla_Insumos,2,FALSE),"")</f>
        <v/>
      </c>
      <c r="E2139" s="329"/>
      <c r="F2139" s="331">
        <f>IFERROR(VLOOKUP(C2139,Tabla_Insumos,3,FALSE),0)</f>
        <v>0</v>
      </c>
      <c r="G2139" s="332">
        <f>ROUND(E2139*F2139,2)</f>
        <v>0</v>
      </c>
    </row>
    <row r="2140" spans="1:7" ht="20.100000000000001" customHeight="1" x14ac:dyDescent="0.2">
      <c r="A2140" s="363" t="str">
        <f t="shared" ref="A2140:A2147" si="642">IFERROR(VLOOKUP(C2140,Tabla_Insumos,4,FALSE),"")</f>
        <v/>
      </c>
      <c r="B2140" s="328" t="str">
        <f t="shared" si="640"/>
        <v/>
      </c>
      <c r="C2140" s="335"/>
      <c r="D2140" s="325" t="str">
        <f t="shared" si="641"/>
        <v/>
      </c>
      <c r="E2140" s="329"/>
      <c r="F2140" s="331">
        <f t="shared" ref="F2140:F2147" si="643">IFERROR(VLOOKUP(C2140,Tabla_Insumos,3,FALSE),0)</f>
        <v>0</v>
      </c>
      <c r="G2140" s="332">
        <f t="shared" ref="G2140:G2147" si="644">ROUND(E2140*F2140,2)</f>
        <v>0</v>
      </c>
    </row>
    <row r="2141" spans="1:7" ht="20.100000000000001" customHeight="1" x14ac:dyDescent="0.2">
      <c r="A2141" s="363" t="str">
        <f t="shared" si="642"/>
        <v/>
      </c>
      <c r="B2141" s="328" t="str">
        <f t="shared" si="640"/>
        <v/>
      </c>
      <c r="C2141" s="334"/>
      <c r="D2141" s="325" t="str">
        <f t="shared" si="641"/>
        <v/>
      </c>
      <c r="E2141" s="329"/>
      <c r="F2141" s="331">
        <f t="shared" si="643"/>
        <v>0</v>
      </c>
      <c r="G2141" s="332">
        <f t="shared" si="644"/>
        <v>0</v>
      </c>
    </row>
    <row r="2142" spans="1:7" ht="20.100000000000001" customHeight="1" x14ac:dyDescent="0.2">
      <c r="A2142" s="363" t="str">
        <f t="shared" si="642"/>
        <v/>
      </c>
      <c r="B2142" s="328" t="str">
        <f t="shared" si="640"/>
        <v/>
      </c>
      <c r="C2142" s="369"/>
      <c r="D2142" s="325" t="str">
        <f t="shared" si="641"/>
        <v/>
      </c>
      <c r="E2142" s="329"/>
      <c r="F2142" s="331">
        <f t="shared" si="643"/>
        <v>0</v>
      </c>
      <c r="G2142" s="332">
        <f t="shared" si="644"/>
        <v>0</v>
      </c>
    </row>
    <row r="2143" spans="1:7" ht="20.100000000000001" customHeight="1" x14ac:dyDescent="0.2">
      <c r="A2143" s="363" t="str">
        <f t="shared" si="642"/>
        <v/>
      </c>
      <c r="B2143" s="328" t="str">
        <f t="shared" si="640"/>
        <v/>
      </c>
      <c r="C2143" s="370"/>
      <c r="D2143" s="325" t="str">
        <f t="shared" si="641"/>
        <v/>
      </c>
      <c r="E2143" s="329"/>
      <c r="F2143" s="331">
        <f t="shared" si="643"/>
        <v>0</v>
      </c>
      <c r="G2143" s="332">
        <f t="shared" si="644"/>
        <v>0</v>
      </c>
    </row>
    <row r="2144" spans="1:7" ht="20.100000000000001" customHeight="1" x14ac:dyDescent="0.2">
      <c r="A2144" s="363" t="str">
        <f t="shared" si="642"/>
        <v/>
      </c>
      <c r="B2144" s="328" t="str">
        <f t="shared" si="640"/>
        <v/>
      </c>
      <c r="C2144" s="364"/>
      <c r="D2144" s="325" t="str">
        <f t="shared" si="641"/>
        <v/>
      </c>
      <c r="E2144" s="365"/>
      <c r="F2144" s="331">
        <f t="shared" si="643"/>
        <v>0</v>
      </c>
      <c r="G2144" s="332">
        <f t="shared" si="644"/>
        <v>0</v>
      </c>
    </row>
    <row r="2145" spans="1:7" ht="20.100000000000001" customHeight="1" x14ac:dyDescent="0.2">
      <c r="A2145" s="363" t="str">
        <f t="shared" si="642"/>
        <v/>
      </c>
      <c r="B2145" s="328" t="str">
        <f t="shared" si="640"/>
        <v/>
      </c>
      <c r="C2145" s="364"/>
      <c r="D2145" s="325" t="str">
        <f t="shared" si="641"/>
        <v/>
      </c>
      <c r="E2145" s="365"/>
      <c r="F2145" s="331">
        <f t="shared" si="643"/>
        <v>0</v>
      </c>
      <c r="G2145" s="332">
        <f t="shared" si="644"/>
        <v>0</v>
      </c>
    </row>
    <row r="2146" spans="1:7" ht="20.100000000000001" customHeight="1" x14ac:dyDescent="0.2">
      <c r="A2146" s="363" t="str">
        <f t="shared" si="642"/>
        <v/>
      </c>
      <c r="B2146" s="328" t="str">
        <f t="shared" si="640"/>
        <v/>
      </c>
      <c r="C2146" s="364"/>
      <c r="D2146" s="325" t="str">
        <f t="shared" si="641"/>
        <v/>
      </c>
      <c r="E2146" s="365"/>
      <c r="F2146" s="331">
        <f t="shared" si="643"/>
        <v>0</v>
      </c>
      <c r="G2146" s="332">
        <f t="shared" si="644"/>
        <v>0</v>
      </c>
    </row>
    <row r="2147" spans="1:7" ht="20.100000000000001" customHeight="1" x14ac:dyDescent="0.2">
      <c r="A2147" s="363" t="str">
        <f t="shared" si="642"/>
        <v/>
      </c>
      <c r="B2147" s="328" t="str">
        <f t="shared" si="640"/>
        <v/>
      </c>
      <c r="C2147" s="364"/>
      <c r="D2147" s="325" t="str">
        <f t="shared" si="641"/>
        <v/>
      </c>
      <c r="E2147" s="365"/>
      <c r="F2147" s="331">
        <f t="shared" si="643"/>
        <v>0</v>
      </c>
      <c r="G2147" s="332">
        <f t="shared" si="644"/>
        <v>0</v>
      </c>
    </row>
    <row r="2148" spans="1:7" ht="20.100000000000001" customHeight="1" x14ac:dyDescent="0.2">
      <c r="A2148" s="371"/>
      <c r="B2148" s="330"/>
      <c r="C2148" s="352"/>
      <c r="D2148" s="330"/>
      <c r="E2148" s="348"/>
      <c r="F2148" s="597" t="s">
        <v>29</v>
      </c>
      <c r="G2148" s="333">
        <f>SUBTOTAL(9,G2139:G2147)</f>
        <v>0</v>
      </c>
    </row>
    <row r="2149" spans="1:7" ht="20.100000000000001" customHeight="1" thickBot="1" x14ac:dyDescent="0.25">
      <c r="A2149" s="372"/>
      <c r="B2149" s="373"/>
      <c r="C2149" s="374"/>
      <c r="D2149" s="373"/>
      <c r="E2149" s="375"/>
      <c r="F2149" s="376"/>
      <c r="G2149" s="377"/>
    </row>
    <row r="2150" spans="1:7" ht="20.100000000000001" customHeight="1" thickBot="1" x14ac:dyDescent="0.25">
      <c r="A2150" s="387">
        <f>B2108</f>
        <v>41</v>
      </c>
      <c r="B2150" s="378" t="str">
        <f>C2108</f>
        <v>Excavación no Clasificada</v>
      </c>
      <c r="C2150" s="379"/>
      <c r="D2150" s="379" t="s">
        <v>30</v>
      </c>
      <c r="E2150" s="380"/>
      <c r="F2150" s="381" t="s">
        <v>31</v>
      </c>
      <c r="G2150" s="382">
        <f>SUBTOTAL(9,G2113:G2149)</f>
        <v>0</v>
      </c>
    </row>
    <row r="2151" spans="1:7" ht="20.100000000000001" customHeight="1" thickTop="1" thickBot="1" x14ac:dyDescent="0.25"/>
    <row r="2152" spans="1:7" ht="20.100000000000001" customHeight="1" thickTop="1" x14ac:dyDescent="0.2">
      <c r="A2152" s="383" t="s">
        <v>1252</v>
      </c>
      <c r="B2152" s="384"/>
      <c r="C2152" s="384"/>
      <c r="D2152" s="384"/>
      <c r="E2152" s="384"/>
      <c r="F2152" s="384"/>
      <c r="G2152" s="385"/>
    </row>
    <row r="2153" spans="1:7" ht="20.100000000000001" customHeight="1" x14ac:dyDescent="0.2">
      <c r="A2153" s="336" t="s">
        <v>719</v>
      </c>
      <c r="B2153" s="337" t="str">
        <f>Comitente</f>
        <v>INSTITUTO PROVINCIAL DE LA VIVIENDA</v>
      </c>
      <c r="C2153" s="338"/>
      <c r="D2153" s="339"/>
      <c r="E2153" s="339"/>
      <c r="F2153" s="340"/>
      <c r="G2153" s="341"/>
    </row>
    <row r="2154" spans="1:7" ht="20.100000000000001" customHeight="1" x14ac:dyDescent="0.2">
      <c r="A2154" s="336" t="s">
        <v>720</v>
      </c>
      <c r="B2154" s="337" t="str">
        <f>Contratista</f>
        <v>xxxxxx</v>
      </c>
      <c r="C2154" s="342"/>
      <c r="D2154" s="342"/>
      <c r="E2154" s="342"/>
      <c r="F2154" s="343"/>
      <c r="G2154" s="344"/>
    </row>
    <row r="2155" spans="1:7" ht="20.100000000000001" customHeight="1" x14ac:dyDescent="0.2">
      <c r="A2155" s="336" t="s">
        <v>20</v>
      </c>
      <c r="B2155" s="337" t="str">
        <f>Obra</f>
        <v>B° VIRGEN DE FÁTIMA - SECTOR 1 - 71 VIV.- DPTO. JÁCHAL</v>
      </c>
      <c r="C2155" s="342"/>
      <c r="D2155" s="342"/>
      <c r="E2155" s="342"/>
      <c r="F2155" s="343" t="s">
        <v>33</v>
      </c>
      <c r="G2155" s="345">
        <f>+Datos!$C$10</f>
        <v>43769</v>
      </c>
    </row>
    <row r="2156" spans="1:7" ht="20.100000000000001" customHeight="1" x14ac:dyDescent="0.2">
      <c r="A2156" s="346" t="s">
        <v>718</v>
      </c>
      <c r="B2156" s="347" t="str">
        <f>Ubicación</f>
        <v>DEPTO. JÁCHAL</v>
      </c>
      <c r="C2156" s="347"/>
      <c r="D2156" s="330"/>
      <c r="E2156" s="348"/>
      <c r="F2156" s="349"/>
      <c r="G2156" s="350"/>
    </row>
    <row r="2157" spans="1:7" ht="20.100000000000001" customHeight="1" x14ac:dyDescent="0.2">
      <c r="A2157" s="346" t="s">
        <v>34</v>
      </c>
      <c r="B2157" s="351" t="s">
        <v>1126</v>
      </c>
      <c r="C2157" s="352" t="str">
        <f>IFERROR(VLOOKUP(B2157,Tabla_CyP,2,FALSE),"")</f>
        <v>INFRAESTRUCTURA</v>
      </c>
      <c r="D2157" s="353"/>
      <c r="E2157" s="348"/>
      <c r="F2157" s="349"/>
      <c r="G2157" s="350"/>
    </row>
    <row r="2158" spans="1:7" ht="20.100000000000001" customHeight="1" x14ac:dyDescent="0.2">
      <c r="A2158" s="346" t="s">
        <v>21</v>
      </c>
      <c r="B2158" s="386">
        <f>IFERROR(VLOOKUP(COUNTIF($A$1:A2158,"ITEM:"),Tabla_NumeroItem,2,FALSE),"")</f>
        <v>42</v>
      </c>
      <c r="C2158" s="352" t="str">
        <f>IFERROR(VLOOKUP(B2158,Tabla_CyP,2,FALSE),"")</f>
        <v>Ejecución de base para calles (0,20)</v>
      </c>
      <c r="D2158" s="330"/>
      <c r="E2158" s="348"/>
      <c r="F2158" s="343" t="s">
        <v>22</v>
      </c>
      <c r="G2158" s="354" t="str">
        <f>IFERROR(VLOOKUP(B2158,Tabla_CyP,4,FALSE),"")</f>
        <v>m3</v>
      </c>
    </row>
    <row r="2159" spans="1:7" ht="20.100000000000001" customHeight="1" x14ac:dyDescent="0.2">
      <c r="A2159" s="346"/>
      <c r="B2159" s="347"/>
      <c r="C2159" s="352"/>
      <c r="D2159" s="330"/>
      <c r="E2159" s="348"/>
      <c r="F2159" s="349"/>
      <c r="G2159" s="350"/>
    </row>
    <row r="2160" spans="1:7" ht="20.100000000000001" customHeight="1" x14ac:dyDescent="0.2">
      <c r="A2160" s="650" t="s">
        <v>581</v>
      </c>
      <c r="B2160" s="651"/>
      <c r="C2160" s="646" t="s">
        <v>0</v>
      </c>
      <c r="D2160" s="646" t="s">
        <v>23</v>
      </c>
      <c r="E2160" s="648" t="s">
        <v>24</v>
      </c>
      <c r="F2160" s="644" t="s">
        <v>25</v>
      </c>
      <c r="G2160" s="652" t="s">
        <v>26</v>
      </c>
    </row>
    <row r="2161" spans="1:7" ht="20.100000000000001" customHeight="1" x14ac:dyDescent="0.2">
      <c r="A2161" s="355" t="s">
        <v>582</v>
      </c>
      <c r="B2161" s="356" t="s">
        <v>583</v>
      </c>
      <c r="C2161" s="647"/>
      <c r="D2161" s="647"/>
      <c r="E2161" s="649"/>
      <c r="F2161" s="645"/>
      <c r="G2161" s="653"/>
    </row>
    <row r="2162" spans="1:7" ht="20.100000000000001" customHeight="1" x14ac:dyDescent="0.2">
      <c r="A2162" s="596"/>
      <c r="B2162" s="357"/>
      <c r="C2162" s="358" t="s">
        <v>721</v>
      </c>
      <c r="D2162" s="359"/>
      <c r="E2162" s="360"/>
      <c r="F2162" s="361"/>
      <c r="G2162" s="362"/>
    </row>
    <row r="2163" spans="1:7" ht="20.100000000000001" customHeight="1" x14ac:dyDescent="0.2">
      <c r="A2163" s="363" t="str">
        <f>IFERROR(VLOOKUP(C2163,Tabla_Insumos,4,FALSE),"")</f>
        <v/>
      </c>
      <c r="B2163" s="328" t="str">
        <f t="shared" ref="B2163:B2176" si="645">IFERROR(VLOOKUP(C2163,Tabla_Insumos,5,FALSE),"")</f>
        <v/>
      </c>
      <c r="C2163" s="326"/>
      <c r="D2163" s="325" t="str">
        <f t="shared" ref="D2163:D2176" si="646">IFERROR(VLOOKUP(C2163,Tabla_Insumos,2,FALSE),"")</f>
        <v/>
      </c>
      <c r="E2163" s="329"/>
      <c r="F2163" s="331">
        <f t="shared" ref="F2163:F2176" si="647">IFERROR(VLOOKUP(C2163,Tabla_Insumos,3,FALSE),0)</f>
        <v>0</v>
      </c>
      <c r="G2163" s="332">
        <f>ROUND(E2163*F2163,2)</f>
        <v>0</v>
      </c>
    </row>
    <row r="2164" spans="1:7" ht="20.100000000000001" customHeight="1" x14ac:dyDescent="0.2">
      <c r="A2164" s="363" t="str">
        <f t="shared" ref="A2164:A2176" si="648">IFERROR(VLOOKUP(C2164,Tabla_Insumos,4,FALSE),"")</f>
        <v/>
      </c>
      <c r="B2164" s="328" t="str">
        <f t="shared" si="645"/>
        <v/>
      </c>
      <c r="C2164" s="326"/>
      <c r="D2164" s="325" t="str">
        <f t="shared" si="646"/>
        <v/>
      </c>
      <c r="E2164" s="329"/>
      <c r="F2164" s="331">
        <f t="shared" si="647"/>
        <v>0</v>
      </c>
      <c r="G2164" s="332">
        <f t="shared" ref="G2164:G2176" si="649">ROUND(E2164*F2164,2)</f>
        <v>0</v>
      </c>
    </row>
    <row r="2165" spans="1:7" ht="20.100000000000001" customHeight="1" x14ac:dyDescent="0.2">
      <c r="A2165" s="363" t="str">
        <f t="shared" si="648"/>
        <v/>
      </c>
      <c r="B2165" s="328" t="str">
        <f t="shared" si="645"/>
        <v/>
      </c>
      <c r="C2165" s="326"/>
      <c r="D2165" s="325" t="str">
        <f t="shared" si="646"/>
        <v/>
      </c>
      <c r="E2165" s="329"/>
      <c r="F2165" s="331">
        <f t="shared" si="647"/>
        <v>0</v>
      </c>
      <c r="G2165" s="332">
        <f t="shared" si="649"/>
        <v>0</v>
      </c>
    </row>
    <row r="2166" spans="1:7" ht="20.100000000000001" customHeight="1" x14ac:dyDescent="0.2">
      <c r="A2166" s="363" t="str">
        <f t="shared" si="648"/>
        <v/>
      </c>
      <c r="B2166" s="328" t="str">
        <f t="shared" si="645"/>
        <v/>
      </c>
      <c r="C2166" s="327"/>
      <c r="D2166" s="325" t="str">
        <f t="shared" si="646"/>
        <v/>
      </c>
      <c r="E2166" s="329"/>
      <c r="F2166" s="331">
        <f t="shared" si="647"/>
        <v>0</v>
      </c>
      <c r="G2166" s="332">
        <f t="shared" si="649"/>
        <v>0</v>
      </c>
    </row>
    <row r="2167" spans="1:7" ht="20.100000000000001" customHeight="1" x14ac:dyDescent="0.2">
      <c r="A2167" s="363" t="str">
        <f t="shared" si="648"/>
        <v/>
      </c>
      <c r="B2167" s="328" t="str">
        <f t="shared" si="645"/>
        <v/>
      </c>
      <c r="C2167" s="328"/>
      <c r="D2167" s="325" t="str">
        <f t="shared" si="646"/>
        <v/>
      </c>
      <c r="E2167" s="329"/>
      <c r="F2167" s="331">
        <f t="shared" si="647"/>
        <v>0</v>
      </c>
      <c r="G2167" s="332">
        <f t="shared" si="649"/>
        <v>0</v>
      </c>
    </row>
    <row r="2168" spans="1:7" ht="20.100000000000001" customHeight="1" x14ac:dyDescent="0.2">
      <c r="A2168" s="363" t="str">
        <f t="shared" si="648"/>
        <v/>
      </c>
      <c r="B2168" s="328" t="str">
        <f t="shared" si="645"/>
        <v/>
      </c>
      <c r="C2168" s="364"/>
      <c r="D2168" s="325" t="str">
        <f t="shared" si="646"/>
        <v/>
      </c>
      <c r="E2168" s="365"/>
      <c r="F2168" s="331">
        <f t="shared" si="647"/>
        <v>0</v>
      </c>
      <c r="G2168" s="332">
        <f t="shared" si="649"/>
        <v>0</v>
      </c>
    </row>
    <row r="2169" spans="1:7" ht="20.100000000000001" customHeight="1" x14ac:dyDescent="0.2">
      <c r="A2169" s="363" t="str">
        <f t="shared" si="648"/>
        <v/>
      </c>
      <c r="B2169" s="328" t="str">
        <f t="shared" si="645"/>
        <v/>
      </c>
      <c r="C2169" s="364"/>
      <c r="D2169" s="325" t="str">
        <f t="shared" si="646"/>
        <v/>
      </c>
      <c r="E2169" s="365"/>
      <c r="F2169" s="331">
        <f t="shared" si="647"/>
        <v>0</v>
      </c>
      <c r="G2169" s="332">
        <f t="shared" si="649"/>
        <v>0</v>
      </c>
    </row>
    <row r="2170" spans="1:7" ht="20.100000000000001" customHeight="1" x14ac:dyDescent="0.2">
      <c r="A2170" s="363" t="str">
        <f t="shared" si="648"/>
        <v/>
      </c>
      <c r="B2170" s="328" t="str">
        <f t="shared" si="645"/>
        <v/>
      </c>
      <c r="C2170" s="364"/>
      <c r="D2170" s="325" t="str">
        <f t="shared" si="646"/>
        <v/>
      </c>
      <c r="E2170" s="365"/>
      <c r="F2170" s="331">
        <f t="shared" si="647"/>
        <v>0</v>
      </c>
      <c r="G2170" s="332">
        <f t="shared" si="649"/>
        <v>0</v>
      </c>
    </row>
    <row r="2171" spans="1:7" ht="20.100000000000001" customHeight="1" x14ac:dyDescent="0.2">
      <c r="A2171" s="363" t="str">
        <f t="shared" si="648"/>
        <v/>
      </c>
      <c r="B2171" s="328" t="str">
        <f t="shared" si="645"/>
        <v/>
      </c>
      <c r="C2171" s="364"/>
      <c r="D2171" s="325" t="str">
        <f t="shared" si="646"/>
        <v/>
      </c>
      <c r="E2171" s="365"/>
      <c r="F2171" s="331">
        <f t="shared" si="647"/>
        <v>0</v>
      </c>
      <c r="G2171" s="332">
        <f t="shared" si="649"/>
        <v>0</v>
      </c>
    </row>
    <row r="2172" spans="1:7" ht="20.100000000000001" customHeight="1" x14ac:dyDescent="0.2">
      <c r="A2172" s="363" t="str">
        <f t="shared" si="648"/>
        <v/>
      </c>
      <c r="B2172" s="328" t="str">
        <f t="shared" si="645"/>
        <v/>
      </c>
      <c r="C2172" s="364"/>
      <c r="D2172" s="325" t="str">
        <f t="shared" si="646"/>
        <v/>
      </c>
      <c r="E2172" s="365"/>
      <c r="F2172" s="331">
        <f t="shared" si="647"/>
        <v>0</v>
      </c>
      <c r="G2172" s="332">
        <f t="shared" si="649"/>
        <v>0</v>
      </c>
    </row>
    <row r="2173" spans="1:7" ht="20.100000000000001" customHeight="1" x14ac:dyDescent="0.2">
      <c r="A2173" s="363" t="str">
        <f t="shared" si="648"/>
        <v/>
      </c>
      <c r="B2173" s="328" t="str">
        <f t="shared" si="645"/>
        <v/>
      </c>
      <c r="C2173" s="364"/>
      <c r="D2173" s="325" t="str">
        <f t="shared" si="646"/>
        <v/>
      </c>
      <c r="E2173" s="365"/>
      <c r="F2173" s="331">
        <f t="shared" si="647"/>
        <v>0</v>
      </c>
      <c r="G2173" s="332">
        <f t="shared" si="649"/>
        <v>0</v>
      </c>
    </row>
    <row r="2174" spans="1:7" ht="20.100000000000001" customHeight="1" x14ac:dyDescent="0.2">
      <c r="A2174" s="363" t="str">
        <f t="shared" si="648"/>
        <v/>
      </c>
      <c r="B2174" s="328" t="str">
        <f t="shared" si="645"/>
        <v/>
      </c>
      <c r="C2174" s="364"/>
      <c r="D2174" s="325" t="str">
        <f t="shared" si="646"/>
        <v/>
      </c>
      <c r="E2174" s="365"/>
      <c r="F2174" s="331">
        <f t="shared" si="647"/>
        <v>0</v>
      </c>
      <c r="G2174" s="332">
        <f t="shared" si="649"/>
        <v>0</v>
      </c>
    </row>
    <row r="2175" spans="1:7" ht="20.100000000000001" customHeight="1" x14ac:dyDescent="0.2">
      <c r="A2175" s="363" t="str">
        <f t="shared" si="648"/>
        <v/>
      </c>
      <c r="B2175" s="328" t="str">
        <f t="shared" si="645"/>
        <v/>
      </c>
      <c r="C2175" s="364"/>
      <c r="D2175" s="325" t="str">
        <f t="shared" si="646"/>
        <v/>
      </c>
      <c r="E2175" s="365"/>
      <c r="F2175" s="331">
        <f t="shared" si="647"/>
        <v>0</v>
      </c>
      <c r="G2175" s="332">
        <f t="shared" si="649"/>
        <v>0</v>
      </c>
    </row>
    <row r="2176" spans="1:7" ht="20.100000000000001" customHeight="1" x14ac:dyDescent="0.2">
      <c r="A2176" s="363" t="str">
        <f t="shared" si="648"/>
        <v/>
      </c>
      <c r="B2176" s="328" t="str">
        <f t="shared" si="645"/>
        <v/>
      </c>
      <c r="C2176" s="364"/>
      <c r="D2176" s="325" t="str">
        <f t="shared" si="646"/>
        <v/>
      </c>
      <c r="E2176" s="365"/>
      <c r="F2176" s="331">
        <f t="shared" si="647"/>
        <v>0</v>
      </c>
      <c r="G2176" s="332">
        <f t="shared" si="649"/>
        <v>0</v>
      </c>
    </row>
    <row r="2177" spans="1:7" ht="20.100000000000001" customHeight="1" x14ac:dyDescent="0.2">
      <c r="A2177" s="366"/>
      <c r="B2177" s="352"/>
      <c r="C2177" s="352"/>
      <c r="D2177" s="330"/>
      <c r="E2177" s="348"/>
      <c r="F2177" s="597" t="s">
        <v>27</v>
      </c>
      <c r="G2177" s="333">
        <f>SUBTOTAL(9,G2163:G2176)</f>
        <v>0</v>
      </c>
    </row>
    <row r="2178" spans="1:7" ht="20.100000000000001" customHeight="1" x14ac:dyDescent="0.2">
      <c r="A2178" s="366"/>
      <c r="B2178" s="352"/>
      <c r="C2178" s="339" t="s">
        <v>722</v>
      </c>
      <c r="D2178" s="330"/>
      <c r="E2178" s="348"/>
      <c r="F2178" s="349"/>
      <c r="G2178" s="367"/>
    </row>
    <row r="2179" spans="1:7" ht="20.100000000000001" customHeight="1" x14ac:dyDescent="0.2">
      <c r="A2179" s="363" t="str">
        <f t="shared" ref="A2179:A2186" si="650">IFERROR(VLOOKUP(C2179,Tabla_Insumos,4,FALSE),"")</f>
        <v/>
      </c>
      <c r="B2179" s="328" t="str">
        <f t="shared" ref="B2179:B2186" si="651">IFERROR(VLOOKUP(C2179,Tabla_Insumos,5,FALSE),"")</f>
        <v/>
      </c>
      <c r="C2179" s="334"/>
      <c r="D2179" s="325" t="str">
        <f t="shared" ref="D2179:D2186" si="652">IFERROR(VLOOKUP(C2179,Tabla_Insumos,2,FALSE),"")</f>
        <v/>
      </c>
      <c r="E2179" s="329"/>
      <c r="F2179" s="368">
        <f t="shared" ref="F2179:F2186" si="653">IFERROR(VLOOKUP(C2179,Tabla_Insumos,3,FALSE),0)</f>
        <v>0</v>
      </c>
      <c r="G2179" s="332">
        <f>ROUND(E2179*F2179,2)</f>
        <v>0</v>
      </c>
    </row>
    <row r="2180" spans="1:7" ht="20.100000000000001" customHeight="1" x14ac:dyDescent="0.2">
      <c r="A2180" s="363" t="str">
        <f t="shared" si="650"/>
        <v/>
      </c>
      <c r="B2180" s="328" t="str">
        <f t="shared" si="651"/>
        <v/>
      </c>
      <c r="C2180" s="335"/>
      <c r="D2180" s="325" t="str">
        <f t="shared" si="652"/>
        <v/>
      </c>
      <c r="E2180" s="329"/>
      <c r="F2180" s="368">
        <f t="shared" si="653"/>
        <v>0</v>
      </c>
      <c r="G2180" s="332">
        <f t="shared" ref="G2180:G2186" si="654">ROUND(E2180*F2180,2)</f>
        <v>0</v>
      </c>
    </row>
    <row r="2181" spans="1:7" ht="20.100000000000001" customHeight="1" x14ac:dyDescent="0.2">
      <c r="A2181" s="363" t="str">
        <f t="shared" si="650"/>
        <v/>
      </c>
      <c r="B2181" s="328" t="str">
        <f t="shared" si="651"/>
        <v/>
      </c>
      <c r="C2181" s="335"/>
      <c r="D2181" s="325" t="str">
        <f t="shared" si="652"/>
        <v/>
      </c>
      <c r="E2181" s="329"/>
      <c r="F2181" s="368">
        <f t="shared" si="653"/>
        <v>0</v>
      </c>
      <c r="G2181" s="332">
        <f t="shared" si="654"/>
        <v>0</v>
      </c>
    </row>
    <row r="2182" spans="1:7" ht="20.100000000000001" customHeight="1" x14ac:dyDescent="0.2">
      <c r="A2182" s="363" t="str">
        <f t="shared" si="650"/>
        <v/>
      </c>
      <c r="B2182" s="328" t="str">
        <f t="shared" si="651"/>
        <v/>
      </c>
      <c r="C2182" s="335"/>
      <c r="D2182" s="325" t="str">
        <f t="shared" si="652"/>
        <v/>
      </c>
      <c r="E2182" s="329"/>
      <c r="F2182" s="368">
        <f t="shared" si="653"/>
        <v>0</v>
      </c>
      <c r="G2182" s="332">
        <f t="shared" si="654"/>
        <v>0</v>
      </c>
    </row>
    <row r="2183" spans="1:7" ht="20.100000000000001" customHeight="1" x14ac:dyDescent="0.2">
      <c r="A2183" s="363" t="str">
        <f t="shared" si="650"/>
        <v/>
      </c>
      <c r="B2183" s="328" t="str">
        <f t="shared" si="651"/>
        <v/>
      </c>
      <c r="C2183" s="328"/>
      <c r="D2183" s="325" t="str">
        <f t="shared" si="652"/>
        <v/>
      </c>
      <c r="E2183" s="329"/>
      <c r="F2183" s="368">
        <f t="shared" si="653"/>
        <v>0</v>
      </c>
      <c r="G2183" s="332">
        <f t="shared" si="654"/>
        <v>0</v>
      </c>
    </row>
    <row r="2184" spans="1:7" ht="20.100000000000001" customHeight="1" x14ac:dyDescent="0.2">
      <c r="A2184" s="363" t="str">
        <f t="shared" si="650"/>
        <v/>
      </c>
      <c r="B2184" s="328" t="str">
        <f t="shared" si="651"/>
        <v/>
      </c>
      <c r="C2184" s="328"/>
      <c r="D2184" s="325" t="str">
        <f t="shared" si="652"/>
        <v/>
      </c>
      <c r="E2184" s="329"/>
      <c r="F2184" s="368">
        <f t="shared" si="653"/>
        <v>0</v>
      </c>
      <c r="G2184" s="332">
        <f t="shared" si="654"/>
        <v>0</v>
      </c>
    </row>
    <row r="2185" spans="1:7" ht="20.100000000000001" customHeight="1" x14ac:dyDescent="0.2">
      <c r="A2185" s="363" t="str">
        <f t="shared" si="650"/>
        <v/>
      </c>
      <c r="B2185" s="328" t="str">
        <f t="shared" si="651"/>
        <v/>
      </c>
      <c r="C2185" s="364"/>
      <c r="D2185" s="325" t="str">
        <f t="shared" si="652"/>
        <v/>
      </c>
      <c r="E2185" s="365"/>
      <c r="F2185" s="368">
        <f t="shared" si="653"/>
        <v>0</v>
      </c>
      <c r="G2185" s="332">
        <f t="shared" si="654"/>
        <v>0</v>
      </c>
    </row>
    <row r="2186" spans="1:7" ht="20.100000000000001" customHeight="1" x14ac:dyDescent="0.2">
      <c r="A2186" s="363" t="str">
        <f t="shared" si="650"/>
        <v/>
      </c>
      <c r="B2186" s="328" t="str">
        <f t="shared" si="651"/>
        <v/>
      </c>
      <c r="C2186" s="364"/>
      <c r="D2186" s="325" t="str">
        <f t="shared" si="652"/>
        <v/>
      </c>
      <c r="E2186" s="365"/>
      <c r="F2186" s="368">
        <f t="shared" si="653"/>
        <v>0</v>
      </c>
      <c r="G2186" s="332">
        <f t="shared" si="654"/>
        <v>0</v>
      </c>
    </row>
    <row r="2187" spans="1:7" ht="20.100000000000001" customHeight="1" x14ac:dyDescent="0.2">
      <c r="A2187" s="366"/>
      <c r="B2187" s="352"/>
      <c r="C2187" s="352"/>
      <c r="D2187" s="330"/>
      <c r="E2187" s="348"/>
      <c r="F2187" s="597" t="s">
        <v>28</v>
      </c>
      <c r="G2187" s="333">
        <f>SUBTOTAL(9,G2179:G2186)</f>
        <v>0</v>
      </c>
    </row>
    <row r="2188" spans="1:7" ht="20.100000000000001" customHeight="1" x14ac:dyDescent="0.2">
      <c r="A2188" s="366"/>
      <c r="B2188" s="352"/>
      <c r="C2188" s="339" t="s">
        <v>723</v>
      </c>
      <c r="D2188" s="330"/>
      <c r="E2188" s="348"/>
      <c r="F2188" s="349"/>
      <c r="G2188" s="367"/>
    </row>
    <row r="2189" spans="1:7" ht="20.100000000000001" customHeight="1" x14ac:dyDescent="0.2">
      <c r="A2189" s="363" t="str">
        <f>IFERROR(VLOOKUP(C2189,Tabla_Insumos,4,FALSE),"")</f>
        <v/>
      </c>
      <c r="B2189" s="328" t="str">
        <f t="shared" ref="B2189:B2197" si="655">IFERROR(VLOOKUP(C2189,Tabla_Insumos,5,FALSE),"")</f>
        <v/>
      </c>
      <c r="C2189" s="335"/>
      <c r="D2189" s="325" t="str">
        <f t="shared" ref="D2189:D2197" si="656">IFERROR(VLOOKUP(C2189,Tabla_Insumos,2,FALSE),"")</f>
        <v/>
      </c>
      <c r="E2189" s="329"/>
      <c r="F2189" s="331">
        <f>IFERROR(VLOOKUP(C2189,Tabla_Insumos,3,FALSE),0)</f>
        <v>0</v>
      </c>
      <c r="G2189" s="332">
        <f>ROUND(E2189*F2189,2)</f>
        <v>0</v>
      </c>
    </row>
    <row r="2190" spans="1:7" ht="20.100000000000001" customHeight="1" x14ac:dyDescent="0.2">
      <c r="A2190" s="363" t="str">
        <f t="shared" ref="A2190:A2197" si="657">IFERROR(VLOOKUP(C2190,Tabla_Insumos,4,FALSE),"")</f>
        <v/>
      </c>
      <c r="B2190" s="328" t="str">
        <f t="shared" si="655"/>
        <v/>
      </c>
      <c r="C2190" s="335"/>
      <c r="D2190" s="325" t="str">
        <f t="shared" si="656"/>
        <v/>
      </c>
      <c r="E2190" s="329"/>
      <c r="F2190" s="331">
        <f t="shared" ref="F2190:F2197" si="658">IFERROR(VLOOKUP(C2190,Tabla_Insumos,3,FALSE),0)</f>
        <v>0</v>
      </c>
      <c r="G2190" s="332">
        <f t="shared" ref="G2190:G2197" si="659">ROUND(E2190*F2190,2)</f>
        <v>0</v>
      </c>
    </row>
    <row r="2191" spans="1:7" ht="20.100000000000001" customHeight="1" x14ac:dyDescent="0.2">
      <c r="A2191" s="363" t="str">
        <f t="shared" si="657"/>
        <v/>
      </c>
      <c r="B2191" s="328" t="str">
        <f t="shared" si="655"/>
        <v/>
      </c>
      <c r="C2191" s="334"/>
      <c r="D2191" s="325" t="str">
        <f t="shared" si="656"/>
        <v/>
      </c>
      <c r="E2191" s="329"/>
      <c r="F2191" s="331">
        <f t="shared" si="658"/>
        <v>0</v>
      </c>
      <c r="G2191" s="332">
        <f t="shared" si="659"/>
        <v>0</v>
      </c>
    </row>
    <row r="2192" spans="1:7" ht="20.100000000000001" customHeight="1" x14ac:dyDescent="0.2">
      <c r="A2192" s="363" t="str">
        <f t="shared" si="657"/>
        <v/>
      </c>
      <c r="B2192" s="328" t="str">
        <f t="shared" si="655"/>
        <v/>
      </c>
      <c r="C2192" s="369"/>
      <c r="D2192" s="325" t="str">
        <f t="shared" si="656"/>
        <v/>
      </c>
      <c r="E2192" s="329"/>
      <c r="F2192" s="331">
        <f t="shared" si="658"/>
        <v>0</v>
      </c>
      <c r="G2192" s="332">
        <f t="shared" si="659"/>
        <v>0</v>
      </c>
    </row>
    <row r="2193" spans="1:7" ht="20.100000000000001" customHeight="1" x14ac:dyDescent="0.2">
      <c r="A2193" s="363" t="str">
        <f t="shared" si="657"/>
        <v/>
      </c>
      <c r="B2193" s="328" t="str">
        <f t="shared" si="655"/>
        <v/>
      </c>
      <c r="C2193" s="370"/>
      <c r="D2193" s="325" t="str">
        <f t="shared" si="656"/>
        <v/>
      </c>
      <c r="E2193" s="329"/>
      <c r="F2193" s="331">
        <f t="shared" si="658"/>
        <v>0</v>
      </c>
      <c r="G2193" s="332">
        <f t="shared" si="659"/>
        <v>0</v>
      </c>
    </row>
    <row r="2194" spans="1:7" ht="20.100000000000001" customHeight="1" x14ac:dyDescent="0.2">
      <c r="A2194" s="363" t="str">
        <f t="shared" si="657"/>
        <v/>
      </c>
      <c r="B2194" s="328" t="str">
        <f t="shared" si="655"/>
        <v/>
      </c>
      <c r="C2194" s="364"/>
      <c r="D2194" s="325" t="str">
        <f t="shared" si="656"/>
        <v/>
      </c>
      <c r="E2194" s="365"/>
      <c r="F2194" s="331">
        <f t="shared" si="658"/>
        <v>0</v>
      </c>
      <c r="G2194" s="332">
        <f t="shared" si="659"/>
        <v>0</v>
      </c>
    </row>
    <row r="2195" spans="1:7" ht="20.100000000000001" customHeight="1" x14ac:dyDescent="0.2">
      <c r="A2195" s="363" t="str">
        <f t="shared" si="657"/>
        <v/>
      </c>
      <c r="B2195" s="328" t="str">
        <f t="shared" si="655"/>
        <v/>
      </c>
      <c r="C2195" s="364"/>
      <c r="D2195" s="325" t="str">
        <f t="shared" si="656"/>
        <v/>
      </c>
      <c r="E2195" s="365"/>
      <c r="F2195" s="331">
        <f t="shared" si="658"/>
        <v>0</v>
      </c>
      <c r="G2195" s="332">
        <f t="shared" si="659"/>
        <v>0</v>
      </c>
    </row>
    <row r="2196" spans="1:7" ht="20.100000000000001" customHeight="1" x14ac:dyDescent="0.2">
      <c r="A2196" s="363" t="str">
        <f t="shared" si="657"/>
        <v/>
      </c>
      <c r="B2196" s="328" t="str">
        <f t="shared" si="655"/>
        <v/>
      </c>
      <c r="C2196" s="364"/>
      <c r="D2196" s="325" t="str">
        <f t="shared" si="656"/>
        <v/>
      </c>
      <c r="E2196" s="365"/>
      <c r="F2196" s="331">
        <f t="shared" si="658"/>
        <v>0</v>
      </c>
      <c r="G2196" s="332">
        <f t="shared" si="659"/>
        <v>0</v>
      </c>
    </row>
    <row r="2197" spans="1:7" ht="20.100000000000001" customHeight="1" x14ac:dyDescent="0.2">
      <c r="A2197" s="363" t="str">
        <f t="shared" si="657"/>
        <v/>
      </c>
      <c r="B2197" s="328" t="str">
        <f t="shared" si="655"/>
        <v/>
      </c>
      <c r="C2197" s="364"/>
      <c r="D2197" s="325" t="str">
        <f t="shared" si="656"/>
        <v/>
      </c>
      <c r="E2197" s="365"/>
      <c r="F2197" s="331">
        <f t="shared" si="658"/>
        <v>0</v>
      </c>
      <c r="G2197" s="332">
        <f t="shared" si="659"/>
        <v>0</v>
      </c>
    </row>
    <row r="2198" spans="1:7" ht="20.100000000000001" customHeight="1" x14ac:dyDescent="0.2">
      <c r="A2198" s="371"/>
      <c r="B2198" s="330"/>
      <c r="C2198" s="352"/>
      <c r="D2198" s="330"/>
      <c r="E2198" s="348"/>
      <c r="F2198" s="597" t="s">
        <v>29</v>
      </c>
      <c r="G2198" s="333">
        <f>SUBTOTAL(9,G2189:G2197)</f>
        <v>0</v>
      </c>
    </row>
    <row r="2199" spans="1:7" ht="20.100000000000001" customHeight="1" thickBot="1" x14ac:dyDescent="0.25">
      <c r="A2199" s="372"/>
      <c r="B2199" s="373"/>
      <c r="C2199" s="374"/>
      <c r="D2199" s="373"/>
      <c r="E2199" s="375"/>
      <c r="F2199" s="376"/>
      <c r="G2199" s="377"/>
    </row>
    <row r="2200" spans="1:7" ht="20.100000000000001" customHeight="1" thickBot="1" x14ac:dyDescent="0.25">
      <c r="A2200" s="387">
        <f>B2158</f>
        <v>42</v>
      </c>
      <c r="B2200" s="378" t="str">
        <f>C2158</f>
        <v>Ejecución de base para calles (0,20)</v>
      </c>
      <c r="C2200" s="379"/>
      <c r="D2200" s="379" t="s">
        <v>30</v>
      </c>
      <c r="E2200" s="380"/>
      <c r="F2200" s="381" t="s">
        <v>31</v>
      </c>
      <c r="G2200" s="382">
        <f>SUBTOTAL(9,G2163:G2199)</f>
        <v>0</v>
      </c>
    </row>
    <row r="2201" spans="1:7" ht="20.100000000000001" customHeight="1" thickTop="1" thickBot="1" x14ac:dyDescent="0.25"/>
    <row r="2202" spans="1:7" ht="20.100000000000001" customHeight="1" thickTop="1" x14ac:dyDescent="0.2">
      <c r="A2202" s="383" t="s">
        <v>1252</v>
      </c>
      <c r="B2202" s="384"/>
      <c r="C2202" s="384"/>
      <c r="D2202" s="384"/>
      <c r="E2202" s="384"/>
      <c r="F2202" s="384"/>
      <c r="G2202" s="385"/>
    </row>
    <row r="2203" spans="1:7" ht="20.100000000000001" customHeight="1" x14ac:dyDescent="0.2">
      <c r="A2203" s="336" t="s">
        <v>719</v>
      </c>
      <c r="B2203" s="337" t="str">
        <f>Comitente</f>
        <v>INSTITUTO PROVINCIAL DE LA VIVIENDA</v>
      </c>
      <c r="C2203" s="338"/>
      <c r="D2203" s="339"/>
      <c r="E2203" s="339"/>
      <c r="F2203" s="340"/>
      <c r="G2203" s="341"/>
    </row>
    <row r="2204" spans="1:7" ht="20.100000000000001" customHeight="1" x14ac:dyDescent="0.2">
      <c r="A2204" s="336" t="s">
        <v>720</v>
      </c>
      <c r="B2204" s="337" t="str">
        <f>Contratista</f>
        <v>xxxxxx</v>
      </c>
      <c r="C2204" s="342"/>
      <c r="D2204" s="342"/>
      <c r="E2204" s="342"/>
      <c r="F2204" s="343"/>
      <c r="G2204" s="344"/>
    </row>
    <row r="2205" spans="1:7" ht="20.100000000000001" customHeight="1" x14ac:dyDescent="0.2">
      <c r="A2205" s="336" t="s">
        <v>20</v>
      </c>
      <c r="B2205" s="337" t="str">
        <f>Obra</f>
        <v>B° VIRGEN DE FÁTIMA - SECTOR 1 - 71 VIV.- DPTO. JÁCHAL</v>
      </c>
      <c r="C2205" s="342"/>
      <c r="D2205" s="342"/>
      <c r="E2205" s="342"/>
      <c r="F2205" s="343" t="s">
        <v>33</v>
      </c>
      <c r="G2205" s="345">
        <f>+Datos!$C$10</f>
        <v>43769</v>
      </c>
    </row>
    <row r="2206" spans="1:7" ht="20.100000000000001" customHeight="1" x14ac:dyDescent="0.2">
      <c r="A2206" s="346" t="s">
        <v>718</v>
      </c>
      <c r="B2206" s="347" t="str">
        <f>Ubicación</f>
        <v>DEPTO. JÁCHAL</v>
      </c>
      <c r="C2206" s="347"/>
      <c r="D2206" s="330"/>
      <c r="E2206" s="348"/>
      <c r="F2206" s="349"/>
      <c r="G2206" s="350"/>
    </row>
    <row r="2207" spans="1:7" ht="20.100000000000001" customHeight="1" x14ac:dyDescent="0.2">
      <c r="A2207" s="346" t="s">
        <v>34</v>
      </c>
      <c r="B2207" s="351" t="s">
        <v>1126</v>
      </c>
      <c r="C2207" s="352" t="str">
        <f>IFERROR(VLOOKUP(B2207,Tabla_CyP,2,FALSE),"")</f>
        <v>INFRAESTRUCTURA</v>
      </c>
      <c r="D2207" s="353"/>
      <c r="E2207" s="348"/>
      <c r="F2207" s="349"/>
      <c r="G2207" s="350"/>
    </row>
    <row r="2208" spans="1:7" ht="20.100000000000001" customHeight="1" x14ac:dyDescent="0.2">
      <c r="A2208" s="346" t="s">
        <v>21</v>
      </c>
      <c r="B2208" s="386">
        <f>IFERROR(VLOOKUP(COUNTIF($A$1:A2208,"ITEM:"),Tabla_NumeroItem,2,FALSE),"")</f>
        <v>43</v>
      </c>
      <c r="C2208" s="352" t="str">
        <f>IFERROR(VLOOKUP(B2208,Tabla_CyP,2,FALSE),"")</f>
        <v>Ejecución de cunetas en tierra</v>
      </c>
      <c r="D2208" s="330"/>
      <c r="E2208" s="348"/>
      <c r="F2208" s="343" t="s">
        <v>22</v>
      </c>
      <c r="G2208" s="354" t="str">
        <f>IFERROR(VLOOKUP(B2208,Tabla_CyP,4,FALSE),"")</f>
        <v>ml</v>
      </c>
    </row>
    <row r="2209" spans="1:7" ht="20.100000000000001" customHeight="1" x14ac:dyDescent="0.2">
      <c r="A2209" s="346"/>
      <c r="B2209" s="347"/>
      <c r="C2209" s="352"/>
      <c r="D2209" s="330"/>
      <c r="E2209" s="348"/>
      <c r="F2209" s="349"/>
      <c r="G2209" s="350"/>
    </row>
    <row r="2210" spans="1:7" ht="20.100000000000001" customHeight="1" x14ac:dyDescent="0.2">
      <c r="A2210" s="650" t="s">
        <v>581</v>
      </c>
      <c r="B2210" s="651"/>
      <c r="C2210" s="646" t="s">
        <v>0</v>
      </c>
      <c r="D2210" s="646" t="s">
        <v>23</v>
      </c>
      <c r="E2210" s="648" t="s">
        <v>24</v>
      </c>
      <c r="F2210" s="644" t="s">
        <v>25</v>
      </c>
      <c r="G2210" s="652" t="s">
        <v>26</v>
      </c>
    </row>
    <row r="2211" spans="1:7" ht="20.100000000000001" customHeight="1" x14ac:dyDescent="0.2">
      <c r="A2211" s="355" t="s">
        <v>582</v>
      </c>
      <c r="B2211" s="356" t="s">
        <v>583</v>
      </c>
      <c r="C2211" s="647"/>
      <c r="D2211" s="647"/>
      <c r="E2211" s="649"/>
      <c r="F2211" s="645"/>
      <c r="G2211" s="653"/>
    </row>
    <row r="2212" spans="1:7" ht="20.100000000000001" customHeight="1" x14ac:dyDescent="0.2">
      <c r="A2212" s="596"/>
      <c r="B2212" s="357"/>
      <c r="C2212" s="358" t="s">
        <v>721</v>
      </c>
      <c r="D2212" s="359"/>
      <c r="E2212" s="360"/>
      <c r="F2212" s="361"/>
      <c r="G2212" s="362"/>
    </row>
    <row r="2213" spans="1:7" ht="20.100000000000001" customHeight="1" x14ac:dyDescent="0.2">
      <c r="A2213" s="363" t="str">
        <f>IFERROR(VLOOKUP(C2213,Tabla_Insumos,4,FALSE),"")</f>
        <v/>
      </c>
      <c r="B2213" s="328" t="str">
        <f t="shared" ref="B2213:B2226" si="660">IFERROR(VLOOKUP(C2213,Tabla_Insumos,5,FALSE),"")</f>
        <v/>
      </c>
      <c r="C2213" s="326"/>
      <c r="D2213" s="325" t="str">
        <f t="shared" ref="D2213:D2226" si="661">IFERROR(VLOOKUP(C2213,Tabla_Insumos,2,FALSE),"")</f>
        <v/>
      </c>
      <c r="E2213" s="329"/>
      <c r="F2213" s="331">
        <f t="shared" ref="F2213:F2226" si="662">IFERROR(VLOOKUP(C2213,Tabla_Insumos,3,FALSE),0)</f>
        <v>0</v>
      </c>
      <c r="G2213" s="332">
        <f>ROUND(E2213*F2213,2)</f>
        <v>0</v>
      </c>
    </row>
    <row r="2214" spans="1:7" ht="20.100000000000001" customHeight="1" x14ac:dyDescent="0.2">
      <c r="A2214" s="363" t="str">
        <f t="shared" ref="A2214:A2226" si="663">IFERROR(VLOOKUP(C2214,Tabla_Insumos,4,FALSE),"")</f>
        <v/>
      </c>
      <c r="B2214" s="328" t="str">
        <f t="shared" si="660"/>
        <v/>
      </c>
      <c r="C2214" s="326"/>
      <c r="D2214" s="325" t="str">
        <f t="shared" si="661"/>
        <v/>
      </c>
      <c r="E2214" s="329"/>
      <c r="F2214" s="331">
        <f t="shared" si="662"/>
        <v>0</v>
      </c>
      <c r="G2214" s="332">
        <f t="shared" ref="G2214:G2226" si="664">ROUND(E2214*F2214,2)</f>
        <v>0</v>
      </c>
    </row>
    <row r="2215" spans="1:7" ht="20.100000000000001" customHeight="1" x14ac:dyDescent="0.2">
      <c r="A2215" s="363" t="str">
        <f t="shared" si="663"/>
        <v/>
      </c>
      <c r="B2215" s="328" t="str">
        <f t="shared" si="660"/>
        <v/>
      </c>
      <c r="C2215" s="326"/>
      <c r="D2215" s="325" t="str">
        <f t="shared" si="661"/>
        <v/>
      </c>
      <c r="E2215" s="329"/>
      <c r="F2215" s="331">
        <f t="shared" si="662"/>
        <v>0</v>
      </c>
      <c r="G2215" s="332">
        <f t="shared" si="664"/>
        <v>0</v>
      </c>
    </row>
    <row r="2216" spans="1:7" ht="20.100000000000001" customHeight="1" x14ac:dyDescent="0.2">
      <c r="A2216" s="363" t="str">
        <f t="shared" si="663"/>
        <v/>
      </c>
      <c r="B2216" s="328" t="str">
        <f t="shared" si="660"/>
        <v/>
      </c>
      <c r="C2216" s="327"/>
      <c r="D2216" s="325" t="str">
        <f t="shared" si="661"/>
        <v/>
      </c>
      <c r="E2216" s="329"/>
      <c r="F2216" s="331">
        <f t="shared" si="662"/>
        <v>0</v>
      </c>
      <c r="G2216" s="332">
        <f t="shared" si="664"/>
        <v>0</v>
      </c>
    </row>
    <row r="2217" spans="1:7" ht="20.100000000000001" customHeight="1" x14ac:dyDescent="0.2">
      <c r="A2217" s="363" t="str">
        <f t="shared" si="663"/>
        <v/>
      </c>
      <c r="B2217" s="328" t="str">
        <f t="shared" si="660"/>
        <v/>
      </c>
      <c r="C2217" s="328"/>
      <c r="D2217" s="325" t="str">
        <f t="shared" si="661"/>
        <v/>
      </c>
      <c r="E2217" s="329"/>
      <c r="F2217" s="331">
        <f t="shared" si="662"/>
        <v>0</v>
      </c>
      <c r="G2217" s="332">
        <f t="shared" si="664"/>
        <v>0</v>
      </c>
    </row>
    <row r="2218" spans="1:7" ht="20.100000000000001" customHeight="1" x14ac:dyDescent="0.2">
      <c r="A2218" s="363" t="str">
        <f t="shared" si="663"/>
        <v/>
      </c>
      <c r="B2218" s="328" t="str">
        <f t="shared" si="660"/>
        <v/>
      </c>
      <c r="C2218" s="364"/>
      <c r="D2218" s="325" t="str">
        <f t="shared" si="661"/>
        <v/>
      </c>
      <c r="E2218" s="365"/>
      <c r="F2218" s="331">
        <f t="shared" si="662"/>
        <v>0</v>
      </c>
      <c r="G2218" s="332">
        <f t="shared" si="664"/>
        <v>0</v>
      </c>
    </row>
    <row r="2219" spans="1:7" ht="20.100000000000001" customHeight="1" x14ac:dyDescent="0.2">
      <c r="A2219" s="363" t="str">
        <f t="shared" si="663"/>
        <v/>
      </c>
      <c r="B2219" s="328" t="str">
        <f t="shared" si="660"/>
        <v/>
      </c>
      <c r="C2219" s="364"/>
      <c r="D2219" s="325" t="str">
        <f t="shared" si="661"/>
        <v/>
      </c>
      <c r="E2219" s="365"/>
      <c r="F2219" s="331">
        <f t="shared" si="662"/>
        <v>0</v>
      </c>
      <c r="G2219" s="332">
        <f t="shared" si="664"/>
        <v>0</v>
      </c>
    </row>
    <row r="2220" spans="1:7" ht="20.100000000000001" customHeight="1" x14ac:dyDescent="0.2">
      <c r="A2220" s="363" t="str">
        <f t="shared" si="663"/>
        <v/>
      </c>
      <c r="B2220" s="328" t="str">
        <f t="shared" si="660"/>
        <v/>
      </c>
      <c r="C2220" s="364"/>
      <c r="D2220" s="325" t="str">
        <f t="shared" si="661"/>
        <v/>
      </c>
      <c r="E2220" s="365"/>
      <c r="F2220" s="331">
        <f t="shared" si="662"/>
        <v>0</v>
      </c>
      <c r="G2220" s="332">
        <f t="shared" si="664"/>
        <v>0</v>
      </c>
    </row>
    <row r="2221" spans="1:7" ht="20.100000000000001" customHeight="1" x14ac:dyDescent="0.2">
      <c r="A2221" s="363" t="str">
        <f t="shared" si="663"/>
        <v/>
      </c>
      <c r="B2221" s="328" t="str">
        <f t="shared" si="660"/>
        <v/>
      </c>
      <c r="C2221" s="364"/>
      <c r="D2221" s="325" t="str">
        <f t="shared" si="661"/>
        <v/>
      </c>
      <c r="E2221" s="365"/>
      <c r="F2221" s="331">
        <f t="shared" si="662"/>
        <v>0</v>
      </c>
      <c r="G2221" s="332">
        <f t="shared" si="664"/>
        <v>0</v>
      </c>
    </row>
    <row r="2222" spans="1:7" ht="20.100000000000001" customHeight="1" x14ac:dyDescent="0.2">
      <c r="A2222" s="363" t="str">
        <f t="shared" si="663"/>
        <v/>
      </c>
      <c r="B2222" s="328" t="str">
        <f t="shared" si="660"/>
        <v/>
      </c>
      <c r="C2222" s="364"/>
      <c r="D2222" s="325" t="str">
        <f t="shared" si="661"/>
        <v/>
      </c>
      <c r="E2222" s="365"/>
      <c r="F2222" s="331">
        <f t="shared" si="662"/>
        <v>0</v>
      </c>
      <c r="G2222" s="332">
        <f t="shared" si="664"/>
        <v>0</v>
      </c>
    </row>
    <row r="2223" spans="1:7" ht="20.100000000000001" customHeight="1" x14ac:dyDescent="0.2">
      <c r="A2223" s="363" t="str">
        <f t="shared" si="663"/>
        <v/>
      </c>
      <c r="B2223" s="328" t="str">
        <f t="shared" si="660"/>
        <v/>
      </c>
      <c r="C2223" s="364"/>
      <c r="D2223" s="325" t="str">
        <f t="shared" si="661"/>
        <v/>
      </c>
      <c r="E2223" s="365"/>
      <c r="F2223" s="331">
        <f t="shared" si="662"/>
        <v>0</v>
      </c>
      <c r="G2223" s="332">
        <f t="shared" si="664"/>
        <v>0</v>
      </c>
    </row>
    <row r="2224" spans="1:7" ht="20.100000000000001" customHeight="1" x14ac:dyDescent="0.2">
      <c r="A2224" s="363" t="str">
        <f t="shared" si="663"/>
        <v/>
      </c>
      <c r="B2224" s="328" t="str">
        <f t="shared" si="660"/>
        <v/>
      </c>
      <c r="C2224" s="364"/>
      <c r="D2224" s="325" t="str">
        <f t="shared" si="661"/>
        <v/>
      </c>
      <c r="E2224" s="365"/>
      <c r="F2224" s="331">
        <f t="shared" si="662"/>
        <v>0</v>
      </c>
      <c r="G2224" s="332">
        <f t="shared" si="664"/>
        <v>0</v>
      </c>
    </row>
    <row r="2225" spans="1:7" ht="20.100000000000001" customHeight="1" x14ac:dyDescent="0.2">
      <c r="A2225" s="363" t="str">
        <f t="shared" si="663"/>
        <v/>
      </c>
      <c r="B2225" s="328" t="str">
        <f t="shared" si="660"/>
        <v/>
      </c>
      <c r="C2225" s="364"/>
      <c r="D2225" s="325" t="str">
        <f t="shared" si="661"/>
        <v/>
      </c>
      <c r="E2225" s="365"/>
      <c r="F2225" s="331">
        <f t="shared" si="662"/>
        <v>0</v>
      </c>
      <c r="G2225" s="332">
        <f t="shared" si="664"/>
        <v>0</v>
      </c>
    </row>
    <row r="2226" spans="1:7" ht="20.100000000000001" customHeight="1" x14ac:dyDescent="0.2">
      <c r="A2226" s="363" t="str">
        <f t="shared" si="663"/>
        <v/>
      </c>
      <c r="B2226" s="328" t="str">
        <f t="shared" si="660"/>
        <v/>
      </c>
      <c r="C2226" s="364"/>
      <c r="D2226" s="325" t="str">
        <f t="shared" si="661"/>
        <v/>
      </c>
      <c r="E2226" s="365"/>
      <c r="F2226" s="331">
        <f t="shared" si="662"/>
        <v>0</v>
      </c>
      <c r="G2226" s="332">
        <f t="shared" si="664"/>
        <v>0</v>
      </c>
    </row>
    <row r="2227" spans="1:7" ht="20.100000000000001" customHeight="1" x14ac:dyDescent="0.2">
      <c r="A2227" s="366"/>
      <c r="B2227" s="352"/>
      <c r="C2227" s="352"/>
      <c r="D2227" s="330"/>
      <c r="E2227" s="348"/>
      <c r="F2227" s="597" t="s">
        <v>27</v>
      </c>
      <c r="G2227" s="333">
        <f>SUBTOTAL(9,G2213:G2226)</f>
        <v>0</v>
      </c>
    </row>
    <row r="2228" spans="1:7" ht="20.100000000000001" customHeight="1" x14ac:dyDescent="0.2">
      <c r="A2228" s="366"/>
      <c r="B2228" s="352"/>
      <c r="C2228" s="339" t="s">
        <v>722</v>
      </c>
      <c r="D2228" s="330"/>
      <c r="E2228" s="348"/>
      <c r="F2228" s="349"/>
      <c r="G2228" s="367"/>
    </row>
    <row r="2229" spans="1:7" ht="20.100000000000001" customHeight="1" x14ac:dyDescent="0.2">
      <c r="A2229" s="363" t="str">
        <f t="shared" ref="A2229:A2236" si="665">IFERROR(VLOOKUP(C2229,Tabla_Insumos,4,FALSE),"")</f>
        <v/>
      </c>
      <c r="B2229" s="328" t="str">
        <f t="shared" ref="B2229:B2236" si="666">IFERROR(VLOOKUP(C2229,Tabla_Insumos,5,FALSE),"")</f>
        <v/>
      </c>
      <c r="C2229" s="334"/>
      <c r="D2229" s="325" t="str">
        <f t="shared" ref="D2229:D2236" si="667">IFERROR(VLOOKUP(C2229,Tabla_Insumos,2,FALSE),"")</f>
        <v/>
      </c>
      <c r="E2229" s="329"/>
      <c r="F2229" s="368">
        <f t="shared" ref="F2229:F2236" si="668">IFERROR(VLOOKUP(C2229,Tabla_Insumos,3,FALSE),0)</f>
        <v>0</v>
      </c>
      <c r="G2229" s="332">
        <f>ROUND(E2229*F2229,2)</f>
        <v>0</v>
      </c>
    </row>
    <row r="2230" spans="1:7" ht="20.100000000000001" customHeight="1" x14ac:dyDescent="0.2">
      <c r="A2230" s="363" t="str">
        <f t="shared" si="665"/>
        <v/>
      </c>
      <c r="B2230" s="328" t="str">
        <f t="shared" si="666"/>
        <v/>
      </c>
      <c r="C2230" s="335"/>
      <c r="D2230" s="325" t="str">
        <f t="shared" si="667"/>
        <v/>
      </c>
      <c r="E2230" s="329"/>
      <c r="F2230" s="368">
        <f t="shared" si="668"/>
        <v>0</v>
      </c>
      <c r="G2230" s="332">
        <f t="shared" ref="G2230:G2236" si="669">ROUND(E2230*F2230,2)</f>
        <v>0</v>
      </c>
    </row>
    <row r="2231" spans="1:7" ht="20.100000000000001" customHeight="1" x14ac:dyDescent="0.2">
      <c r="A2231" s="363" t="str">
        <f t="shared" si="665"/>
        <v/>
      </c>
      <c r="B2231" s="328" t="str">
        <f t="shared" si="666"/>
        <v/>
      </c>
      <c r="C2231" s="335"/>
      <c r="D2231" s="325" t="str">
        <f t="shared" si="667"/>
        <v/>
      </c>
      <c r="E2231" s="329"/>
      <c r="F2231" s="368">
        <f t="shared" si="668"/>
        <v>0</v>
      </c>
      <c r="G2231" s="332">
        <f t="shared" si="669"/>
        <v>0</v>
      </c>
    </row>
    <row r="2232" spans="1:7" ht="20.100000000000001" customHeight="1" x14ac:dyDescent="0.2">
      <c r="A2232" s="363" t="str">
        <f t="shared" si="665"/>
        <v/>
      </c>
      <c r="B2232" s="328" t="str">
        <f t="shared" si="666"/>
        <v/>
      </c>
      <c r="C2232" s="335"/>
      <c r="D2232" s="325" t="str">
        <f t="shared" si="667"/>
        <v/>
      </c>
      <c r="E2232" s="329"/>
      <c r="F2232" s="368">
        <f t="shared" si="668"/>
        <v>0</v>
      </c>
      <c r="G2232" s="332">
        <f t="shared" si="669"/>
        <v>0</v>
      </c>
    </row>
    <row r="2233" spans="1:7" ht="20.100000000000001" customHeight="1" x14ac:dyDescent="0.2">
      <c r="A2233" s="363" t="str">
        <f t="shared" si="665"/>
        <v/>
      </c>
      <c r="B2233" s="328" t="str">
        <f t="shared" si="666"/>
        <v/>
      </c>
      <c r="C2233" s="328"/>
      <c r="D2233" s="325" t="str">
        <f t="shared" si="667"/>
        <v/>
      </c>
      <c r="E2233" s="329"/>
      <c r="F2233" s="368">
        <f t="shared" si="668"/>
        <v>0</v>
      </c>
      <c r="G2233" s="332">
        <f t="shared" si="669"/>
        <v>0</v>
      </c>
    </row>
    <row r="2234" spans="1:7" ht="20.100000000000001" customHeight="1" x14ac:dyDescent="0.2">
      <c r="A2234" s="363" t="str">
        <f t="shared" si="665"/>
        <v/>
      </c>
      <c r="B2234" s="328" t="str">
        <f t="shared" si="666"/>
        <v/>
      </c>
      <c r="C2234" s="328"/>
      <c r="D2234" s="325" t="str">
        <f t="shared" si="667"/>
        <v/>
      </c>
      <c r="E2234" s="329"/>
      <c r="F2234" s="368">
        <f t="shared" si="668"/>
        <v>0</v>
      </c>
      <c r="G2234" s="332">
        <f t="shared" si="669"/>
        <v>0</v>
      </c>
    </row>
    <row r="2235" spans="1:7" ht="20.100000000000001" customHeight="1" x14ac:dyDescent="0.2">
      <c r="A2235" s="363" t="str">
        <f t="shared" si="665"/>
        <v/>
      </c>
      <c r="B2235" s="328" t="str">
        <f t="shared" si="666"/>
        <v/>
      </c>
      <c r="C2235" s="364"/>
      <c r="D2235" s="325" t="str">
        <f t="shared" si="667"/>
        <v/>
      </c>
      <c r="E2235" s="365"/>
      <c r="F2235" s="368">
        <f t="shared" si="668"/>
        <v>0</v>
      </c>
      <c r="G2235" s="332">
        <f t="shared" si="669"/>
        <v>0</v>
      </c>
    </row>
    <row r="2236" spans="1:7" ht="20.100000000000001" customHeight="1" x14ac:dyDescent="0.2">
      <c r="A2236" s="363" t="str">
        <f t="shared" si="665"/>
        <v/>
      </c>
      <c r="B2236" s="328" t="str">
        <f t="shared" si="666"/>
        <v/>
      </c>
      <c r="C2236" s="364"/>
      <c r="D2236" s="325" t="str">
        <f t="shared" si="667"/>
        <v/>
      </c>
      <c r="E2236" s="365"/>
      <c r="F2236" s="368">
        <f t="shared" si="668"/>
        <v>0</v>
      </c>
      <c r="G2236" s="332">
        <f t="shared" si="669"/>
        <v>0</v>
      </c>
    </row>
    <row r="2237" spans="1:7" ht="20.100000000000001" customHeight="1" x14ac:dyDescent="0.2">
      <c r="A2237" s="366"/>
      <c r="B2237" s="352"/>
      <c r="C2237" s="352"/>
      <c r="D2237" s="330"/>
      <c r="E2237" s="348"/>
      <c r="F2237" s="597" t="s">
        <v>28</v>
      </c>
      <c r="G2237" s="333">
        <f>SUBTOTAL(9,G2229:G2236)</f>
        <v>0</v>
      </c>
    </row>
    <row r="2238" spans="1:7" ht="20.100000000000001" customHeight="1" x14ac:dyDescent="0.2">
      <c r="A2238" s="366"/>
      <c r="B2238" s="352"/>
      <c r="C2238" s="339" t="s">
        <v>723</v>
      </c>
      <c r="D2238" s="330"/>
      <c r="E2238" s="348"/>
      <c r="F2238" s="349"/>
      <c r="G2238" s="367"/>
    </row>
    <row r="2239" spans="1:7" ht="20.100000000000001" customHeight="1" x14ac:dyDescent="0.2">
      <c r="A2239" s="363" t="str">
        <f>IFERROR(VLOOKUP(C2239,Tabla_Insumos,4,FALSE),"")</f>
        <v/>
      </c>
      <c r="B2239" s="328" t="str">
        <f t="shared" ref="B2239:B2247" si="670">IFERROR(VLOOKUP(C2239,Tabla_Insumos,5,FALSE),"")</f>
        <v/>
      </c>
      <c r="C2239" s="335"/>
      <c r="D2239" s="325" t="str">
        <f t="shared" ref="D2239:D2247" si="671">IFERROR(VLOOKUP(C2239,Tabla_Insumos,2,FALSE),"")</f>
        <v/>
      </c>
      <c r="E2239" s="329"/>
      <c r="F2239" s="331">
        <f>IFERROR(VLOOKUP(C2239,Tabla_Insumos,3,FALSE),0)</f>
        <v>0</v>
      </c>
      <c r="G2239" s="332">
        <f>ROUND(E2239*F2239,2)</f>
        <v>0</v>
      </c>
    </row>
    <row r="2240" spans="1:7" ht="20.100000000000001" customHeight="1" x14ac:dyDescent="0.2">
      <c r="A2240" s="363" t="str">
        <f t="shared" ref="A2240:A2247" si="672">IFERROR(VLOOKUP(C2240,Tabla_Insumos,4,FALSE),"")</f>
        <v/>
      </c>
      <c r="B2240" s="328" t="str">
        <f t="shared" si="670"/>
        <v/>
      </c>
      <c r="C2240" s="335"/>
      <c r="D2240" s="325" t="str">
        <f t="shared" si="671"/>
        <v/>
      </c>
      <c r="E2240" s="329"/>
      <c r="F2240" s="331">
        <f t="shared" ref="F2240:F2247" si="673">IFERROR(VLOOKUP(C2240,Tabla_Insumos,3,FALSE),0)</f>
        <v>0</v>
      </c>
      <c r="G2240" s="332">
        <f t="shared" ref="G2240:G2247" si="674">ROUND(E2240*F2240,2)</f>
        <v>0</v>
      </c>
    </row>
    <row r="2241" spans="1:7" ht="20.100000000000001" customHeight="1" x14ac:dyDescent="0.2">
      <c r="A2241" s="363" t="str">
        <f t="shared" si="672"/>
        <v/>
      </c>
      <c r="B2241" s="328" t="str">
        <f t="shared" si="670"/>
        <v/>
      </c>
      <c r="C2241" s="334"/>
      <c r="D2241" s="325" t="str">
        <f t="shared" si="671"/>
        <v/>
      </c>
      <c r="E2241" s="329"/>
      <c r="F2241" s="331">
        <f t="shared" si="673"/>
        <v>0</v>
      </c>
      <c r="G2241" s="332">
        <f t="shared" si="674"/>
        <v>0</v>
      </c>
    </row>
    <row r="2242" spans="1:7" ht="20.100000000000001" customHeight="1" x14ac:dyDescent="0.2">
      <c r="A2242" s="363" t="str">
        <f t="shared" si="672"/>
        <v/>
      </c>
      <c r="B2242" s="328" t="str">
        <f t="shared" si="670"/>
        <v/>
      </c>
      <c r="C2242" s="369"/>
      <c r="D2242" s="325" t="str">
        <f t="shared" si="671"/>
        <v/>
      </c>
      <c r="E2242" s="329"/>
      <c r="F2242" s="331">
        <f t="shared" si="673"/>
        <v>0</v>
      </c>
      <c r="G2242" s="332">
        <f t="shared" si="674"/>
        <v>0</v>
      </c>
    </row>
    <row r="2243" spans="1:7" ht="20.100000000000001" customHeight="1" x14ac:dyDescent="0.2">
      <c r="A2243" s="363" t="str">
        <f t="shared" si="672"/>
        <v/>
      </c>
      <c r="B2243" s="328" t="str">
        <f t="shared" si="670"/>
        <v/>
      </c>
      <c r="C2243" s="370"/>
      <c r="D2243" s="325" t="str">
        <f t="shared" si="671"/>
        <v/>
      </c>
      <c r="E2243" s="329"/>
      <c r="F2243" s="331">
        <f t="shared" si="673"/>
        <v>0</v>
      </c>
      <c r="G2243" s="332">
        <f t="shared" si="674"/>
        <v>0</v>
      </c>
    </row>
    <row r="2244" spans="1:7" ht="20.100000000000001" customHeight="1" x14ac:dyDescent="0.2">
      <c r="A2244" s="363" t="str">
        <f t="shared" si="672"/>
        <v/>
      </c>
      <c r="B2244" s="328" t="str">
        <f t="shared" si="670"/>
        <v/>
      </c>
      <c r="C2244" s="364"/>
      <c r="D2244" s="325" t="str">
        <f t="shared" si="671"/>
        <v/>
      </c>
      <c r="E2244" s="365"/>
      <c r="F2244" s="331">
        <f t="shared" si="673"/>
        <v>0</v>
      </c>
      <c r="G2244" s="332">
        <f t="shared" si="674"/>
        <v>0</v>
      </c>
    </row>
    <row r="2245" spans="1:7" ht="20.100000000000001" customHeight="1" x14ac:dyDescent="0.2">
      <c r="A2245" s="363" t="str">
        <f t="shared" si="672"/>
        <v/>
      </c>
      <c r="B2245" s="328" t="str">
        <f t="shared" si="670"/>
        <v/>
      </c>
      <c r="C2245" s="364"/>
      <c r="D2245" s="325" t="str">
        <f t="shared" si="671"/>
        <v/>
      </c>
      <c r="E2245" s="365"/>
      <c r="F2245" s="331">
        <f t="shared" si="673"/>
        <v>0</v>
      </c>
      <c r="G2245" s="332">
        <f t="shared" si="674"/>
        <v>0</v>
      </c>
    </row>
    <row r="2246" spans="1:7" ht="20.100000000000001" customHeight="1" x14ac:dyDescent="0.2">
      <c r="A2246" s="363" t="str">
        <f t="shared" si="672"/>
        <v/>
      </c>
      <c r="B2246" s="328" t="str">
        <f t="shared" si="670"/>
        <v/>
      </c>
      <c r="C2246" s="364"/>
      <c r="D2246" s="325" t="str">
        <f t="shared" si="671"/>
        <v/>
      </c>
      <c r="E2246" s="365"/>
      <c r="F2246" s="331">
        <f t="shared" si="673"/>
        <v>0</v>
      </c>
      <c r="G2246" s="332">
        <f t="shared" si="674"/>
        <v>0</v>
      </c>
    </row>
    <row r="2247" spans="1:7" ht="20.100000000000001" customHeight="1" x14ac:dyDescent="0.2">
      <c r="A2247" s="363" t="str">
        <f t="shared" si="672"/>
        <v/>
      </c>
      <c r="B2247" s="328" t="str">
        <f t="shared" si="670"/>
        <v/>
      </c>
      <c r="C2247" s="364"/>
      <c r="D2247" s="325" t="str">
        <f t="shared" si="671"/>
        <v/>
      </c>
      <c r="E2247" s="365"/>
      <c r="F2247" s="331">
        <f t="shared" si="673"/>
        <v>0</v>
      </c>
      <c r="G2247" s="332">
        <f t="shared" si="674"/>
        <v>0</v>
      </c>
    </row>
    <row r="2248" spans="1:7" ht="20.100000000000001" customHeight="1" x14ac:dyDescent="0.2">
      <c r="A2248" s="371"/>
      <c r="B2248" s="330"/>
      <c r="C2248" s="352"/>
      <c r="D2248" s="330"/>
      <c r="E2248" s="348"/>
      <c r="F2248" s="597" t="s">
        <v>29</v>
      </c>
      <c r="G2248" s="333">
        <f>SUBTOTAL(9,G2239:G2247)</f>
        <v>0</v>
      </c>
    </row>
    <row r="2249" spans="1:7" ht="20.100000000000001" customHeight="1" thickBot="1" x14ac:dyDescent="0.25">
      <c r="A2249" s="372"/>
      <c r="B2249" s="373"/>
      <c r="C2249" s="374"/>
      <c r="D2249" s="373"/>
      <c r="E2249" s="375"/>
      <c r="F2249" s="376"/>
      <c r="G2249" s="377"/>
    </row>
    <row r="2250" spans="1:7" ht="20.100000000000001" customHeight="1" thickBot="1" x14ac:dyDescent="0.25">
      <c r="A2250" s="387">
        <f>B2208</f>
        <v>43</v>
      </c>
      <c r="B2250" s="378" t="str">
        <f>C2208</f>
        <v>Ejecución de cunetas en tierra</v>
      </c>
      <c r="C2250" s="379"/>
      <c r="D2250" s="379" t="s">
        <v>30</v>
      </c>
      <c r="E2250" s="380"/>
      <c r="F2250" s="381" t="s">
        <v>31</v>
      </c>
      <c r="G2250" s="382">
        <f>SUBTOTAL(9,G2213:G2249)</f>
        <v>0</v>
      </c>
    </row>
    <row r="2251" spans="1:7" ht="20.100000000000001" customHeight="1" thickTop="1" thickBot="1" x14ac:dyDescent="0.25"/>
    <row r="2252" spans="1:7" ht="20.100000000000001" customHeight="1" thickTop="1" x14ac:dyDescent="0.2">
      <c r="A2252" s="383" t="s">
        <v>1252</v>
      </c>
      <c r="B2252" s="384"/>
      <c r="C2252" s="384"/>
      <c r="D2252" s="384"/>
      <c r="E2252" s="384"/>
      <c r="F2252" s="384"/>
      <c r="G2252" s="385"/>
    </row>
    <row r="2253" spans="1:7" ht="20.100000000000001" customHeight="1" x14ac:dyDescent="0.2">
      <c r="A2253" s="336" t="s">
        <v>719</v>
      </c>
      <c r="B2253" s="337" t="str">
        <f>Comitente</f>
        <v>INSTITUTO PROVINCIAL DE LA VIVIENDA</v>
      </c>
      <c r="C2253" s="338"/>
      <c r="D2253" s="339"/>
      <c r="E2253" s="339"/>
      <c r="F2253" s="340"/>
      <c r="G2253" s="341"/>
    </row>
    <row r="2254" spans="1:7" ht="20.100000000000001" customHeight="1" x14ac:dyDescent="0.2">
      <c r="A2254" s="336" t="s">
        <v>720</v>
      </c>
      <c r="B2254" s="337" t="str">
        <f>Contratista</f>
        <v>xxxxxx</v>
      </c>
      <c r="C2254" s="342"/>
      <c r="D2254" s="342"/>
      <c r="E2254" s="342"/>
      <c r="F2254" s="343"/>
      <c r="G2254" s="344"/>
    </row>
    <row r="2255" spans="1:7" ht="20.100000000000001" customHeight="1" x14ac:dyDescent="0.2">
      <c r="A2255" s="336" t="s">
        <v>20</v>
      </c>
      <c r="B2255" s="337" t="str">
        <f>Obra</f>
        <v>B° VIRGEN DE FÁTIMA - SECTOR 1 - 71 VIV.- DPTO. JÁCHAL</v>
      </c>
      <c r="C2255" s="342"/>
      <c r="D2255" s="342"/>
      <c r="E2255" s="342"/>
      <c r="F2255" s="343" t="s">
        <v>33</v>
      </c>
      <c r="G2255" s="345">
        <f>+Datos!$C$10</f>
        <v>43769</v>
      </c>
    </row>
    <row r="2256" spans="1:7" ht="20.100000000000001" customHeight="1" x14ac:dyDescent="0.2">
      <c r="A2256" s="346" t="s">
        <v>718</v>
      </c>
      <c r="B2256" s="347" t="str">
        <f>Ubicación</f>
        <v>DEPTO. JÁCHAL</v>
      </c>
      <c r="C2256" s="347"/>
      <c r="D2256" s="330"/>
      <c r="E2256" s="348"/>
      <c r="F2256" s="349"/>
      <c r="G2256" s="350"/>
    </row>
    <row r="2257" spans="1:7" ht="20.100000000000001" customHeight="1" x14ac:dyDescent="0.2">
      <c r="A2257" s="346" t="s">
        <v>34</v>
      </c>
      <c r="B2257" s="351" t="s">
        <v>1126</v>
      </c>
      <c r="C2257" s="352" t="str">
        <f>IFERROR(VLOOKUP(B2257,Tabla_CyP,2,FALSE),"")</f>
        <v>INFRAESTRUCTURA</v>
      </c>
      <c r="D2257" s="353"/>
      <c r="E2257" s="348"/>
      <c r="F2257" s="349"/>
      <c r="G2257" s="350"/>
    </row>
    <row r="2258" spans="1:7" ht="20.100000000000001" customHeight="1" x14ac:dyDescent="0.2">
      <c r="A2258" s="346" t="s">
        <v>21</v>
      </c>
      <c r="B2258" s="386">
        <f>IFERROR(VLOOKUP(COUNTIF($A$1:A2258,"ITEM:"),Tabla_NumeroItem,2,FALSE),"")</f>
        <v>44</v>
      </c>
      <c r="C2258" s="352" t="str">
        <f>IFERROR(VLOOKUP(B2258,Tabla_CyP,2,FALSE),"")</f>
        <v>Ejecución de cunetas impermeabilizadas (ochavas)</v>
      </c>
      <c r="D2258" s="330"/>
      <c r="E2258" s="348"/>
      <c r="F2258" s="343" t="s">
        <v>22</v>
      </c>
      <c r="G2258" s="354" t="str">
        <f>IFERROR(VLOOKUP(B2258,Tabla_CyP,4,FALSE),"")</f>
        <v>ml</v>
      </c>
    </row>
    <row r="2259" spans="1:7" ht="20.100000000000001" customHeight="1" x14ac:dyDescent="0.2">
      <c r="A2259" s="346"/>
      <c r="B2259" s="347"/>
      <c r="C2259" s="352"/>
      <c r="D2259" s="330"/>
      <c r="E2259" s="348"/>
      <c r="F2259" s="349"/>
      <c r="G2259" s="350"/>
    </row>
    <row r="2260" spans="1:7" ht="20.100000000000001" customHeight="1" x14ac:dyDescent="0.2">
      <c r="A2260" s="650" t="s">
        <v>581</v>
      </c>
      <c r="B2260" s="651"/>
      <c r="C2260" s="646" t="s">
        <v>0</v>
      </c>
      <c r="D2260" s="646" t="s">
        <v>23</v>
      </c>
      <c r="E2260" s="648" t="s">
        <v>24</v>
      </c>
      <c r="F2260" s="644" t="s">
        <v>25</v>
      </c>
      <c r="G2260" s="652" t="s">
        <v>26</v>
      </c>
    </row>
    <row r="2261" spans="1:7" ht="20.100000000000001" customHeight="1" x14ac:dyDescent="0.2">
      <c r="A2261" s="355" t="s">
        <v>582</v>
      </c>
      <c r="B2261" s="356" t="s">
        <v>583</v>
      </c>
      <c r="C2261" s="647"/>
      <c r="D2261" s="647"/>
      <c r="E2261" s="649"/>
      <c r="F2261" s="645"/>
      <c r="G2261" s="653"/>
    </row>
    <row r="2262" spans="1:7" ht="20.100000000000001" customHeight="1" x14ac:dyDescent="0.2">
      <c r="A2262" s="596"/>
      <c r="B2262" s="357"/>
      <c r="C2262" s="358" t="s">
        <v>721</v>
      </c>
      <c r="D2262" s="359"/>
      <c r="E2262" s="360"/>
      <c r="F2262" s="361"/>
      <c r="G2262" s="362"/>
    </row>
    <row r="2263" spans="1:7" ht="20.100000000000001" customHeight="1" x14ac:dyDescent="0.2">
      <c r="A2263" s="363" t="str">
        <f>IFERROR(VLOOKUP(C2263,Tabla_Insumos,4,FALSE),"")</f>
        <v/>
      </c>
      <c r="B2263" s="328" t="str">
        <f t="shared" ref="B2263:B2276" si="675">IFERROR(VLOOKUP(C2263,Tabla_Insumos,5,FALSE),"")</f>
        <v/>
      </c>
      <c r="C2263" s="326"/>
      <c r="D2263" s="325" t="str">
        <f t="shared" ref="D2263:D2276" si="676">IFERROR(VLOOKUP(C2263,Tabla_Insumos,2,FALSE),"")</f>
        <v/>
      </c>
      <c r="E2263" s="329"/>
      <c r="F2263" s="331">
        <f t="shared" ref="F2263:F2276" si="677">IFERROR(VLOOKUP(C2263,Tabla_Insumos,3,FALSE),0)</f>
        <v>0</v>
      </c>
      <c r="G2263" s="332">
        <f>ROUND(E2263*F2263,2)</f>
        <v>0</v>
      </c>
    </row>
    <row r="2264" spans="1:7" ht="20.100000000000001" customHeight="1" x14ac:dyDescent="0.2">
      <c r="A2264" s="363" t="str">
        <f t="shared" ref="A2264:A2276" si="678">IFERROR(VLOOKUP(C2264,Tabla_Insumos,4,FALSE),"")</f>
        <v/>
      </c>
      <c r="B2264" s="328" t="str">
        <f t="shared" si="675"/>
        <v/>
      </c>
      <c r="C2264" s="326"/>
      <c r="D2264" s="325" t="str">
        <f t="shared" si="676"/>
        <v/>
      </c>
      <c r="E2264" s="329"/>
      <c r="F2264" s="331">
        <f t="shared" si="677"/>
        <v>0</v>
      </c>
      <c r="G2264" s="332">
        <f t="shared" ref="G2264:G2276" si="679">ROUND(E2264*F2264,2)</f>
        <v>0</v>
      </c>
    </row>
    <row r="2265" spans="1:7" ht="20.100000000000001" customHeight="1" x14ac:dyDescent="0.2">
      <c r="A2265" s="363" t="str">
        <f t="shared" si="678"/>
        <v/>
      </c>
      <c r="B2265" s="328" t="str">
        <f t="shared" si="675"/>
        <v/>
      </c>
      <c r="C2265" s="326"/>
      <c r="D2265" s="325" t="str">
        <f t="shared" si="676"/>
        <v/>
      </c>
      <c r="E2265" s="329"/>
      <c r="F2265" s="331">
        <f t="shared" si="677"/>
        <v>0</v>
      </c>
      <c r="G2265" s="332">
        <f t="shared" si="679"/>
        <v>0</v>
      </c>
    </row>
    <row r="2266" spans="1:7" ht="20.100000000000001" customHeight="1" x14ac:dyDescent="0.2">
      <c r="A2266" s="363" t="str">
        <f t="shared" si="678"/>
        <v/>
      </c>
      <c r="B2266" s="328" t="str">
        <f t="shared" si="675"/>
        <v/>
      </c>
      <c r="C2266" s="327"/>
      <c r="D2266" s="325" t="str">
        <f t="shared" si="676"/>
        <v/>
      </c>
      <c r="E2266" s="329"/>
      <c r="F2266" s="331">
        <f t="shared" si="677"/>
        <v>0</v>
      </c>
      <c r="G2266" s="332">
        <f t="shared" si="679"/>
        <v>0</v>
      </c>
    </row>
    <row r="2267" spans="1:7" ht="20.100000000000001" customHeight="1" x14ac:dyDescent="0.2">
      <c r="A2267" s="363" t="str">
        <f t="shared" si="678"/>
        <v/>
      </c>
      <c r="B2267" s="328" t="str">
        <f t="shared" si="675"/>
        <v/>
      </c>
      <c r="C2267" s="328"/>
      <c r="D2267" s="325" t="str">
        <f t="shared" si="676"/>
        <v/>
      </c>
      <c r="E2267" s="329"/>
      <c r="F2267" s="331">
        <f t="shared" si="677"/>
        <v>0</v>
      </c>
      <c r="G2267" s="332">
        <f t="shared" si="679"/>
        <v>0</v>
      </c>
    </row>
    <row r="2268" spans="1:7" ht="20.100000000000001" customHeight="1" x14ac:dyDescent="0.2">
      <c r="A2268" s="363" t="str">
        <f t="shared" si="678"/>
        <v/>
      </c>
      <c r="B2268" s="328" t="str">
        <f t="shared" si="675"/>
        <v/>
      </c>
      <c r="C2268" s="364"/>
      <c r="D2268" s="325" t="str">
        <f t="shared" si="676"/>
        <v/>
      </c>
      <c r="E2268" s="365"/>
      <c r="F2268" s="331">
        <f t="shared" si="677"/>
        <v>0</v>
      </c>
      <c r="G2268" s="332">
        <f t="shared" si="679"/>
        <v>0</v>
      </c>
    </row>
    <row r="2269" spans="1:7" ht="20.100000000000001" customHeight="1" x14ac:dyDescent="0.2">
      <c r="A2269" s="363" t="str">
        <f t="shared" si="678"/>
        <v/>
      </c>
      <c r="B2269" s="328" t="str">
        <f t="shared" si="675"/>
        <v/>
      </c>
      <c r="C2269" s="364"/>
      <c r="D2269" s="325" t="str">
        <f t="shared" si="676"/>
        <v/>
      </c>
      <c r="E2269" s="365"/>
      <c r="F2269" s="331">
        <f t="shared" si="677"/>
        <v>0</v>
      </c>
      <c r="G2269" s="332">
        <f t="shared" si="679"/>
        <v>0</v>
      </c>
    </row>
    <row r="2270" spans="1:7" ht="20.100000000000001" customHeight="1" x14ac:dyDescent="0.2">
      <c r="A2270" s="363" t="str">
        <f t="shared" si="678"/>
        <v/>
      </c>
      <c r="B2270" s="328" t="str">
        <f t="shared" si="675"/>
        <v/>
      </c>
      <c r="C2270" s="364"/>
      <c r="D2270" s="325" t="str">
        <f t="shared" si="676"/>
        <v/>
      </c>
      <c r="E2270" s="365"/>
      <c r="F2270" s="331">
        <f t="shared" si="677"/>
        <v>0</v>
      </c>
      <c r="G2270" s="332">
        <f t="shared" si="679"/>
        <v>0</v>
      </c>
    </row>
    <row r="2271" spans="1:7" ht="20.100000000000001" customHeight="1" x14ac:dyDescent="0.2">
      <c r="A2271" s="363" t="str">
        <f t="shared" si="678"/>
        <v/>
      </c>
      <c r="B2271" s="328" t="str">
        <f t="shared" si="675"/>
        <v/>
      </c>
      <c r="C2271" s="364"/>
      <c r="D2271" s="325" t="str">
        <f t="shared" si="676"/>
        <v/>
      </c>
      <c r="E2271" s="365"/>
      <c r="F2271" s="331">
        <f t="shared" si="677"/>
        <v>0</v>
      </c>
      <c r="G2271" s="332">
        <f t="shared" si="679"/>
        <v>0</v>
      </c>
    </row>
    <row r="2272" spans="1:7" ht="20.100000000000001" customHeight="1" x14ac:dyDescent="0.2">
      <c r="A2272" s="363" t="str">
        <f t="shared" si="678"/>
        <v/>
      </c>
      <c r="B2272" s="328" t="str">
        <f t="shared" si="675"/>
        <v/>
      </c>
      <c r="C2272" s="364"/>
      <c r="D2272" s="325" t="str">
        <f t="shared" si="676"/>
        <v/>
      </c>
      <c r="E2272" s="365"/>
      <c r="F2272" s="331">
        <f t="shared" si="677"/>
        <v>0</v>
      </c>
      <c r="G2272" s="332">
        <f t="shared" si="679"/>
        <v>0</v>
      </c>
    </row>
    <row r="2273" spans="1:7" ht="20.100000000000001" customHeight="1" x14ac:dyDescent="0.2">
      <c r="A2273" s="363" t="str">
        <f t="shared" si="678"/>
        <v/>
      </c>
      <c r="B2273" s="328" t="str">
        <f t="shared" si="675"/>
        <v/>
      </c>
      <c r="C2273" s="364"/>
      <c r="D2273" s="325" t="str">
        <f t="shared" si="676"/>
        <v/>
      </c>
      <c r="E2273" s="365"/>
      <c r="F2273" s="331">
        <f t="shared" si="677"/>
        <v>0</v>
      </c>
      <c r="G2273" s="332">
        <f t="shared" si="679"/>
        <v>0</v>
      </c>
    </row>
    <row r="2274" spans="1:7" ht="20.100000000000001" customHeight="1" x14ac:dyDescent="0.2">
      <c r="A2274" s="363" t="str">
        <f t="shared" si="678"/>
        <v/>
      </c>
      <c r="B2274" s="328" t="str">
        <f t="shared" si="675"/>
        <v/>
      </c>
      <c r="C2274" s="364"/>
      <c r="D2274" s="325" t="str">
        <f t="shared" si="676"/>
        <v/>
      </c>
      <c r="E2274" s="365"/>
      <c r="F2274" s="331">
        <f t="shared" si="677"/>
        <v>0</v>
      </c>
      <c r="G2274" s="332">
        <f t="shared" si="679"/>
        <v>0</v>
      </c>
    </row>
    <row r="2275" spans="1:7" ht="20.100000000000001" customHeight="1" x14ac:dyDescent="0.2">
      <c r="A2275" s="363" t="str">
        <f t="shared" si="678"/>
        <v/>
      </c>
      <c r="B2275" s="328" t="str">
        <f t="shared" si="675"/>
        <v/>
      </c>
      <c r="C2275" s="364"/>
      <c r="D2275" s="325" t="str">
        <f t="shared" si="676"/>
        <v/>
      </c>
      <c r="E2275" s="365"/>
      <c r="F2275" s="331">
        <f t="shared" si="677"/>
        <v>0</v>
      </c>
      <c r="G2275" s="332">
        <f t="shared" si="679"/>
        <v>0</v>
      </c>
    </row>
    <row r="2276" spans="1:7" ht="20.100000000000001" customHeight="1" x14ac:dyDescent="0.2">
      <c r="A2276" s="363" t="str">
        <f t="shared" si="678"/>
        <v/>
      </c>
      <c r="B2276" s="328" t="str">
        <f t="shared" si="675"/>
        <v/>
      </c>
      <c r="C2276" s="364"/>
      <c r="D2276" s="325" t="str">
        <f t="shared" si="676"/>
        <v/>
      </c>
      <c r="E2276" s="365"/>
      <c r="F2276" s="331">
        <f t="shared" si="677"/>
        <v>0</v>
      </c>
      <c r="G2276" s="332">
        <f t="shared" si="679"/>
        <v>0</v>
      </c>
    </row>
    <row r="2277" spans="1:7" ht="20.100000000000001" customHeight="1" x14ac:dyDescent="0.2">
      <c r="A2277" s="366"/>
      <c r="B2277" s="352"/>
      <c r="C2277" s="352"/>
      <c r="D2277" s="330"/>
      <c r="E2277" s="348"/>
      <c r="F2277" s="597" t="s">
        <v>27</v>
      </c>
      <c r="G2277" s="333">
        <f>SUBTOTAL(9,G2263:G2276)</f>
        <v>0</v>
      </c>
    </row>
    <row r="2278" spans="1:7" ht="20.100000000000001" customHeight="1" x14ac:dyDescent="0.2">
      <c r="A2278" s="366"/>
      <c r="B2278" s="352"/>
      <c r="C2278" s="339" t="s">
        <v>722</v>
      </c>
      <c r="D2278" s="330"/>
      <c r="E2278" s="348"/>
      <c r="F2278" s="349"/>
      <c r="G2278" s="367"/>
    </row>
    <row r="2279" spans="1:7" ht="20.100000000000001" customHeight="1" x14ac:dyDescent="0.2">
      <c r="A2279" s="363" t="str">
        <f t="shared" ref="A2279:A2286" si="680">IFERROR(VLOOKUP(C2279,Tabla_Insumos,4,FALSE),"")</f>
        <v/>
      </c>
      <c r="B2279" s="328" t="str">
        <f t="shared" ref="B2279:B2286" si="681">IFERROR(VLOOKUP(C2279,Tabla_Insumos,5,FALSE),"")</f>
        <v/>
      </c>
      <c r="C2279" s="334"/>
      <c r="D2279" s="325" t="str">
        <f t="shared" ref="D2279:D2286" si="682">IFERROR(VLOOKUP(C2279,Tabla_Insumos,2,FALSE),"")</f>
        <v/>
      </c>
      <c r="E2279" s="329"/>
      <c r="F2279" s="368">
        <f t="shared" ref="F2279:F2286" si="683">IFERROR(VLOOKUP(C2279,Tabla_Insumos,3,FALSE),0)</f>
        <v>0</v>
      </c>
      <c r="G2279" s="332">
        <f>ROUND(E2279*F2279,2)</f>
        <v>0</v>
      </c>
    </row>
    <row r="2280" spans="1:7" ht="20.100000000000001" customHeight="1" x14ac:dyDescent="0.2">
      <c r="A2280" s="363" t="str">
        <f t="shared" si="680"/>
        <v/>
      </c>
      <c r="B2280" s="328" t="str">
        <f t="shared" si="681"/>
        <v/>
      </c>
      <c r="C2280" s="335"/>
      <c r="D2280" s="325" t="str">
        <f t="shared" si="682"/>
        <v/>
      </c>
      <c r="E2280" s="329"/>
      <c r="F2280" s="368">
        <f t="shared" si="683"/>
        <v>0</v>
      </c>
      <c r="G2280" s="332">
        <f t="shared" ref="G2280:G2286" si="684">ROUND(E2280*F2280,2)</f>
        <v>0</v>
      </c>
    </row>
    <row r="2281" spans="1:7" ht="20.100000000000001" customHeight="1" x14ac:dyDescent="0.2">
      <c r="A2281" s="363" t="str">
        <f t="shared" si="680"/>
        <v/>
      </c>
      <c r="B2281" s="328" t="str">
        <f t="shared" si="681"/>
        <v/>
      </c>
      <c r="C2281" s="335"/>
      <c r="D2281" s="325" t="str">
        <f t="shared" si="682"/>
        <v/>
      </c>
      <c r="E2281" s="329"/>
      <c r="F2281" s="368">
        <f t="shared" si="683"/>
        <v>0</v>
      </c>
      <c r="G2281" s="332">
        <f t="shared" si="684"/>
        <v>0</v>
      </c>
    </row>
    <row r="2282" spans="1:7" ht="20.100000000000001" customHeight="1" x14ac:dyDescent="0.2">
      <c r="A2282" s="363" t="str">
        <f t="shared" si="680"/>
        <v/>
      </c>
      <c r="B2282" s="328" t="str">
        <f t="shared" si="681"/>
        <v/>
      </c>
      <c r="C2282" s="335"/>
      <c r="D2282" s="325" t="str">
        <f t="shared" si="682"/>
        <v/>
      </c>
      <c r="E2282" s="329"/>
      <c r="F2282" s="368">
        <f t="shared" si="683"/>
        <v>0</v>
      </c>
      <c r="G2282" s="332">
        <f t="shared" si="684"/>
        <v>0</v>
      </c>
    </row>
    <row r="2283" spans="1:7" ht="20.100000000000001" customHeight="1" x14ac:dyDescent="0.2">
      <c r="A2283" s="363" t="str">
        <f t="shared" si="680"/>
        <v/>
      </c>
      <c r="B2283" s="328" t="str">
        <f t="shared" si="681"/>
        <v/>
      </c>
      <c r="C2283" s="328"/>
      <c r="D2283" s="325" t="str">
        <f t="shared" si="682"/>
        <v/>
      </c>
      <c r="E2283" s="329"/>
      <c r="F2283" s="368">
        <f t="shared" si="683"/>
        <v>0</v>
      </c>
      <c r="G2283" s="332">
        <f t="shared" si="684"/>
        <v>0</v>
      </c>
    </row>
    <row r="2284" spans="1:7" ht="20.100000000000001" customHeight="1" x14ac:dyDescent="0.2">
      <c r="A2284" s="363" t="str">
        <f t="shared" si="680"/>
        <v/>
      </c>
      <c r="B2284" s="328" t="str">
        <f t="shared" si="681"/>
        <v/>
      </c>
      <c r="C2284" s="328"/>
      <c r="D2284" s="325" t="str">
        <f t="shared" si="682"/>
        <v/>
      </c>
      <c r="E2284" s="329"/>
      <c r="F2284" s="368">
        <f t="shared" si="683"/>
        <v>0</v>
      </c>
      <c r="G2284" s="332">
        <f t="shared" si="684"/>
        <v>0</v>
      </c>
    </row>
    <row r="2285" spans="1:7" ht="20.100000000000001" customHeight="1" x14ac:dyDescent="0.2">
      <c r="A2285" s="363" t="str">
        <f t="shared" si="680"/>
        <v/>
      </c>
      <c r="B2285" s="328" t="str">
        <f t="shared" si="681"/>
        <v/>
      </c>
      <c r="C2285" s="364"/>
      <c r="D2285" s="325" t="str">
        <f t="shared" si="682"/>
        <v/>
      </c>
      <c r="E2285" s="365"/>
      <c r="F2285" s="368">
        <f t="shared" si="683"/>
        <v>0</v>
      </c>
      <c r="G2285" s="332">
        <f t="shared" si="684"/>
        <v>0</v>
      </c>
    </row>
    <row r="2286" spans="1:7" ht="20.100000000000001" customHeight="1" x14ac:dyDescent="0.2">
      <c r="A2286" s="363" t="str">
        <f t="shared" si="680"/>
        <v/>
      </c>
      <c r="B2286" s="328" t="str">
        <f t="shared" si="681"/>
        <v/>
      </c>
      <c r="C2286" s="364"/>
      <c r="D2286" s="325" t="str">
        <f t="shared" si="682"/>
        <v/>
      </c>
      <c r="E2286" s="365"/>
      <c r="F2286" s="368">
        <f t="shared" si="683"/>
        <v>0</v>
      </c>
      <c r="G2286" s="332">
        <f t="shared" si="684"/>
        <v>0</v>
      </c>
    </row>
    <row r="2287" spans="1:7" ht="20.100000000000001" customHeight="1" x14ac:dyDescent="0.2">
      <c r="A2287" s="366"/>
      <c r="B2287" s="352"/>
      <c r="C2287" s="352"/>
      <c r="D2287" s="330"/>
      <c r="E2287" s="348"/>
      <c r="F2287" s="597" t="s">
        <v>28</v>
      </c>
      <c r="G2287" s="333">
        <f>SUBTOTAL(9,G2279:G2286)</f>
        <v>0</v>
      </c>
    </row>
    <row r="2288" spans="1:7" ht="20.100000000000001" customHeight="1" x14ac:dyDescent="0.2">
      <c r="A2288" s="366"/>
      <c r="B2288" s="352"/>
      <c r="C2288" s="339" t="s">
        <v>723</v>
      </c>
      <c r="D2288" s="330"/>
      <c r="E2288" s="348"/>
      <c r="F2288" s="349"/>
      <c r="G2288" s="367"/>
    </row>
    <row r="2289" spans="1:7" ht="20.100000000000001" customHeight="1" x14ac:dyDescent="0.2">
      <c r="A2289" s="363" t="str">
        <f>IFERROR(VLOOKUP(C2289,Tabla_Insumos,4,FALSE),"")</f>
        <v/>
      </c>
      <c r="B2289" s="328" t="str">
        <f t="shared" ref="B2289:B2297" si="685">IFERROR(VLOOKUP(C2289,Tabla_Insumos,5,FALSE),"")</f>
        <v/>
      </c>
      <c r="C2289" s="335"/>
      <c r="D2289" s="325" t="str">
        <f t="shared" ref="D2289:D2297" si="686">IFERROR(VLOOKUP(C2289,Tabla_Insumos,2,FALSE),"")</f>
        <v/>
      </c>
      <c r="E2289" s="329"/>
      <c r="F2289" s="331">
        <f>IFERROR(VLOOKUP(C2289,Tabla_Insumos,3,FALSE),0)</f>
        <v>0</v>
      </c>
      <c r="G2289" s="332">
        <f>ROUND(E2289*F2289,2)</f>
        <v>0</v>
      </c>
    </row>
    <row r="2290" spans="1:7" ht="20.100000000000001" customHeight="1" x14ac:dyDescent="0.2">
      <c r="A2290" s="363" t="str">
        <f t="shared" ref="A2290:A2297" si="687">IFERROR(VLOOKUP(C2290,Tabla_Insumos,4,FALSE),"")</f>
        <v/>
      </c>
      <c r="B2290" s="328" t="str">
        <f t="shared" si="685"/>
        <v/>
      </c>
      <c r="C2290" s="335"/>
      <c r="D2290" s="325" t="str">
        <f t="shared" si="686"/>
        <v/>
      </c>
      <c r="E2290" s="329"/>
      <c r="F2290" s="331">
        <f t="shared" ref="F2290:F2297" si="688">IFERROR(VLOOKUP(C2290,Tabla_Insumos,3,FALSE),0)</f>
        <v>0</v>
      </c>
      <c r="G2290" s="332">
        <f t="shared" ref="G2290:G2297" si="689">ROUND(E2290*F2290,2)</f>
        <v>0</v>
      </c>
    </row>
    <row r="2291" spans="1:7" ht="20.100000000000001" customHeight="1" x14ac:dyDescent="0.2">
      <c r="A2291" s="363" t="str">
        <f t="shared" si="687"/>
        <v/>
      </c>
      <c r="B2291" s="328" t="str">
        <f t="shared" si="685"/>
        <v/>
      </c>
      <c r="C2291" s="334"/>
      <c r="D2291" s="325" t="str">
        <f t="shared" si="686"/>
        <v/>
      </c>
      <c r="E2291" s="329"/>
      <c r="F2291" s="331">
        <f t="shared" si="688"/>
        <v>0</v>
      </c>
      <c r="G2291" s="332">
        <f t="shared" si="689"/>
        <v>0</v>
      </c>
    </row>
    <row r="2292" spans="1:7" ht="20.100000000000001" customHeight="1" x14ac:dyDescent="0.2">
      <c r="A2292" s="363" t="str">
        <f t="shared" si="687"/>
        <v/>
      </c>
      <c r="B2292" s="328" t="str">
        <f t="shared" si="685"/>
        <v/>
      </c>
      <c r="C2292" s="369"/>
      <c r="D2292" s="325" t="str">
        <f t="shared" si="686"/>
        <v/>
      </c>
      <c r="E2292" s="329"/>
      <c r="F2292" s="331">
        <f t="shared" si="688"/>
        <v>0</v>
      </c>
      <c r="G2292" s="332">
        <f t="shared" si="689"/>
        <v>0</v>
      </c>
    </row>
    <row r="2293" spans="1:7" ht="20.100000000000001" customHeight="1" x14ac:dyDescent="0.2">
      <c r="A2293" s="363" t="str">
        <f t="shared" si="687"/>
        <v/>
      </c>
      <c r="B2293" s="328" t="str">
        <f t="shared" si="685"/>
        <v/>
      </c>
      <c r="C2293" s="370"/>
      <c r="D2293" s="325" t="str">
        <f t="shared" si="686"/>
        <v/>
      </c>
      <c r="E2293" s="329"/>
      <c r="F2293" s="331">
        <f t="shared" si="688"/>
        <v>0</v>
      </c>
      <c r="G2293" s="332">
        <f t="shared" si="689"/>
        <v>0</v>
      </c>
    </row>
    <row r="2294" spans="1:7" ht="20.100000000000001" customHeight="1" x14ac:dyDescent="0.2">
      <c r="A2294" s="363" t="str">
        <f t="shared" si="687"/>
        <v/>
      </c>
      <c r="B2294" s="328" t="str">
        <f t="shared" si="685"/>
        <v/>
      </c>
      <c r="C2294" s="364"/>
      <c r="D2294" s="325" t="str">
        <f t="shared" si="686"/>
        <v/>
      </c>
      <c r="E2294" s="365"/>
      <c r="F2294" s="331">
        <f t="shared" si="688"/>
        <v>0</v>
      </c>
      <c r="G2294" s="332">
        <f t="shared" si="689"/>
        <v>0</v>
      </c>
    </row>
    <row r="2295" spans="1:7" ht="20.100000000000001" customHeight="1" x14ac:dyDescent="0.2">
      <c r="A2295" s="363" t="str">
        <f t="shared" si="687"/>
        <v/>
      </c>
      <c r="B2295" s="328" t="str">
        <f t="shared" si="685"/>
        <v/>
      </c>
      <c r="C2295" s="364"/>
      <c r="D2295" s="325" t="str">
        <f t="shared" si="686"/>
        <v/>
      </c>
      <c r="E2295" s="365"/>
      <c r="F2295" s="331">
        <f t="shared" si="688"/>
        <v>0</v>
      </c>
      <c r="G2295" s="332">
        <f t="shared" si="689"/>
        <v>0</v>
      </c>
    </row>
    <row r="2296" spans="1:7" ht="20.100000000000001" customHeight="1" x14ac:dyDescent="0.2">
      <c r="A2296" s="363" t="str">
        <f t="shared" si="687"/>
        <v/>
      </c>
      <c r="B2296" s="328" t="str">
        <f t="shared" si="685"/>
        <v/>
      </c>
      <c r="C2296" s="364"/>
      <c r="D2296" s="325" t="str">
        <f t="shared" si="686"/>
        <v/>
      </c>
      <c r="E2296" s="365"/>
      <c r="F2296" s="331">
        <f t="shared" si="688"/>
        <v>0</v>
      </c>
      <c r="G2296" s="332">
        <f t="shared" si="689"/>
        <v>0</v>
      </c>
    </row>
    <row r="2297" spans="1:7" ht="20.100000000000001" customHeight="1" x14ac:dyDescent="0.2">
      <c r="A2297" s="363" t="str">
        <f t="shared" si="687"/>
        <v/>
      </c>
      <c r="B2297" s="328" t="str">
        <f t="shared" si="685"/>
        <v/>
      </c>
      <c r="C2297" s="364"/>
      <c r="D2297" s="325" t="str">
        <f t="shared" si="686"/>
        <v/>
      </c>
      <c r="E2297" s="365"/>
      <c r="F2297" s="331">
        <f t="shared" si="688"/>
        <v>0</v>
      </c>
      <c r="G2297" s="332">
        <f t="shared" si="689"/>
        <v>0</v>
      </c>
    </row>
    <row r="2298" spans="1:7" ht="20.100000000000001" customHeight="1" x14ac:dyDescent="0.2">
      <c r="A2298" s="371"/>
      <c r="B2298" s="330"/>
      <c r="C2298" s="352"/>
      <c r="D2298" s="330"/>
      <c r="E2298" s="348"/>
      <c r="F2298" s="597" t="s">
        <v>29</v>
      </c>
      <c r="G2298" s="333">
        <f>SUBTOTAL(9,G2289:G2297)</f>
        <v>0</v>
      </c>
    </row>
    <row r="2299" spans="1:7" ht="20.100000000000001" customHeight="1" thickBot="1" x14ac:dyDescent="0.25">
      <c r="A2299" s="372"/>
      <c r="B2299" s="373"/>
      <c r="C2299" s="374"/>
      <c r="D2299" s="373"/>
      <c r="E2299" s="375"/>
      <c r="F2299" s="376"/>
      <c r="G2299" s="377"/>
    </row>
    <row r="2300" spans="1:7" ht="20.100000000000001" customHeight="1" thickBot="1" x14ac:dyDescent="0.25">
      <c r="A2300" s="387">
        <f>B2258</f>
        <v>44</v>
      </c>
      <c r="B2300" s="378" t="str">
        <f>C2258</f>
        <v>Ejecución de cunetas impermeabilizadas (ochavas)</v>
      </c>
      <c r="C2300" s="379"/>
      <c r="D2300" s="379" t="s">
        <v>30</v>
      </c>
      <c r="E2300" s="380"/>
      <c r="F2300" s="381" t="s">
        <v>31</v>
      </c>
      <c r="G2300" s="382">
        <f>SUBTOTAL(9,G2263:G2299)</f>
        <v>0</v>
      </c>
    </row>
    <row r="2301" spans="1:7" ht="20.100000000000001" customHeight="1" thickTop="1" thickBot="1" x14ac:dyDescent="0.25"/>
    <row r="2302" spans="1:7" ht="20.100000000000001" customHeight="1" thickTop="1" x14ac:dyDescent="0.2">
      <c r="A2302" s="383" t="s">
        <v>1252</v>
      </c>
      <c r="B2302" s="384"/>
      <c r="C2302" s="384"/>
      <c r="D2302" s="384"/>
      <c r="E2302" s="384"/>
      <c r="F2302" s="384"/>
      <c r="G2302" s="385"/>
    </row>
    <row r="2303" spans="1:7" ht="20.100000000000001" customHeight="1" x14ac:dyDescent="0.2">
      <c r="A2303" s="336" t="s">
        <v>719</v>
      </c>
      <c r="B2303" s="337" t="str">
        <f>Comitente</f>
        <v>INSTITUTO PROVINCIAL DE LA VIVIENDA</v>
      </c>
      <c r="C2303" s="338"/>
      <c r="D2303" s="339"/>
      <c r="E2303" s="339"/>
      <c r="F2303" s="340"/>
      <c r="G2303" s="341"/>
    </row>
    <row r="2304" spans="1:7" ht="20.100000000000001" customHeight="1" x14ac:dyDescent="0.2">
      <c r="A2304" s="336" t="s">
        <v>720</v>
      </c>
      <c r="B2304" s="337" t="str">
        <f>Contratista</f>
        <v>xxxxxx</v>
      </c>
      <c r="C2304" s="342"/>
      <c r="D2304" s="342"/>
      <c r="E2304" s="342"/>
      <c r="F2304" s="343"/>
      <c r="G2304" s="344"/>
    </row>
    <row r="2305" spans="1:7" ht="20.100000000000001" customHeight="1" x14ac:dyDescent="0.2">
      <c r="A2305" s="336" t="s">
        <v>20</v>
      </c>
      <c r="B2305" s="337" t="str">
        <f>Obra</f>
        <v>B° VIRGEN DE FÁTIMA - SECTOR 1 - 71 VIV.- DPTO. JÁCHAL</v>
      </c>
      <c r="C2305" s="342"/>
      <c r="D2305" s="342"/>
      <c r="E2305" s="342"/>
      <c r="F2305" s="343" t="s">
        <v>33</v>
      </c>
      <c r="G2305" s="345">
        <f>+Datos!$C$10</f>
        <v>43769</v>
      </c>
    </row>
    <row r="2306" spans="1:7" ht="20.100000000000001" customHeight="1" x14ac:dyDescent="0.2">
      <c r="A2306" s="346" t="s">
        <v>718</v>
      </c>
      <c r="B2306" s="347" t="str">
        <f>Ubicación</f>
        <v>DEPTO. JÁCHAL</v>
      </c>
      <c r="C2306" s="347"/>
      <c r="D2306" s="330"/>
      <c r="E2306" s="348"/>
      <c r="F2306" s="349"/>
      <c r="G2306" s="350"/>
    </row>
    <row r="2307" spans="1:7" ht="20.100000000000001" customHeight="1" x14ac:dyDescent="0.2">
      <c r="A2307" s="346" t="s">
        <v>34</v>
      </c>
      <c r="B2307" s="351" t="s">
        <v>1126</v>
      </c>
      <c r="C2307" s="352" t="str">
        <f>IFERROR(VLOOKUP(B2307,Tabla_CyP,2,FALSE),"")</f>
        <v>INFRAESTRUCTURA</v>
      </c>
      <c r="D2307" s="353"/>
      <c r="E2307" s="348"/>
      <c r="F2307" s="349"/>
      <c r="G2307" s="350"/>
    </row>
    <row r="2308" spans="1:7" ht="20.100000000000001" customHeight="1" x14ac:dyDescent="0.2">
      <c r="A2308" s="346" t="s">
        <v>21</v>
      </c>
      <c r="B2308" s="386">
        <f>IFERROR(VLOOKUP(COUNTIF($A$1:A2308,"ITEM:"),Tabla_NumeroItem,2,FALSE),"")</f>
        <v>45</v>
      </c>
      <c r="C2308" s="352" t="str">
        <f>IFERROR(VLOOKUP(B2308,Tabla_CyP,2,FALSE),"")</f>
        <v>Comparto y Obra de Toma</v>
      </c>
      <c r="D2308" s="330"/>
      <c r="E2308" s="348"/>
      <c r="F2308" s="343" t="s">
        <v>22</v>
      </c>
      <c r="G2308" s="354" t="str">
        <f>IFERROR(VLOOKUP(B2308,Tabla_CyP,4,FALSE),"")</f>
        <v>u</v>
      </c>
    </row>
    <row r="2309" spans="1:7" ht="20.100000000000001" customHeight="1" x14ac:dyDescent="0.2">
      <c r="A2309" s="346"/>
      <c r="B2309" s="347"/>
      <c r="C2309" s="352"/>
      <c r="D2309" s="330"/>
      <c r="E2309" s="348"/>
      <c r="F2309" s="349"/>
      <c r="G2309" s="350"/>
    </row>
    <row r="2310" spans="1:7" ht="20.100000000000001" customHeight="1" x14ac:dyDescent="0.2">
      <c r="A2310" s="650" t="s">
        <v>581</v>
      </c>
      <c r="B2310" s="651"/>
      <c r="C2310" s="646" t="s">
        <v>0</v>
      </c>
      <c r="D2310" s="646" t="s">
        <v>23</v>
      </c>
      <c r="E2310" s="648" t="s">
        <v>24</v>
      </c>
      <c r="F2310" s="644" t="s">
        <v>25</v>
      </c>
      <c r="G2310" s="652" t="s">
        <v>26</v>
      </c>
    </row>
    <row r="2311" spans="1:7" ht="20.100000000000001" customHeight="1" x14ac:dyDescent="0.2">
      <c r="A2311" s="355" t="s">
        <v>582</v>
      </c>
      <c r="B2311" s="356" t="s">
        <v>583</v>
      </c>
      <c r="C2311" s="647"/>
      <c r="D2311" s="647"/>
      <c r="E2311" s="649"/>
      <c r="F2311" s="645"/>
      <c r="G2311" s="653"/>
    </row>
    <row r="2312" spans="1:7" ht="20.100000000000001" customHeight="1" x14ac:dyDescent="0.2">
      <c r="A2312" s="596"/>
      <c r="B2312" s="357"/>
      <c r="C2312" s="358" t="s">
        <v>721</v>
      </c>
      <c r="D2312" s="359"/>
      <c r="E2312" s="360"/>
      <c r="F2312" s="361"/>
      <c r="G2312" s="362"/>
    </row>
    <row r="2313" spans="1:7" ht="20.100000000000001" customHeight="1" x14ac:dyDescent="0.2">
      <c r="A2313" s="363" t="str">
        <f>IFERROR(VLOOKUP(C2313,Tabla_Insumos,4,FALSE),"")</f>
        <v/>
      </c>
      <c r="B2313" s="328" t="str">
        <f t="shared" ref="B2313:B2326" si="690">IFERROR(VLOOKUP(C2313,Tabla_Insumos,5,FALSE),"")</f>
        <v/>
      </c>
      <c r="C2313" s="326"/>
      <c r="D2313" s="325" t="str">
        <f t="shared" ref="D2313:D2326" si="691">IFERROR(VLOOKUP(C2313,Tabla_Insumos,2,FALSE),"")</f>
        <v/>
      </c>
      <c r="E2313" s="329"/>
      <c r="F2313" s="331">
        <f t="shared" ref="F2313:F2326" si="692">IFERROR(VLOOKUP(C2313,Tabla_Insumos,3,FALSE),0)</f>
        <v>0</v>
      </c>
      <c r="G2313" s="332">
        <f>ROUND(E2313*F2313,2)</f>
        <v>0</v>
      </c>
    </row>
    <row r="2314" spans="1:7" ht="20.100000000000001" customHeight="1" x14ac:dyDescent="0.2">
      <c r="A2314" s="363" t="str">
        <f t="shared" ref="A2314:A2326" si="693">IFERROR(VLOOKUP(C2314,Tabla_Insumos,4,FALSE),"")</f>
        <v/>
      </c>
      <c r="B2314" s="328" t="str">
        <f t="shared" si="690"/>
        <v/>
      </c>
      <c r="C2314" s="326"/>
      <c r="D2314" s="325" t="str">
        <f t="shared" si="691"/>
        <v/>
      </c>
      <c r="E2314" s="329"/>
      <c r="F2314" s="331">
        <f t="shared" si="692"/>
        <v>0</v>
      </c>
      <c r="G2314" s="332">
        <f t="shared" ref="G2314:G2326" si="694">ROUND(E2314*F2314,2)</f>
        <v>0</v>
      </c>
    </row>
    <row r="2315" spans="1:7" ht="20.100000000000001" customHeight="1" x14ac:dyDescent="0.2">
      <c r="A2315" s="363" t="str">
        <f t="shared" si="693"/>
        <v/>
      </c>
      <c r="B2315" s="328" t="str">
        <f t="shared" si="690"/>
        <v/>
      </c>
      <c r="C2315" s="326"/>
      <c r="D2315" s="325" t="str">
        <f t="shared" si="691"/>
        <v/>
      </c>
      <c r="E2315" s="329"/>
      <c r="F2315" s="331">
        <f t="shared" si="692"/>
        <v>0</v>
      </c>
      <c r="G2315" s="332">
        <f t="shared" si="694"/>
        <v>0</v>
      </c>
    </row>
    <row r="2316" spans="1:7" ht="20.100000000000001" customHeight="1" x14ac:dyDescent="0.2">
      <c r="A2316" s="363" t="str">
        <f t="shared" si="693"/>
        <v/>
      </c>
      <c r="B2316" s="328" t="str">
        <f t="shared" si="690"/>
        <v/>
      </c>
      <c r="C2316" s="327"/>
      <c r="D2316" s="325" t="str">
        <f t="shared" si="691"/>
        <v/>
      </c>
      <c r="E2316" s="329"/>
      <c r="F2316" s="331">
        <f t="shared" si="692"/>
        <v>0</v>
      </c>
      <c r="G2316" s="332">
        <f t="shared" si="694"/>
        <v>0</v>
      </c>
    </row>
    <row r="2317" spans="1:7" ht="20.100000000000001" customHeight="1" x14ac:dyDescent="0.2">
      <c r="A2317" s="363" t="str">
        <f t="shared" si="693"/>
        <v/>
      </c>
      <c r="B2317" s="328" t="str">
        <f t="shared" si="690"/>
        <v/>
      </c>
      <c r="C2317" s="328"/>
      <c r="D2317" s="325" t="str">
        <f t="shared" si="691"/>
        <v/>
      </c>
      <c r="E2317" s="329"/>
      <c r="F2317" s="331">
        <f t="shared" si="692"/>
        <v>0</v>
      </c>
      <c r="G2317" s="332">
        <f t="shared" si="694"/>
        <v>0</v>
      </c>
    </row>
    <row r="2318" spans="1:7" ht="20.100000000000001" customHeight="1" x14ac:dyDescent="0.2">
      <c r="A2318" s="363" t="str">
        <f t="shared" si="693"/>
        <v/>
      </c>
      <c r="B2318" s="328" t="str">
        <f t="shared" si="690"/>
        <v/>
      </c>
      <c r="C2318" s="364"/>
      <c r="D2318" s="325" t="str">
        <f t="shared" si="691"/>
        <v/>
      </c>
      <c r="E2318" s="365"/>
      <c r="F2318" s="331">
        <f t="shared" si="692"/>
        <v>0</v>
      </c>
      <c r="G2318" s="332">
        <f t="shared" si="694"/>
        <v>0</v>
      </c>
    </row>
    <row r="2319" spans="1:7" ht="20.100000000000001" customHeight="1" x14ac:dyDescent="0.2">
      <c r="A2319" s="363" t="str">
        <f t="shared" si="693"/>
        <v/>
      </c>
      <c r="B2319" s="328" t="str">
        <f t="shared" si="690"/>
        <v/>
      </c>
      <c r="C2319" s="364"/>
      <c r="D2319" s="325" t="str">
        <f t="shared" si="691"/>
        <v/>
      </c>
      <c r="E2319" s="365"/>
      <c r="F2319" s="331">
        <f t="shared" si="692"/>
        <v>0</v>
      </c>
      <c r="G2319" s="332">
        <f t="shared" si="694"/>
        <v>0</v>
      </c>
    </row>
    <row r="2320" spans="1:7" ht="20.100000000000001" customHeight="1" x14ac:dyDescent="0.2">
      <c r="A2320" s="363" t="str">
        <f t="shared" si="693"/>
        <v/>
      </c>
      <c r="B2320" s="328" t="str">
        <f t="shared" si="690"/>
        <v/>
      </c>
      <c r="C2320" s="364"/>
      <c r="D2320" s="325" t="str">
        <f t="shared" si="691"/>
        <v/>
      </c>
      <c r="E2320" s="365"/>
      <c r="F2320" s="331">
        <f t="shared" si="692"/>
        <v>0</v>
      </c>
      <c r="G2320" s="332">
        <f t="shared" si="694"/>
        <v>0</v>
      </c>
    </row>
    <row r="2321" spans="1:7" ht="20.100000000000001" customHeight="1" x14ac:dyDescent="0.2">
      <c r="A2321" s="363" t="str">
        <f t="shared" si="693"/>
        <v/>
      </c>
      <c r="B2321" s="328" t="str">
        <f t="shared" si="690"/>
        <v/>
      </c>
      <c r="C2321" s="364"/>
      <c r="D2321" s="325" t="str">
        <f t="shared" si="691"/>
        <v/>
      </c>
      <c r="E2321" s="365"/>
      <c r="F2321" s="331">
        <f t="shared" si="692"/>
        <v>0</v>
      </c>
      <c r="G2321" s="332">
        <f t="shared" si="694"/>
        <v>0</v>
      </c>
    </row>
    <row r="2322" spans="1:7" ht="20.100000000000001" customHeight="1" x14ac:dyDescent="0.2">
      <c r="A2322" s="363" t="str">
        <f t="shared" si="693"/>
        <v/>
      </c>
      <c r="B2322" s="328" t="str">
        <f t="shared" si="690"/>
        <v/>
      </c>
      <c r="C2322" s="364"/>
      <c r="D2322" s="325" t="str">
        <f t="shared" si="691"/>
        <v/>
      </c>
      <c r="E2322" s="365"/>
      <c r="F2322" s="331">
        <f t="shared" si="692"/>
        <v>0</v>
      </c>
      <c r="G2322" s="332">
        <f t="shared" si="694"/>
        <v>0</v>
      </c>
    </row>
    <row r="2323" spans="1:7" ht="20.100000000000001" customHeight="1" x14ac:dyDescent="0.2">
      <c r="A2323" s="363" t="str">
        <f t="shared" si="693"/>
        <v/>
      </c>
      <c r="B2323" s="328" t="str">
        <f t="shared" si="690"/>
        <v/>
      </c>
      <c r="C2323" s="364"/>
      <c r="D2323" s="325" t="str">
        <f t="shared" si="691"/>
        <v/>
      </c>
      <c r="E2323" s="365"/>
      <c r="F2323" s="331">
        <f t="shared" si="692"/>
        <v>0</v>
      </c>
      <c r="G2323" s="332">
        <f t="shared" si="694"/>
        <v>0</v>
      </c>
    </row>
    <row r="2324" spans="1:7" ht="20.100000000000001" customHeight="1" x14ac:dyDescent="0.2">
      <c r="A2324" s="363" t="str">
        <f t="shared" si="693"/>
        <v/>
      </c>
      <c r="B2324" s="328" t="str">
        <f t="shared" si="690"/>
        <v/>
      </c>
      <c r="C2324" s="364"/>
      <c r="D2324" s="325" t="str">
        <f t="shared" si="691"/>
        <v/>
      </c>
      <c r="E2324" s="365"/>
      <c r="F2324" s="331">
        <f t="shared" si="692"/>
        <v>0</v>
      </c>
      <c r="G2324" s="332">
        <f t="shared" si="694"/>
        <v>0</v>
      </c>
    </row>
    <row r="2325" spans="1:7" ht="20.100000000000001" customHeight="1" x14ac:dyDescent="0.2">
      <c r="A2325" s="363" t="str">
        <f t="shared" si="693"/>
        <v/>
      </c>
      <c r="B2325" s="328" t="str">
        <f t="shared" si="690"/>
        <v/>
      </c>
      <c r="C2325" s="364"/>
      <c r="D2325" s="325" t="str">
        <f t="shared" si="691"/>
        <v/>
      </c>
      <c r="E2325" s="365"/>
      <c r="F2325" s="331">
        <f t="shared" si="692"/>
        <v>0</v>
      </c>
      <c r="G2325" s="332">
        <f t="shared" si="694"/>
        <v>0</v>
      </c>
    </row>
    <row r="2326" spans="1:7" ht="20.100000000000001" customHeight="1" x14ac:dyDescent="0.2">
      <c r="A2326" s="363" t="str">
        <f t="shared" si="693"/>
        <v/>
      </c>
      <c r="B2326" s="328" t="str">
        <f t="shared" si="690"/>
        <v/>
      </c>
      <c r="C2326" s="364"/>
      <c r="D2326" s="325" t="str">
        <f t="shared" si="691"/>
        <v/>
      </c>
      <c r="E2326" s="365"/>
      <c r="F2326" s="331">
        <f t="shared" si="692"/>
        <v>0</v>
      </c>
      <c r="G2326" s="332">
        <f t="shared" si="694"/>
        <v>0</v>
      </c>
    </row>
    <row r="2327" spans="1:7" ht="20.100000000000001" customHeight="1" x14ac:dyDescent="0.2">
      <c r="A2327" s="366"/>
      <c r="B2327" s="352"/>
      <c r="C2327" s="352"/>
      <c r="D2327" s="330"/>
      <c r="E2327" s="348"/>
      <c r="F2327" s="597" t="s">
        <v>27</v>
      </c>
      <c r="G2327" s="333">
        <f>SUBTOTAL(9,G2313:G2326)</f>
        <v>0</v>
      </c>
    </row>
    <row r="2328" spans="1:7" ht="20.100000000000001" customHeight="1" x14ac:dyDescent="0.2">
      <c r="A2328" s="366"/>
      <c r="B2328" s="352"/>
      <c r="C2328" s="339" t="s">
        <v>722</v>
      </c>
      <c r="D2328" s="330"/>
      <c r="E2328" s="348"/>
      <c r="F2328" s="349"/>
      <c r="G2328" s="367"/>
    </row>
    <row r="2329" spans="1:7" ht="20.100000000000001" customHeight="1" x14ac:dyDescent="0.2">
      <c r="A2329" s="363" t="str">
        <f t="shared" ref="A2329:A2336" si="695">IFERROR(VLOOKUP(C2329,Tabla_Insumos,4,FALSE),"")</f>
        <v/>
      </c>
      <c r="B2329" s="328" t="str">
        <f t="shared" ref="B2329:B2336" si="696">IFERROR(VLOOKUP(C2329,Tabla_Insumos,5,FALSE),"")</f>
        <v/>
      </c>
      <c r="C2329" s="334"/>
      <c r="D2329" s="325" t="str">
        <f t="shared" ref="D2329:D2336" si="697">IFERROR(VLOOKUP(C2329,Tabla_Insumos,2,FALSE),"")</f>
        <v/>
      </c>
      <c r="E2329" s="329"/>
      <c r="F2329" s="368">
        <f t="shared" ref="F2329:F2336" si="698">IFERROR(VLOOKUP(C2329,Tabla_Insumos,3,FALSE),0)</f>
        <v>0</v>
      </c>
      <c r="G2329" s="332">
        <f>ROUND(E2329*F2329,2)</f>
        <v>0</v>
      </c>
    </row>
    <row r="2330" spans="1:7" ht="20.100000000000001" customHeight="1" x14ac:dyDescent="0.2">
      <c r="A2330" s="363" t="str">
        <f t="shared" si="695"/>
        <v/>
      </c>
      <c r="B2330" s="328" t="str">
        <f t="shared" si="696"/>
        <v/>
      </c>
      <c r="C2330" s="335"/>
      <c r="D2330" s="325" t="str">
        <f t="shared" si="697"/>
        <v/>
      </c>
      <c r="E2330" s="329"/>
      <c r="F2330" s="368">
        <f t="shared" si="698"/>
        <v>0</v>
      </c>
      <c r="G2330" s="332">
        <f t="shared" ref="G2330:G2336" si="699">ROUND(E2330*F2330,2)</f>
        <v>0</v>
      </c>
    </row>
    <row r="2331" spans="1:7" ht="20.100000000000001" customHeight="1" x14ac:dyDescent="0.2">
      <c r="A2331" s="363" t="str">
        <f t="shared" si="695"/>
        <v/>
      </c>
      <c r="B2331" s="328" t="str">
        <f t="shared" si="696"/>
        <v/>
      </c>
      <c r="C2331" s="335"/>
      <c r="D2331" s="325" t="str">
        <f t="shared" si="697"/>
        <v/>
      </c>
      <c r="E2331" s="329"/>
      <c r="F2331" s="368">
        <f t="shared" si="698"/>
        <v>0</v>
      </c>
      <c r="G2331" s="332">
        <f t="shared" si="699"/>
        <v>0</v>
      </c>
    </row>
    <row r="2332" spans="1:7" ht="20.100000000000001" customHeight="1" x14ac:dyDescent="0.2">
      <c r="A2332" s="363" t="str">
        <f t="shared" si="695"/>
        <v/>
      </c>
      <c r="B2332" s="328" t="str">
        <f t="shared" si="696"/>
        <v/>
      </c>
      <c r="C2332" s="335"/>
      <c r="D2332" s="325" t="str">
        <f t="shared" si="697"/>
        <v/>
      </c>
      <c r="E2332" s="329"/>
      <c r="F2332" s="368">
        <f t="shared" si="698"/>
        <v>0</v>
      </c>
      <c r="G2332" s="332">
        <f t="shared" si="699"/>
        <v>0</v>
      </c>
    </row>
    <row r="2333" spans="1:7" ht="20.100000000000001" customHeight="1" x14ac:dyDescent="0.2">
      <c r="A2333" s="363" t="str">
        <f t="shared" si="695"/>
        <v/>
      </c>
      <c r="B2333" s="328" t="str">
        <f t="shared" si="696"/>
        <v/>
      </c>
      <c r="C2333" s="328"/>
      <c r="D2333" s="325" t="str">
        <f t="shared" si="697"/>
        <v/>
      </c>
      <c r="E2333" s="329"/>
      <c r="F2333" s="368">
        <f t="shared" si="698"/>
        <v>0</v>
      </c>
      <c r="G2333" s="332">
        <f t="shared" si="699"/>
        <v>0</v>
      </c>
    </row>
    <row r="2334" spans="1:7" ht="20.100000000000001" customHeight="1" x14ac:dyDescent="0.2">
      <c r="A2334" s="363" t="str">
        <f t="shared" si="695"/>
        <v/>
      </c>
      <c r="B2334" s="328" t="str">
        <f t="shared" si="696"/>
        <v/>
      </c>
      <c r="C2334" s="328"/>
      <c r="D2334" s="325" t="str">
        <f t="shared" si="697"/>
        <v/>
      </c>
      <c r="E2334" s="329"/>
      <c r="F2334" s="368">
        <f t="shared" si="698"/>
        <v>0</v>
      </c>
      <c r="G2334" s="332">
        <f t="shared" si="699"/>
        <v>0</v>
      </c>
    </row>
    <row r="2335" spans="1:7" ht="20.100000000000001" customHeight="1" x14ac:dyDescent="0.2">
      <c r="A2335" s="363" t="str">
        <f t="shared" si="695"/>
        <v/>
      </c>
      <c r="B2335" s="328" t="str">
        <f t="shared" si="696"/>
        <v/>
      </c>
      <c r="C2335" s="364"/>
      <c r="D2335" s="325" t="str">
        <f t="shared" si="697"/>
        <v/>
      </c>
      <c r="E2335" s="365"/>
      <c r="F2335" s="368">
        <f t="shared" si="698"/>
        <v>0</v>
      </c>
      <c r="G2335" s="332">
        <f t="shared" si="699"/>
        <v>0</v>
      </c>
    </row>
    <row r="2336" spans="1:7" ht="20.100000000000001" customHeight="1" x14ac:dyDescent="0.2">
      <c r="A2336" s="363" t="str">
        <f t="shared" si="695"/>
        <v/>
      </c>
      <c r="B2336" s="328" t="str">
        <f t="shared" si="696"/>
        <v/>
      </c>
      <c r="C2336" s="364"/>
      <c r="D2336" s="325" t="str">
        <f t="shared" si="697"/>
        <v/>
      </c>
      <c r="E2336" s="365"/>
      <c r="F2336" s="368">
        <f t="shared" si="698"/>
        <v>0</v>
      </c>
      <c r="G2336" s="332">
        <f t="shared" si="699"/>
        <v>0</v>
      </c>
    </row>
    <row r="2337" spans="1:7" ht="20.100000000000001" customHeight="1" x14ac:dyDescent="0.2">
      <c r="A2337" s="366"/>
      <c r="B2337" s="352"/>
      <c r="C2337" s="352"/>
      <c r="D2337" s="330"/>
      <c r="E2337" s="348"/>
      <c r="F2337" s="597" t="s">
        <v>28</v>
      </c>
      <c r="G2337" s="333">
        <f>SUBTOTAL(9,G2329:G2336)</f>
        <v>0</v>
      </c>
    </row>
    <row r="2338" spans="1:7" ht="20.100000000000001" customHeight="1" x14ac:dyDescent="0.2">
      <c r="A2338" s="366"/>
      <c r="B2338" s="352"/>
      <c r="C2338" s="339" t="s">
        <v>723</v>
      </c>
      <c r="D2338" s="330"/>
      <c r="E2338" s="348"/>
      <c r="F2338" s="349"/>
      <c r="G2338" s="367"/>
    </row>
    <row r="2339" spans="1:7" ht="20.100000000000001" customHeight="1" x14ac:dyDescent="0.2">
      <c r="A2339" s="363" t="str">
        <f>IFERROR(VLOOKUP(C2339,Tabla_Insumos,4,FALSE),"")</f>
        <v/>
      </c>
      <c r="B2339" s="328" t="str">
        <f t="shared" ref="B2339:B2347" si="700">IFERROR(VLOOKUP(C2339,Tabla_Insumos,5,FALSE),"")</f>
        <v/>
      </c>
      <c r="C2339" s="335"/>
      <c r="D2339" s="325" t="str">
        <f t="shared" ref="D2339:D2347" si="701">IFERROR(VLOOKUP(C2339,Tabla_Insumos,2,FALSE),"")</f>
        <v/>
      </c>
      <c r="E2339" s="329"/>
      <c r="F2339" s="331">
        <f>IFERROR(VLOOKUP(C2339,Tabla_Insumos,3,FALSE),0)</f>
        <v>0</v>
      </c>
      <c r="G2339" s="332">
        <f>ROUND(E2339*F2339,2)</f>
        <v>0</v>
      </c>
    </row>
    <row r="2340" spans="1:7" ht="20.100000000000001" customHeight="1" x14ac:dyDescent="0.2">
      <c r="A2340" s="363" t="str">
        <f t="shared" ref="A2340:A2347" si="702">IFERROR(VLOOKUP(C2340,Tabla_Insumos,4,FALSE),"")</f>
        <v/>
      </c>
      <c r="B2340" s="328" t="str">
        <f t="shared" si="700"/>
        <v/>
      </c>
      <c r="C2340" s="335"/>
      <c r="D2340" s="325" t="str">
        <f t="shared" si="701"/>
        <v/>
      </c>
      <c r="E2340" s="329"/>
      <c r="F2340" s="331">
        <f t="shared" ref="F2340:F2347" si="703">IFERROR(VLOOKUP(C2340,Tabla_Insumos,3,FALSE),0)</f>
        <v>0</v>
      </c>
      <c r="G2340" s="332">
        <f t="shared" ref="G2340:G2347" si="704">ROUND(E2340*F2340,2)</f>
        <v>0</v>
      </c>
    </row>
    <row r="2341" spans="1:7" ht="20.100000000000001" customHeight="1" x14ac:dyDescent="0.2">
      <c r="A2341" s="363" t="str">
        <f t="shared" si="702"/>
        <v/>
      </c>
      <c r="B2341" s="328" t="str">
        <f t="shared" si="700"/>
        <v/>
      </c>
      <c r="C2341" s="334"/>
      <c r="D2341" s="325" t="str">
        <f t="shared" si="701"/>
        <v/>
      </c>
      <c r="E2341" s="329"/>
      <c r="F2341" s="331">
        <f t="shared" si="703"/>
        <v>0</v>
      </c>
      <c r="G2341" s="332">
        <f t="shared" si="704"/>
        <v>0</v>
      </c>
    </row>
    <row r="2342" spans="1:7" ht="20.100000000000001" customHeight="1" x14ac:dyDescent="0.2">
      <c r="A2342" s="363" t="str">
        <f t="shared" si="702"/>
        <v/>
      </c>
      <c r="B2342" s="328" t="str">
        <f t="shared" si="700"/>
        <v/>
      </c>
      <c r="C2342" s="369"/>
      <c r="D2342" s="325" t="str">
        <f t="shared" si="701"/>
        <v/>
      </c>
      <c r="E2342" s="329"/>
      <c r="F2342" s="331">
        <f t="shared" si="703"/>
        <v>0</v>
      </c>
      <c r="G2342" s="332">
        <f t="shared" si="704"/>
        <v>0</v>
      </c>
    </row>
    <row r="2343" spans="1:7" ht="20.100000000000001" customHeight="1" x14ac:dyDescent="0.2">
      <c r="A2343" s="363" t="str">
        <f t="shared" si="702"/>
        <v/>
      </c>
      <c r="B2343" s="328" t="str">
        <f t="shared" si="700"/>
        <v/>
      </c>
      <c r="C2343" s="370"/>
      <c r="D2343" s="325" t="str">
        <f t="shared" si="701"/>
        <v/>
      </c>
      <c r="E2343" s="329"/>
      <c r="F2343" s="331">
        <f t="shared" si="703"/>
        <v>0</v>
      </c>
      <c r="G2343" s="332">
        <f t="shared" si="704"/>
        <v>0</v>
      </c>
    </row>
    <row r="2344" spans="1:7" ht="20.100000000000001" customHeight="1" x14ac:dyDescent="0.2">
      <c r="A2344" s="363" t="str">
        <f t="shared" si="702"/>
        <v/>
      </c>
      <c r="B2344" s="328" t="str">
        <f t="shared" si="700"/>
        <v/>
      </c>
      <c r="C2344" s="364"/>
      <c r="D2344" s="325" t="str">
        <f t="shared" si="701"/>
        <v/>
      </c>
      <c r="E2344" s="365"/>
      <c r="F2344" s="331">
        <f t="shared" si="703"/>
        <v>0</v>
      </c>
      <c r="G2344" s="332">
        <f t="shared" si="704"/>
        <v>0</v>
      </c>
    </row>
    <row r="2345" spans="1:7" ht="20.100000000000001" customHeight="1" x14ac:dyDescent="0.2">
      <c r="A2345" s="363" t="str">
        <f t="shared" si="702"/>
        <v/>
      </c>
      <c r="B2345" s="328" t="str">
        <f t="shared" si="700"/>
        <v/>
      </c>
      <c r="C2345" s="364"/>
      <c r="D2345" s="325" t="str">
        <f t="shared" si="701"/>
        <v/>
      </c>
      <c r="E2345" s="365"/>
      <c r="F2345" s="331">
        <f t="shared" si="703"/>
        <v>0</v>
      </c>
      <c r="G2345" s="332">
        <f t="shared" si="704"/>
        <v>0</v>
      </c>
    </row>
    <row r="2346" spans="1:7" ht="20.100000000000001" customHeight="1" x14ac:dyDescent="0.2">
      <c r="A2346" s="363" t="str">
        <f t="shared" si="702"/>
        <v/>
      </c>
      <c r="B2346" s="328" t="str">
        <f t="shared" si="700"/>
        <v/>
      </c>
      <c r="C2346" s="364"/>
      <c r="D2346" s="325" t="str">
        <f t="shared" si="701"/>
        <v/>
      </c>
      <c r="E2346" s="365"/>
      <c r="F2346" s="331">
        <f t="shared" si="703"/>
        <v>0</v>
      </c>
      <c r="G2346" s="332">
        <f t="shared" si="704"/>
        <v>0</v>
      </c>
    </row>
    <row r="2347" spans="1:7" ht="20.100000000000001" customHeight="1" x14ac:dyDescent="0.2">
      <c r="A2347" s="363" t="str">
        <f t="shared" si="702"/>
        <v/>
      </c>
      <c r="B2347" s="328" t="str">
        <f t="shared" si="700"/>
        <v/>
      </c>
      <c r="C2347" s="364"/>
      <c r="D2347" s="325" t="str">
        <f t="shared" si="701"/>
        <v/>
      </c>
      <c r="E2347" s="365"/>
      <c r="F2347" s="331">
        <f t="shared" si="703"/>
        <v>0</v>
      </c>
      <c r="G2347" s="332">
        <f t="shared" si="704"/>
        <v>0</v>
      </c>
    </row>
    <row r="2348" spans="1:7" ht="20.100000000000001" customHeight="1" x14ac:dyDescent="0.2">
      <c r="A2348" s="371"/>
      <c r="B2348" s="330"/>
      <c r="C2348" s="352"/>
      <c r="D2348" s="330"/>
      <c r="E2348" s="348"/>
      <c r="F2348" s="597" t="s">
        <v>29</v>
      </c>
      <c r="G2348" s="333">
        <f>SUBTOTAL(9,G2339:G2347)</f>
        <v>0</v>
      </c>
    </row>
    <row r="2349" spans="1:7" ht="20.100000000000001" customHeight="1" thickBot="1" x14ac:dyDescent="0.25">
      <c r="A2349" s="372"/>
      <c r="B2349" s="373"/>
      <c r="C2349" s="374"/>
      <c r="D2349" s="373"/>
      <c r="E2349" s="375"/>
      <c r="F2349" s="376"/>
      <c r="G2349" s="377"/>
    </row>
    <row r="2350" spans="1:7" ht="20.100000000000001" customHeight="1" thickBot="1" x14ac:dyDescent="0.25">
      <c r="A2350" s="387">
        <f>B2308</f>
        <v>45</v>
      </c>
      <c r="B2350" s="378" t="str">
        <f>C2308</f>
        <v>Comparto y Obra de Toma</v>
      </c>
      <c r="C2350" s="379"/>
      <c r="D2350" s="379" t="s">
        <v>30</v>
      </c>
      <c r="E2350" s="380"/>
      <c r="F2350" s="381" t="s">
        <v>31</v>
      </c>
      <c r="G2350" s="382">
        <f>SUBTOTAL(9,G2313:G2349)</f>
        <v>0</v>
      </c>
    </row>
    <row r="2351" spans="1:7" ht="20.100000000000001" customHeight="1" thickTop="1" thickBot="1" x14ac:dyDescent="0.25"/>
    <row r="2352" spans="1:7" ht="20.100000000000001" customHeight="1" thickTop="1" x14ac:dyDescent="0.2">
      <c r="A2352" s="383" t="s">
        <v>1252</v>
      </c>
      <c r="B2352" s="384"/>
      <c r="C2352" s="384"/>
      <c r="D2352" s="384"/>
      <c r="E2352" s="384"/>
      <c r="F2352" s="384"/>
      <c r="G2352" s="385"/>
    </row>
    <row r="2353" spans="1:7" ht="20.100000000000001" customHeight="1" x14ac:dyDescent="0.2">
      <c r="A2353" s="336" t="s">
        <v>719</v>
      </c>
      <c r="B2353" s="337" t="str">
        <f>Comitente</f>
        <v>INSTITUTO PROVINCIAL DE LA VIVIENDA</v>
      </c>
      <c r="C2353" s="338"/>
      <c r="D2353" s="339"/>
      <c r="E2353" s="339"/>
      <c r="F2353" s="340"/>
      <c r="G2353" s="341"/>
    </row>
    <row r="2354" spans="1:7" ht="20.100000000000001" customHeight="1" x14ac:dyDescent="0.2">
      <c r="A2354" s="336" t="s">
        <v>720</v>
      </c>
      <c r="B2354" s="337" t="str">
        <f>Contratista</f>
        <v>xxxxxx</v>
      </c>
      <c r="C2354" s="342"/>
      <c r="D2354" s="342"/>
      <c r="E2354" s="342"/>
      <c r="F2354" s="343"/>
      <c r="G2354" s="344"/>
    </row>
    <row r="2355" spans="1:7" ht="20.100000000000001" customHeight="1" x14ac:dyDescent="0.2">
      <c r="A2355" s="336" t="s">
        <v>20</v>
      </c>
      <c r="B2355" s="337" t="str">
        <f>Obra</f>
        <v>B° VIRGEN DE FÁTIMA - SECTOR 1 - 71 VIV.- DPTO. JÁCHAL</v>
      </c>
      <c r="C2355" s="342"/>
      <c r="D2355" s="342"/>
      <c r="E2355" s="342"/>
      <c r="F2355" s="343" t="s">
        <v>33</v>
      </c>
      <c r="G2355" s="345">
        <f>+Datos!$C$10</f>
        <v>43769</v>
      </c>
    </row>
    <row r="2356" spans="1:7" ht="20.100000000000001" customHeight="1" x14ac:dyDescent="0.2">
      <c r="A2356" s="346" t="s">
        <v>718</v>
      </c>
      <c r="B2356" s="347" t="str">
        <f>Ubicación</f>
        <v>DEPTO. JÁCHAL</v>
      </c>
      <c r="C2356" s="347"/>
      <c r="D2356" s="330"/>
      <c r="E2356" s="348"/>
      <c r="F2356" s="349"/>
      <c r="G2356" s="350"/>
    </row>
    <row r="2357" spans="1:7" ht="20.100000000000001" customHeight="1" x14ac:dyDescent="0.2">
      <c r="A2357" s="346" t="s">
        <v>34</v>
      </c>
      <c r="B2357" s="351" t="s">
        <v>1126</v>
      </c>
      <c r="C2357" s="352" t="str">
        <f>IFERROR(VLOOKUP(B2357,Tabla_CyP,2,FALSE),"")</f>
        <v>INFRAESTRUCTURA</v>
      </c>
      <c r="D2357" s="353"/>
      <c r="E2357" s="348"/>
      <c r="F2357" s="349"/>
      <c r="G2357" s="350"/>
    </row>
    <row r="2358" spans="1:7" ht="20.100000000000001" customHeight="1" x14ac:dyDescent="0.2">
      <c r="A2358" s="346" t="s">
        <v>21</v>
      </c>
      <c r="B2358" s="386">
        <f>IFERROR(VLOOKUP(COUNTIF($A$1:A2358,"ITEM:"),Tabla_NumeroItem,2,FALSE),"")</f>
        <v>46</v>
      </c>
      <c r="C2358" s="352" t="str">
        <f>IFERROR(VLOOKUP(B2358,Tabla_CyP,2,FALSE),"")</f>
        <v>Arbolado Público</v>
      </c>
      <c r="D2358" s="330"/>
      <c r="E2358" s="348"/>
      <c r="F2358" s="343" t="s">
        <v>22</v>
      </c>
      <c r="G2358" s="354" t="str">
        <f>IFERROR(VLOOKUP(B2358,Tabla_CyP,4,FALSE),"")</f>
        <v>u</v>
      </c>
    </row>
    <row r="2359" spans="1:7" ht="20.100000000000001" customHeight="1" x14ac:dyDescent="0.2">
      <c r="A2359" s="346"/>
      <c r="B2359" s="347"/>
      <c r="C2359" s="352"/>
      <c r="D2359" s="330"/>
      <c r="E2359" s="348"/>
      <c r="F2359" s="349"/>
      <c r="G2359" s="350"/>
    </row>
    <row r="2360" spans="1:7" ht="20.100000000000001" customHeight="1" x14ac:dyDescent="0.2">
      <c r="A2360" s="650" t="s">
        <v>581</v>
      </c>
      <c r="B2360" s="651"/>
      <c r="C2360" s="646" t="s">
        <v>0</v>
      </c>
      <c r="D2360" s="646" t="s">
        <v>23</v>
      </c>
      <c r="E2360" s="648" t="s">
        <v>24</v>
      </c>
      <c r="F2360" s="644" t="s">
        <v>25</v>
      </c>
      <c r="G2360" s="652" t="s">
        <v>26</v>
      </c>
    </row>
    <row r="2361" spans="1:7" ht="20.100000000000001" customHeight="1" x14ac:dyDescent="0.2">
      <c r="A2361" s="355" t="s">
        <v>582</v>
      </c>
      <c r="B2361" s="356" t="s">
        <v>583</v>
      </c>
      <c r="C2361" s="647"/>
      <c r="D2361" s="647"/>
      <c r="E2361" s="649"/>
      <c r="F2361" s="645"/>
      <c r="G2361" s="653"/>
    </row>
    <row r="2362" spans="1:7" ht="20.100000000000001" customHeight="1" x14ac:dyDescent="0.2">
      <c r="A2362" s="596"/>
      <c r="B2362" s="357"/>
      <c r="C2362" s="358" t="s">
        <v>721</v>
      </c>
      <c r="D2362" s="359"/>
      <c r="E2362" s="360"/>
      <c r="F2362" s="361"/>
      <c r="G2362" s="362"/>
    </row>
    <row r="2363" spans="1:7" ht="20.100000000000001" customHeight="1" x14ac:dyDescent="0.2">
      <c r="A2363" s="363" t="str">
        <f>IFERROR(VLOOKUP(C2363,Tabla_Insumos,4,FALSE),"")</f>
        <v/>
      </c>
      <c r="B2363" s="328" t="str">
        <f t="shared" ref="B2363:B2376" si="705">IFERROR(VLOOKUP(C2363,Tabla_Insumos,5,FALSE),"")</f>
        <v/>
      </c>
      <c r="C2363" s="326"/>
      <c r="D2363" s="325" t="str">
        <f t="shared" ref="D2363:D2376" si="706">IFERROR(VLOOKUP(C2363,Tabla_Insumos,2,FALSE),"")</f>
        <v/>
      </c>
      <c r="E2363" s="329"/>
      <c r="F2363" s="331">
        <f t="shared" ref="F2363:F2376" si="707">IFERROR(VLOOKUP(C2363,Tabla_Insumos,3,FALSE),0)</f>
        <v>0</v>
      </c>
      <c r="G2363" s="332">
        <f>ROUND(E2363*F2363,2)</f>
        <v>0</v>
      </c>
    </row>
    <row r="2364" spans="1:7" ht="20.100000000000001" customHeight="1" x14ac:dyDescent="0.2">
      <c r="A2364" s="363" t="str">
        <f t="shared" ref="A2364:A2376" si="708">IFERROR(VLOOKUP(C2364,Tabla_Insumos,4,FALSE),"")</f>
        <v/>
      </c>
      <c r="B2364" s="328" t="str">
        <f t="shared" si="705"/>
        <v/>
      </c>
      <c r="C2364" s="326"/>
      <c r="D2364" s="325" t="str">
        <f t="shared" si="706"/>
        <v/>
      </c>
      <c r="E2364" s="329"/>
      <c r="F2364" s="331">
        <f t="shared" si="707"/>
        <v>0</v>
      </c>
      <c r="G2364" s="332">
        <f t="shared" ref="G2364:G2376" si="709">ROUND(E2364*F2364,2)</f>
        <v>0</v>
      </c>
    </row>
    <row r="2365" spans="1:7" ht="20.100000000000001" customHeight="1" x14ac:dyDescent="0.2">
      <c r="A2365" s="363" t="str">
        <f t="shared" si="708"/>
        <v/>
      </c>
      <c r="B2365" s="328" t="str">
        <f t="shared" si="705"/>
        <v/>
      </c>
      <c r="C2365" s="326"/>
      <c r="D2365" s="325" t="str">
        <f t="shared" si="706"/>
        <v/>
      </c>
      <c r="E2365" s="329"/>
      <c r="F2365" s="331">
        <f t="shared" si="707"/>
        <v>0</v>
      </c>
      <c r="G2365" s="332">
        <f t="shared" si="709"/>
        <v>0</v>
      </c>
    </row>
    <row r="2366" spans="1:7" ht="20.100000000000001" customHeight="1" x14ac:dyDescent="0.2">
      <c r="A2366" s="363" t="str">
        <f t="shared" si="708"/>
        <v/>
      </c>
      <c r="B2366" s="328" t="str">
        <f t="shared" si="705"/>
        <v/>
      </c>
      <c r="C2366" s="327"/>
      <c r="D2366" s="325" t="str">
        <f t="shared" si="706"/>
        <v/>
      </c>
      <c r="E2366" s="329"/>
      <c r="F2366" s="331">
        <f t="shared" si="707"/>
        <v>0</v>
      </c>
      <c r="G2366" s="332">
        <f t="shared" si="709"/>
        <v>0</v>
      </c>
    </row>
    <row r="2367" spans="1:7" ht="20.100000000000001" customHeight="1" x14ac:dyDescent="0.2">
      <c r="A2367" s="363" t="str">
        <f t="shared" si="708"/>
        <v/>
      </c>
      <c r="B2367" s="328" t="str">
        <f t="shared" si="705"/>
        <v/>
      </c>
      <c r="C2367" s="328"/>
      <c r="D2367" s="325" t="str">
        <f t="shared" si="706"/>
        <v/>
      </c>
      <c r="E2367" s="329"/>
      <c r="F2367" s="331">
        <f t="shared" si="707"/>
        <v>0</v>
      </c>
      <c r="G2367" s="332">
        <f t="shared" si="709"/>
        <v>0</v>
      </c>
    </row>
    <row r="2368" spans="1:7" ht="20.100000000000001" customHeight="1" x14ac:dyDescent="0.2">
      <c r="A2368" s="363" t="str">
        <f t="shared" si="708"/>
        <v/>
      </c>
      <c r="B2368" s="328" t="str">
        <f t="shared" si="705"/>
        <v/>
      </c>
      <c r="C2368" s="364"/>
      <c r="D2368" s="325" t="str">
        <f t="shared" si="706"/>
        <v/>
      </c>
      <c r="E2368" s="365"/>
      <c r="F2368" s="331">
        <f t="shared" si="707"/>
        <v>0</v>
      </c>
      <c r="G2368" s="332">
        <f t="shared" si="709"/>
        <v>0</v>
      </c>
    </row>
    <row r="2369" spans="1:7" ht="20.100000000000001" customHeight="1" x14ac:dyDescent="0.2">
      <c r="A2369" s="363" t="str">
        <f t="shared" si="708"/>
        <v/>
      </c>
      <c r="B2369" s="328" t="str">
        <f t="shared" si="705"/>
        <v/>
      </c>
      <c r="C2369" s="364"/>
      <c r="D2369" s="325" t="str">
        <f t="shared" si="706"/>
        <v/>
      </c>
      <c r="E2369" s="365"/>
      <c r="F2369" s="331">
        <f t="shared" si="707"/>
        <v>0</v>
      </c>
      <c r="G2369" s="332">
        <f t="shared" si="709"/>
        <v>0</v>
      </c>
    </row>
    <row r="2370" spans="1:7" ht="20.100000000000001" customHeight="1" x14ac:dyDescent="0.2">
      <c r="A2370" s="363" t="str">
        <f t="shared" si="708"/>
        <v/>
      </c>
      <c r="B2370" s="328" t="str">
        <f t="shared" si="705"/>
        <v/>
      </c>
      <c r="C2370" s="364"/>
      <c r="D2370" s="325" t="str">
        <f t="shared" si="706"/>
        <v/>
      </c>
      <c r="E2370" s="365"/>
      <c r="F2370" s="331">
        <f t="shared" si="707"/>
        <v>0</v>
      </c>
      <c r="G2370" s="332">
        <f t="shared" si="709"/>
        <v>0</v>
      </c>
    </row>
    <row r="2371" spans="1:7" ht="20.100000000000001" customHeight="1" x14ac:dyDescent="0.2">
      <c r="A2371" s="363" t="str">
        <f t="shared" si="708"/>
        <v/>
      </c>
      <c r="B2371" s="328" t="str">
        <f t="shared" si="705"/>
        <v/>
      </c>
      <c r="C2371" s="364"/>
      <c r="D2371" s="325" t="str">
        <f t="shared" si="706"/>
        <v/>
      </c>
      <c r="E2371" s="365"/>
      <c r="F2371" s="331">
        <f t="shared" si="707"/>
        <v>0</v>
      </c>
      <c r="G2371" s="332">
        <f t="shared" si="709"/>
        <v>0</v>
      </c>
    </row>
    <row r="2372" spans="1:7" ht="20.100000000000001" customHeight="1" x14ac:dyDescent="0.2">
      <c r="A2372" s="363" t="str">
        <f t="shared" si="708"/>
        <v/>
      </c>
      <c r="B2372" s="328" t="str">
        <f t="shared" si="705"/>
        <v/>
      </c>
      <c r="C2372" s="364"/>
      <c r="D2372" s="325" t="str">
        <f t="shared" si="706"/>
        <v/>
      </c>
      <c r="E2372" s="365"/>
      <c r="F2372" s="331">
        <f t="shared" si="707"/>
        <v>0</v>
      </c>
      <c r="G2372" s="332">
        <f t="shared" si="709"/>
        <v>0</v>
      </c>
    </row>
    <row r="2373" spans="1:7" ht="20.100000000000001" customHeight="1" x14ac:dyDescent="0.2">
      <c r="A2373" s="363" t="str">
        <f t="shared" si="708"/>
        <v/>
      </c>
      <c r="B2373" s="328" t="str">
        <f t="shared" si="705"/>
        <v/>
      </c>
      <c r="C2373" s="364"/>
      <c r="D2373" s="325" t="str">
        <f t="shared" si="706"/>
        <v/>
      </c>
      <c r="E2373" s="365"/>
      <c r="F2373" s="331">
        <f t="shared" si="707"/>
        <v>0</v>
      </c>
      <c r="G2373" s="332">
        <f t="shared" si="709"/>
        <v>0</v>
      </c>
    </row>
    <row r="2374" spans="1:7" ht="20.100000000000001" customHeight="1" x14ac:dyDescent="0.2">
      <c r="A2374" s="363" t="str">
        <f t="shared" si="708"/>
        <v/>
      </c>
      <c r="B2374" s="328" t="str">
        <f t="shared" si="705"/>
        <v/>
      </c>
      <c r="C2374" s="364"/>
      <c r="D2374" s="325" t="str">
        <f t="shared" si="706"/>
        <v/>
      </c>
      <c r="E2374" s="365"/>
      <c r="F2374" s="331">
        <f t="shared" si="707"/>
        <v>0</v>
      </c>
      <c r="G2374" s="332">
        <f t="shared" si="709"/>
        <v>0</v>
      </c>
    </row>
    <row r="2375" spans="1:7" ht="20.100000000000001" customHeight="1" x14ac:dyDescent="0.2">
      <c r="A2375" s="363" t="str">
        <f t="shared" si="708"/>
        <v/>
      </c>
      <c r="B2375" s="328" t="str">
        <f t="shared" si="705"/>
        <v/>
      </c>
      <c r="C2375" s="364"/>
      <c r="D2375" s="325" t="str">
        <f t="shared" si="706"/>
        <v/>
      </c>
      <c r="E2375" s="365"/>
      <c r="F2375" s="331">
        <f t="shared" si="707"/>
        <v>0</v>
      </c>
      <c r="G2375" s="332">
        <f t="shared" si="709"/>
        <v>0</v>
      </c>
    </row>
    <row r="2376" spans="1:7" ht="20.100000000000001" customHeight="1" x14ac:dyDescent="0.2">
      <c r="A2376" s="363" t="str">
        <f t="shared" si="708"/>
        <v/>
      </c>
      <c r="B2376" s="328" t="str">
        <f t="shared" si="705"/>
        <v/>
      </c>
      <c r="C2376" s="364"/>
      <c r="D2376" s="325" t="str">
        <f t="shared" si="706"/>
        <v/>
      </c>
      <c r="E2376" s="365"/>
      <c r="F2376" s="331">
        <f t="shared" si="707"/>
        <v>0</v>
      </c>
      <c r="G2376" s="332">
        <f t="shared" si="709"/>
        <v>0</v>
      </c>
    </row>
    <row r="2377" spans="1:7" ht="20.100000000000001" customHeight="1" x14ac:dyDescent="0.2">
      <c r="A2377" s="366"/>
      <c r="B2377" s="352"/>
      <c r="C2377" s="352"/>
      <c r="D2377" s="330"/>
      <c r="E2377" s="348"/>
      <c r="F2377" s="597" t="s">
        <v>27</v>
      </c>
      <c r="G2377" s="333">
        <f>SUBTOTAL(9,G2363:G2376)</f>
        <v>0</v>
      </c>
    </row>
    <row r="2378" spans="1:7" ht="20.100000000000001" customHeight="1" x14ac:dyDescent="0.2">
      <c r="A2378" s="366"/>
      <c r="B2378" s="352"/>
      <c r="C2378" s="339" t="s">
        <v>722</v>
      </c>
      <c r="D2378" s="330"/>
      <c r="E2378" s="348"/>
      <c r="F2378" s="349"/>
      <c r="G2378" s="367"/>
    </row>
    <row r="2379" spans="1:7" ht="20.100000000000001" customHeight="1" x14ac:dyDescent="0.2">
      <c r="A2379" s="363" t="str">
        <f t="shared" ref="A2379:A2386" si="710">IFERROR(VLOOKUP(C2379,Tabla_Insumos,4,FALSE),"")</f>
        <v/>
      </c>
      <c r="B2379" s="328" t="str">
        <f t="shared" ref="B2379:B2386" si="711">IFERROR(VLOOKUP(C2379,Tabla_Insumos,5,FALSE),"")</f>
        <v/>
      </c>
      <c r="C2379" s="334"/>
      <c r="D2379" s="325" t="str">
        <f t="shared" ref="D2379:D2386" si="712">IFERROR(VLOOKUP(C2379,Tabla_Insumos,2,FALSE),"")</f>
        <v/>
      </c>
      <c r="E2379" s="329"/>
      <c r="F2379" s="368">
        <f t="shared" ref="F2379:F2386" si="713">IFERROR(VLOOKUP(C2379,Tabla_Insumos,3,FALSE),0)</f>
        <v>0</v>
      </c>
      <c r="G2379" s="332">
        <f>ROUND(E2379*F2379,2)</f>
        <v>0</v>
      </c>
    </row>
    <row r="2380" spans="1:7" ht="20.100000000000001" customHeight="1" x14ac:dyDescent="0.2">
      <c r="A2380" s="363" t="str">
        <f t="shared" si="710"/>
        <v/>
      </c>
      <c r="B2380" s="328" t="str">
        <f t="shared" si="711"/>
        <v/>
      </c>
      <c r="C2380" s="335"/>
      <c r="D2380" s="325" t="str">
        <f t="shared" si="712"/>
        <v/>
      </c>
      <c r="E2380" s="329"/>
      <c r="F2380" s="368">
        <f t="shared" si="713"/>
        <v>0</v>
      </c>
      <c r="G2380" s="332">
        <f t="shared" ref="G2380:G2386" si="714">ROUND(E2380*F2380,2)</f>
        <v>0</v>
      </c>
    </row>
    <row r="2381" spans="1:7" ht="20.100000000000001" customHeight="1" x14ac:dyDescent="0.2">
      <c r="A2381" s="363" t="str">
        <f t="shared" si="710"/>
        <v/>
      </c>
      <c r="B2381" s="328" t="str">
        <f t="shared" si="711"/>
        <v/>
      </c>
      <c r="C2381" s="335"/>
      <c r="D2381" s="325" t="str">
        <f t="shared" si="712"/>
        <v/>
      </c>
      <c r="E2381" s="329"/>
      <c r="F2381" s="368">
        <f t="shared" si="713"/>
        <v>0</v>
      </c>
      <c r="G2381" s="332">
        <f t="shared" si="714"/>
        <v>0</v>
      </c>
    </row>
    <row r="2382" spans="1:7" ht="20.100000000000001" customHeight="1" x14ac:dyDescent="0.2">
      <c r="A2382" s="363" t="str">
        <f t="shared" si="710"/>
        <v/>
      </c>
      <c r="B2382" s="328" t="str">
        <f t="shared" si="711"/>
        <v/>
      </c>
      <c r="C2382" s="335"/>
      <c r="D2382" s="325" t="str">
        <f t="shared" si="712"/>
        <v/>
      </c>
      <c r="E2382" s="329"/>
      <c r="F2382" s="368">
        <f t="shared" si="713"/>
        <v>0</v>
      </c>
      <c r="G2382" s="332">
        <f t="shared" si="714"/>
        <v>0</v>
      </c>
    </row>
    <row r="2383" spans="1:7" ht="20.100000000000001" customHeight="1" x14ac:dyDescent="0.2">
      <c r="A2383" s="363" t="str">
        <f t="shared" si="710"/>
        <v/>
      </c>
      <c r="B2383" s="328" t="str">
        <f t="shared" si="711"/>
        <v/>
      </c>
      <c r="C2383" s="328"/>
      <c r="D2383" s="325" t="str">
        <f t="shared" si="712"/>
        <v/>
      </c>
      <c r="E2383" s="329"/>
      <c r="F2383" s="368">
        <f t="shared" si="713"/>
        <v>0</v>
      </c>
      <c r="G2383" s="332">
        <f t="shared" si="714"/>
        <v>0</v>
      </c>
    </row>
    <row r="2384" spans="1:7" ht="20.100000000000001" customHeight="1" x14ac:dyDescent="0.2">
      <c r="A2384" s="363" t="str">
        <f t="shared" si="710"/>
        <v/>
      </c>
      <c r="B2384" s="328" t="str">
        <f t="shared" si="711"/>
        <v/>
      </c>
      <c r="C2384" s="328"/>
      <c r="D2384" s="325" t="str">
        <f t="shared" si="712"/>
        <v/>
      </c>
      <c r="E2384" s="329"/>
      <c r="F2384" s="368">
        <f t="shared" si="713"/>
        <v>0</v>
      </c>
      <c r="G2384" s="332">
        <f t="shared" si="714"/>
        <v>0</v>
      </c>
    </row>
    <row r="2385" spans="1:7" ht="20.100000000000001" customHeight="1" x14ac:dyDescent="0.2">
      <c r="A2385" s="363" t="str">
        <f t="shared" si="710"/>
        <v/>
      </c>
      <c r="B2385" s="328" t="str">
        <f t="shared" si="711"/>
        <v/>
      </c>
      <c r="C2385" s="364"/>
      <c r="D2385" s="325" t="str">
        <f t="shared" si="712"/>
        <v/>
      </c>
      <c r="E2385" s="365"/>
      <c r="F2385" s="368">
        <f t="shared" si="713"/>
        <v>0</v>
      </c>
      <c r="G2385" s="332">
        <f t="shared" si="714"/>
        <v>0</v>
      </c>
    </row>
    <row r="2386" spans="1:7" ht="20.100000000000001" customHeight="1" x14ac:dyDescent="0.2">
      <c r="A2386" s="363" t="str">
        <f t="shared" si="710"/>
        <v/>
      </c>
      <c r="B2386" s="328" t="str">
        <f t="shared" si="711"/>
        <v/>
      </c>
      <c r="C2386" s="364"/>
      <c r="D2386" s="325" t="str">
        <f t="shared" si="712"/>
        <v/>
      </c>
      <c r="E2386" s="365"/>
      <c r="F2386" s="368">
        <f t="shared" si="713"/>
        <v>0</v>
      </c>
      <c r="G2386" s="332">
        <f t="shared" si="714"/>
        <v>0</v>
      </c>
    </row>
    <row r="2387" spans="1:7" ht="20.100000000000001" customHeight="1" x14ac:dyDescent="0.2">
      <c r="A2387" s="366"/>
      <c r="B2387" s="352"/>
      <c r="C2387" s="352"/>
      <c r="D2387" s="330"/>
      <c r="E2387" s="348"/>
      <c r="F2387" s="597" t="s">
        <v>28</v>
      </c>
      <c r="G2387" s="333">
        <f>SUBTOTAL(9,G2379:G2386)</f>
        <v>0</v>
      </c>
    </row>
    <row r="2388" spans="1:7" ht="20.100000000000001" customHeight="1" x14ac:dyDescent="0.2">
      <c r="A2388" s="366"/>
      <c r="B2388" s="352"/>
      <c r="C2388" s="339" t="s">
        <v>723</v>
      </c>
      <c r="D2388" s="330"/>
      <c r="E2388" s="348"/>
      <c r="F2388" s="349"/>
      <c r="G2388" s="367"/>
    </row>
    <row r="2389" spans="1:7" ht="20.100000000000001" customHeight="1" x14ac:dyDescent="0.2">
      <c r="A2389" s="363" t="str">
        <f>IFERROR(VLOOKUP(C2389,Tabla_Insumos,4,FALSE),"")</f>
        <v/>
      </c>
      <c r="B2389" s="328" t="str">
        <f t="shared" ref="B2389:B2397" si="715">IFERROR(VLOOKUP(C2389,Tabla_Insumos,5,FALSE),"")</f>
        <v/>
      </c>
      <c r="C2389" s="335"/>
      <c r="D2389" s="325" t="str">
        <f t="shared" ref="D2389:D2397" si="716">IFERROR(VLOOKUP(C2389,Tabla_Insumos,2,FALSE),"")</f>
        <v/>
      </c>
      <c r="E2389" s="329"/>
      <c r="F2389" s="331">
        <f>IFERROR(VLOOKUP(C2389,Tabla_Insumos,3,FALSE),0)</f>
        <v>0</v>
      </c>
      <c r="G2389" s="332">
        <f>ROUND(E2389*F2389,2)</f>
        <v>0</v>
      </c>
    </row>
    <row r="2390" spans="1:7" ht="20.100000000000001" customHeight="1" x14ac:dyDescent="0.2">
      <c r="A2390" s="363" t="str">
        <f t="shared" ref="A2390:A2397" si="717">IFERROR(VLOOKUP(C2390,Tabla_Insumos,4,FALSE),"")</f>
        <v/>
      </c>
      <c r="B2390" s="328" t="str">
        <f t="shared" si="715"/>
        <v/>
      </c>
      <c r="C2390" s="335"/>
      <c r="D2390" s="325" t="str">
        <f t="shared" si="716"/>
        <v/>
      </c>
      <c r="E2390" s="329"/>
      <c r="F2390" s="331">
        <f t="shared" ref="F2390:F2397" si="718">IFERROR(VLOOKUP(C2390,Tabla_Insumos,3,FALSE),0)</f>
        <v>0</v>
      </c>
      <c r="G2390" s="332">
        <f t="shared" ref="G2390:G2397" si="719">ROUND(E2390*F2390,2)</f>
        <v>0</v>
      </c>
    </row>
    <row r="2391" spans="1:7" ht="20.100000000000001" customHeight="1" x14ac:dyDescent="0.2">
      <c r="A2391" s="363" t="str">
        <f t="shared" si="717"/>
        <v/>
      </c>
      <c r="B2391" s="328" t="str">
        <f t="shared" si="715"/>
        <v/>
      </c>
      <c r="C2391" s="334"/>
      <c r="D2391" s="325" t="str">
        <f t="shared" si="716"/>
        <v/>
      </c>
      <c r="E2391" s="329"/>
      <c r="F2391" s="331">
        <f t="shared" si="718"/>
        <v>0</v>
      </c>
      <c r="G2391" s="332">
        <f t="shared" si="719"/>
        <v>0</v>
      </c>
    </row>
    <row r="2392" spans="1:7" ht="20.100000000000001" customHeight="1" x14ac:dyDescent="0.2">
      <c r="A2392" s="363" t="str">
        <f t="shared" si="717"/>
        <v/>
      </c>
      <c r="B2392" s="328" t="str">
        <f t="shared" si="715"/>
        <v/>
      </c>
      <c r="C2392" s="369"/>
      <c r="D2392" s="325" t="str">
        <f t="shared" si="716"/>
        <v/>
      </c>
      <c r="E2392" s="329"/>
      <c r="F2392" s="331">
        <f t="shared" si="718"/>
        <v>0</v>
      </c>
      <c r="G2392" s="332">
        <f t="shared" si="719"/>
        <v>0</v>
      </c>
    </row>
    <row r="2393" spans="1:7" ht="20.100000000000001" customHeight="1" x14ac:dyDescent="0.2">
      <c r="A2393" s="363" t="str">
        <f t="shared" si="717"/>
        <v/>
      </c>
      <c r="B2393" s="328" t="str">
        <f t="shared" si="715"/>
        <v/>
      </c>
      <c r="C2393" s="370"/>
      <c r="D2393" s="325" t="str">
        <f t="shared" si="716"/>
        <v/>
      </c>
      <c r="E2393" s="329"/>
      <c r="F2393" s="331">
        <f t="shared" si="718"/>
        <v>0</v>
      </c>
      <c r="G2393" s="332">
        <f t="shared" si="719"/>
        <v>0</v>
      </c>
    </row>
    <row r="2394" spans="1:7" ht="20.100000000000001" customHeight="1" x14ac:dyDescent="0.2">
      <c r="A2394" s="363" t="str">
        <f t="shared" si="717"/>
        <v/>
      </c>
      <c r="B2394" s="328" t="str">
        <f t="shared" si="715"/>
        <v/>
      </c>
      <c r="C2394" s="364"/>
      <c r="D2394" s="325" t="str">
        <f t="shared" si="716"/>
        <v/>
      </c>
      <c r="E2394" s="365"/>
      <c r="F2394" s="331">
        <f t="shared" si="718"/>
        <v>0</v>
      </c>
      <c r="G2394" s="332">
        <f t="shared" si="719"/>
        <v>0</v>
      </c>
    </row>
    <row r="2395" spans="1:7" ht="20.100000000000001" customHeight="1" x14ac:dyDescent="0.2">
      <c r="A2395" s="363" t="str">
        <f t="shared" si="717"/>
        <v/>
      </c>
      <c r="B2395" s="328" t="str">
        <f t="shared" si="715"/>
        <v/>
      </c>
      <c r="C2395" s="364"/>
      <c r="D2395" s="325" t="str">
        <f t="shared" si="716"/>
        <v/>
      </c>
      <c r="E2395" s="365"/>
      <c r="F2395" s="331">
        <f t="shared" si="718"/>
        <v>0</v>
      </c>
      <c r="G2395" s="332">
        <f t="shared" si="719"/>
        <v>0</v>
      </c>
    </row>
    <row r="2396" spans="1:7" ht="20.100000000000001" customHeight="1" x14ac:dyDescent="0.2">
      <c r="A2396" s="363" t="str">
        <f t="shared" si="717"/>
        <v/>
      </c>
      <c r="B2396" s="328" t="str">
        <f t="shared" si="715"/>
        <v/>
      </c>
      <c r="C2396" s="364"/>
      <c r="D2396" s="325" t="str">
        <f t="shared" si="716"/>
        <v/>
      </c>
      <c r="E2396" s="365"/>
      <c r="F2396" s="331">
        <f t="shared" si="718"/>
        <v>0</v>
      </c>
      <c r="G2396" s="332">
        <f t="shared" si="719"/>
        <v>0</v>
      </c>
    </row>
    <row r="2397" spans="1:7" ht="20.100000000000001" customHeight="1" x14ac:dyDescent="0.2">
      <c r="A2397" s="363" t="str">
        <f t="shared" si="717"/>
        <v/>
      </c>
      <c r="B2397" s="328" t="str">
        <f t="shared" si="715"/>
        <v/>
      </c>
      <c r="C2397" s="364"/>
      <c r="D2397" s="325" t="str">
        <f t="shared" si="716"/>
        <v/>
      </c>
      <c r="E2397" s="365"/>
      <c r="F2397" s="331">
        <f t="shared" si="718"/>
        <v>0</v>
      </c>
      <c r="G2397" s="332">
        <f t="shared" si="719"/>
        <v>0</v>
      </c>
    </row>
    <row r="2398" spans="1:7" ht="20.100000000000001" customHeight="1" x14ac:dyDescent="0.2">
      <c r="A2398" s="371"/>
      <c r="B2398" s="330"/>
      <c r="C2398" s="352"/>
      <c r="D2398" s="330"/>
      <c r="E2398" s="348"/>
      <c r="F2398" s="597" t="s">
        <v>29</v>
      </c>
      <c r="G2398" s="333">
        <f>SUBTOTAL(9,G2389:G2397)</f>
        <v>0</v>
      </c>
    </row>
    <row r="2399" spans="1:7" ht="20.100000000000001" customHeight="1" thickBot="1" x14ac:dyDescent="0.25">
      <c r="A2399" s="372"/>
      <c r="B2399" s="373"/>
      <c r="C2399" s="374"/>
      <c r="D2399" s="373"/>
      <c r="E2399" s="375"/>
      <c r="F2399" s="376"/>
      <c r="G2399" s="377"/>
    </row>
    <row r="2400" spans="1:7" ht="20.100000000000001" customHeight="1" thickBot="1" x14ac:dyDescent="0.25">
      <c r="A2400" s="387">
        <f>B2358</f>
        <v>46</v>
      </c>
      <c r="B2400" s="378" t="str">
        <f>C2358</f>
        <v>Arbolado Público</v>
      </c>
      <c r="C2400" s="379"/>
      <c r="D2400" s="379" t="s">
        <v>30</v>
      </c>
      <c r="E2400" s="380"/>
      <c r="F2400" s="381" t="s">
        <v>31</v>
      </c>
      <c r="G2400" s="382">
        <f>SUBTOTAL(9,G2363:G2399)</f>
        <v>0</v>
      </c>
    </row>
    <row r="2401" spans="1:7" ht="20.100000000000001" customHeight="1" thickTop="1" thickBot="1" x14ac:dyDescent="0.25"/>
    <row r="2402" spans="1:7" ht="20.100000000000001" customHeight="1" thickTop="1" x14ac:dyDescent="0.2">
      <c r="A2402" s="383" t="s">
        <v>1252</v>
      </c>
      <c r="B2402" s="384"/>
      <c r="C2402" s="384"/>
      <c r="D2402" s="384"/>
      <c r="E2402" s="384"/>
      <c r="F2402" s="384"/>
      <c r="G2402" s="385"/>
    </row>
    <row r="2403" spans="1:7" ht="20.100000000000001" customHeight="1" x14ac:dyDescent="0.2">
      <c r="A2403" s="336" t="s">
        <v>719</v>
      </c>
      <c r="B2403" s="337" t="str">
        <f>Comitente</f>
        <v>INSTITUTO PROVINCIAL DE LA VIVIENDA</v>
      </c>
      <c r="C2403" s="338"/>
      <c r="D2403" s="339"/>
      <c r="E2403" s="339"/>
      <c r="F2403" s="340"/>
      <c r="G2403" s="341"/>
    </row>
    <row r="2404" spans="1:7" ht="20.100000000000001" customHeight="1" x14ac:dyDescent="0.2">
      <c r="A2404" s="336" t="s">
        <v>720</v>
      </c>
      <c r="B2404" s="337" t="str">
        <f>Contratista</f>
        <v>xxxxxx</v>
      </c>
      <c r="C2404" s="342"/>
      <c r="D2404" s="342"/>
      <c r="E2404" s="342"/>
      <c r="F2404" s="343"/>
      <c r="G2404" s="344"/>
    </row>
    <row r="2405" spans="1:7" ht="20.100000000000001" customHeight="1" x14ac:dyDescent="0.2">
      <c r="A2405" s="336" t="s">
        <v>20</v>
      </c>
      <c r="B2405" s="337" t="str">
        <f>Obra</f>
        <v>B° VIRGEN DE FÁTIMA - SECTOR 1 - 71 VIV.- DPTO. JÁCHAL</v>
      </c>
      <c r="C2405" s="342"/>
      <c r="D2405" s="342"/>
      <c r="E2405" s="342"/>
      <c r="F2405" s="343" t="s">
        <v>33</v>
      </c>
      <c r="G2405" s="345">
        <f>+Datos!$C$10</f>
        <v>43769</v>
      </c>
    </row>
    <row r="2406" spans="1:7" ht="20.100000000000001" customHeight="1" x14ac:dyDescent="0.2">
      <c r="A2406" s="346" t="s">
        <v>718</v>
      </c>
      <c r="B2406" s="347" t="str">
        <f>Ubicación</f>
        <v>DEPTO. JÁCHAL</v>
      </c>
      <c r="C2406" s="347"/>
      <c r="D2406" s="330"/>
      <c r="E2406" s="348"/>
      <c r="F2406" s="349"/>
      <c r="G2406" s="350"/>
    </row>
    <row r="2407" spans="1:7" ht="20.100000000000001" customHeight="1" x14ac:dyDescent="0.2">
      <c r="A2407" s="346" t="s">
        <v>34</v>
      </c>
      <c r="B2407" s="351" t="s">
        <v>1126</v>
      </c>
      <c r="C2407" s="352" t="str">
        <f>IFERROR(VLOOKUP(B2407,Tabla_CyP,2,FALSE),"")</f>
        <v>INFRAESTRUCTURA</v>
      </c>
      <c r="D2407" s="353"/>
      <c r="E2407" s="348"/>
      <c r="F2407" s="349"/>
      <c r="G2407" s="350"/>
    </row>
    <row r="2408" spans="1:7" ht="20.100000000000001" customHeight="1" x14ac:dyDescent="0.2">
      <c r="A2408" s="346" t="s">
        <v>21</v>
      </c>
      <c r="B2408" s="386">
        <f>IFERROR(VLOOKUP(COUNTIF($A$1:A2408,"ITEM:"),Tabla_NumeroItem,2,FALSE),"")</f>
        <v>47</v>
      </c>
      <c r="C2408" s="352" t="str">
        <f>IFERROR(VLOOKUP(B2408,Tabla_CyP,2,FALSE),"")</f>
        <v>Taza de Arbolado Público</v>
      </c>
      <c r="D2408" s="330"/>
      <c r="E2408" s="348"/>
      <c r="F2408" s="343" t="s">
        <v>22</v>
      </c>
      <c r="G2408" s="354" t="str">
        <f>IFERROR(VLOOKUP(B2408,Tabla_CyP,4,FALSE),"")</f>
        <v>u</v>
      </c>
    </row>
    <row r="2409" spans="1:7" ht="20.100000000000001" customHeight="1" x14ac:dyDescent="0.2">
      <c r="A2409" s="346"/>
      <c r="B2409" s="347"/>
      <c r="C2409" s="352"/>
      <c r="D2409" s="330"/>
      <c r="E2409" s="348"/>
      <c r="F2409" s="349"/>
      <c r="G2409" s="350"/>
    </row>
    <row r="2410" spans="1:7" ht="20.100000000000001" customHeight="1" x14ac:dyDescent="0.2">
      <c r="A2410" s="650" t="s">
        <v>581</v>
      </c>
      <c r="B2410" s="651"/>
      <c r="C2410" s="646" t="s">
        <v>0</v>
      </c>
      <c r="D2410" s="646" t="s">
        <v>23</v>
      </c>
      <c r="E2410" s="648" t="s">
        <v>24</v>
      </c>
      <c r="F2410" s="644" t="s">
        <v>25</v>
      </c>
      <c r="G2410" s="652" t="s">
        <v>26</v>
      </c>
    </row>
    <row r="2411" spans="1:7" ht="20.100000000000001" customHeight="1" x14ac:dyDescent="0.2">
      <c r="A2411" s="355" t="s">
        <v>582</v>
      </c>
      <c r="B2411" s="356" t="s">
        <v>583</v>
      </c>
      <c r="C2411" s="647"/>
      <c r="D2411" s="647"/>
      <c r="E2411" s="649"/>
      <c r="F2411" s="645"/>
      <c r="G2411" s="653"/>
    </row>
    <row r="2412" spans="1:7" ht="20.100000000000001" customHeight="1" x14ac:dyDescent="0.2">
      <c r="A2412" s="596"/>
      <c r="B2412" s="357"/>
      <c r="C2412" s="358" t="s">
        <v>721</v>
      </c>
      <c r="D2412" s="359"/>
      <c r="E2412" s="360"/>
      <c r="F2412" s="361"/>
      <c r="G2412" s="362"/>
    </row>
    <row r="2413" spans="1:7" ht="20.100000000000001" customHeight="1" x14ac:dyDescent="0.2">
      <c r="A2413" s="363" t="str">
        <f>IFERROR(VLOOKUP(C2413,Tabla_Insumos,4,FALSE),"")</f>
        <v/>
      </c>
      <c r="B2413" s="328" t="str">
        <f t="shared" ref="B2413:B2426" si="720">IFERROR(VLOOKUP(C2413,Tabla_Insumos,5,FALSE),"")</f>
        <v/>
      </c>
      <c r="C2413" s="326"/>
      <c r="D2413" s="325" t="str">
        <f t="shared" ref="D2413:D2426" si="721">IFERROR(VLOOKUP(C2413,Tabla_Insumos,2,FALSE),"")</f>
        <v/>
      </c>
      <c r="E2413" s="329"/>
      <c r="F2413" s="331">
        <f t="shared" ref="F2413:F2426" si="722">IFERROR(VLOOKUP(C2413,Tabla_Insumos,3,FALSE),0)</f>
        <v>0</v>
      </c>
      <c r="G2413" s="332">
        <f>ROUND(E2413*F2413,2)</f>
        <v>0</v>
      </c>
    </row>
    <row r="2414" spans="1:7" ht="20.100000000000001" customHeight="1" x14ac:dyDescent="0.2">
      <c r="A2414" s="363" t="str">
        <f t="shared" ref="A2414:A2426" si="723">IFERROR(VLOOKUP(C2414,Tabla_Insumos,4,FALSE),"")</f>
        <v/>
      </c>
      <c r="B2414" s="328" t="str">
        <f t="shared" si="720"/>
        <v/>
      </c>
      <c r="C2414" s="326"/>
      <c r="D2414" s="325" t="str">
        <f t="shared" si="721"/>
        <v/>
      </c>
      <c r="E2414" s="329"/>
      <c r="F2414" s="331">
        <f t="shared" si="722"/>
        <v>0</v>
      </c>
      <c r="G2414" s="332">
        <f t="shared" ref="G2414:G2426" si="724">ROUND(E2414*F2414,2)</f>
        <v>0</v>
      </c>
    </row>
    <row r="2415" spans="1:7" ht="20.100000000000001" customHeight="1" x14ac:dyDescent="0.2">
      <c r="A2415" s="363" t="str">
        <f t="shared" si="723"/>
        <v/>
      </c>
      <c r="B2415" s="328" t="str">
        <f t="shared" si="720"/>
        <v/>
      </c>
      <c r="C2415" s="326"/>
      <c r="D2415" s="325" t="str">
        <f t="shared" si="721"/>
        <v/>
      </c>
      <c r="E2415" s="329"/>
      <c r="F2415" s="331">
        <f t="shared" si="722"/>
        <v>0</v>
      </c>
      <c r="G2415" s="332">
        <f t="shared" si="724"/>
        <v>0</v>
      </c>
    </row>
    <row r="2416" spans="1:7" ht="20.100000000000001" customHeight="1" x14ac:dyDescent="0.2">
      <c r="A2416" s="363" t="str">
        <f t="shared" si="723"/>
        <v/>
      </c>
      <c r="B2416" s="328" t="str">
        <f t="shared" si="720"/>
        <v/>
      </c>
      <c r="C2416" s="327"/>
      <c r="D2416" s="325" t="str">
        <f t="shared" si="721"/>
        <v/>
      </c>
      <c r="E2416" s="329"/>
      <c r="F2416" s="331">
        <f t="shared" si="722"/>
        <v>0</v>
      </c>
      <c r="G2416" s="332">
        <f t="shared" si="724"/>
        <v>0</v>
      </c>
    </row>
    <row r="2417" spans="1:7" ht="20.100000000000001" customHeight="1" x14ac:dyDescent="0.2">
      <c r="A2417" s="363" t="str">
        <f t="shared" si="723"/>
        <v/>
      </c>
      <c r="B2417" s="328" t="str">
        <f t="shared" si="720"/>
        <v/>
      </c>
      <c r="C2417" s="328"/>
      <c r="D2417" s="325" t="str">
        <f t="shared" si="721"/>
        <v/>
      </c>
      <c r="E2417" s="329"/>
      <c r="F2417" s="331">
        <f t="shared" si="722"/>
        <v>0</v>
      </c>
      <c r="G2417" s="332">
        <f t="shared" si="724"/>
        <v>0</v>
      </c>
    </row>
    <row r="2418" spans="1:7" ht="20.100000000000001" customHeight="1" x14ac:dyDescent="0.2">
      <c r="A2418" s="363" t="str">
        <f t="shared" si="723"/>
        <v/>
      </c>
      <c r="B2418" s="328" t="str">
        <f t="shared" si="720"/>
        <v/>
      </c>
      <c r="C2418" s="364"/>
      <c r="D2418" s="325" t="str">
        <f t="shared" si="721"/>
        <v/>
      </c>
      <c r="E2418" s="365"/>
      <c r="F2418" s="331">
        <f t="shared" si="722"/>
        <v>0</v>
      </c>
      <c r="G2418" s="332">
        <f t="shared" si="724"/>
        <v>0</v>
      </c>
    </row>
    <row r="2419" spans="1:7" ht="20.100000000000001" customHeight="1" x14ac:dyDescent="0.2">
      <c r="A2419" s="363" t="str">
        <f t="shared" si="723"/>
        <v/>
      </c>
      <c r="B2419" s="328" t="str">
        <f t="shared" si="720"/>
        <v/>
      </c>
      <c r="C2419" s="364"/>
      <c r="D2419" s="325" t="str">
        <f t="shared" si="721"/>
        <v/>
      </c>
      <c r="E2419" s="365"/>
      <c r="F2419" s="331">
        <f t="shared" si="722"/>
        <v>0</v>
      </c>
      <c r="G2419" s="332">
        <f t="shared" si="724"/>
        <v>0</v>
      </c>
    </row>
    <row r="2420" spans="1:7" ht="20.100000000000001" customHeight="1" x14ac:dyDescent="0.2">
      <c r="A2420" s="363" t="str">
        <f t="shared" si="723"/>
        <v/>
      </c>
      <c r="B2420" s="328" t="str">
        <f t="shared" si="720"/>
        <v/>
      </c>
      <c r="C2420" s="364"/>
      <c r="D2420" s="325" t="str">
        <f t="shared" si="721"/>
        <v/>
      </c>
      <c r="E2420" s="365"/>
      <c r="F2420" s="331">
        <f t="shared" si="722"/>
        <v>0</v>
      </c>
      <c r="G2420" s="332">
        <f t="shared" si="724"/>
        <v>0</v>
      </c>
    </row>
    <row r="2421" spans="1:7" ht="20.100000000000001" customHeight="1" x14ac:dyDescent="0.2">
      <c r="A2421" s="363" t="str">
        <f t="shared" si="723"/>
        <v/>
      </c>
      <c r="B2421" s="328" t="str">
        <f t="shared" si="720"/>
        <v/>
      </c>
      <c r="C2421" s="364"/>
      <c r="D2421" s="325" t="str">
        <f t="shared" si="721"/>
        <v/>
      </c>
      <c r="E2421" s="365"/>
      <c r="F2421" s="331">
        <f t="shared" si="722"/>
        <v>0</v>
      </c>
      <c r="G2421" s="332">
        <f t="shared" si="724"/>
        <v>0</v>
      </c>
    </row>
    <row r="2422" spans="1:7" ht="20.100000000000001" customHeight="1" x14ac:dyDescent="0.2">
      <c r="A2422" s="363" t="str">
        <f t="shared" si="723"/>
        <v/>
      </c>
      <c r="B2422" s="328" t="str">
        <f t="shared" si="720"/>
        <v/>
      </c>
      <c r="C2422" s="364"/>
      <c r="D2422" s="325" t="str">
        <f t="shared" si="721"/>
        <v/>
      </c>
      <c r="E2422" s="365"/>
      <c r="F2422" s="331">
        <f t="shared" si="722"/>
        <v>0</v>
      </c>
      <c r="G2422" s="332">
        <f t="shared" si="724"/>
        <v>0</v>
      </c>
    </row>
    <row r="2423" spans="1:7" ht="20.100000000000001" customHeight="1" x14ac:dyDescent="0.2">
      <c r="A2423" s="363" t="str">
        <f t="shared" si="723"/>
        <v/>
      </c>
      <c r="B2423" s="328" t="str">
        <f t="shared" si="720"/>
        <v/>
      </c>
      <c r="C2423" s="364"/>
      <c r="D2423" s="325" t="str">
        <f t="shared" si="721"/>
        <v/>
      </c>
      <c r="E2423" s="365"/>
      <c r="F2423" s="331">
        <f t="shared" si="722"/>
        <v>0</v>
      </c>
      <c r="G2423" s="332">
        <f t="shared" si="724"/>
        <v>0</v>
      </c>
    </row>
    <row r="2424" spans="1:7" ht="20.100000000000001" customHeight="1" x14ac:dyDescent="0.2">
      <c r="A2424" s="363" t="str">
        <f t="shared" si="723"/>
        <v/>
      </c>
      <c r="B2424" s="328" t="str">
        <f t="shared" si="720"/>
        <v/>
      </c>
      <c r="C2424" s="364"/>
      <c r="D2424" s="325" t="str">
        <f t="shared" si="721"/>
        <v/>
      </c>
      <c r="E2424" s="365"/>
      <c r="F2424" s="331">
        <f t="shared" si="722"/>
        <v>0</v>
      </c>
      <c r="G2424" s="332">
        <f t="shared" si="724"/>
        <v>0</v>
      </c>
    </row>
    <row r="2425" spans="1:7" ht="20.100000000000001" customHeight="1" x14ac:dyDescent="0.2">
      <c r="A2425" s="363" t="str">
        <f t="shared" si="723"/>
        <v/>
      </c>
      <c r="B2425" s="328" t="str">
        <f t="shared" si="720"/>
        <v/>
      </c>
      <c r="C2425" s="364"/>
      <c r="D2425" s="325" t="str">
        <f t="shared" si="721"/>
        <v/>
      </c>
      <c r="E2425" s="365"/>
      <c r="F2425" s="331">
        <f t="shared" si="722"/>
        <v>0</v>
      </c>
      <c r="G2425" s="332">
        <f t="shared" si="724"/>
        <v>0</v>
      </c>
    </row>
    <row r="2426" spans="1:7" ht="20.100000000000001" customHeight="1" x14ac:dyDescent="0.2">
      <c r="A2426" s="363" t="str">
        <f t="shared" si="723"/>
        <v/>
      </c>
      <c r="B2426" s="328" t="str">
        <f t="shared" si="720"/>
        <v/>
      </c>
      <c r="C2426" s="364"/>
      <c r="D2426" s="325" t="str">
        <f t="shared" si="721"/>
        <v/>
      </c>
      <c r="E2426" s="365"/>
      <c r="F2426" s="331">
        <f t="shared" si="722"/>
        <v>0</v>
      </c>
      <c r="G2426" s="332">
        <f t="shared" si="724"/>
        <v>0</v>
      </c>
    </row>
    <row r="2427" spans="1:7" ht="20.100000000000001" customHeight="1" x14ac:dyDescent="0.2">
      <c r="A2427" s="366"/>
      <c r="B2427" s="352"/>
      <c r="C2427" s="352"/>
      <c r="D2427" s="330"/>
      <c r="E2427" s="348"/>
      <c r="F2427" s="597" t="s">
        <v>27</v>
      </c>
      <c r="G2427" s="333">
        <f>SUBTOTAL(9,G2413:G2426)</f>
        <v>0</v>
      </c>
    </row>
    <row r="2428" spans="1:7" ht="20.100000000000001" customHeight="1" x14ac:dyDescent="0.2">
      <c r="A2428" s="366"/>
      <c r="B2428" s="352"/>
      <c r="C2428" s="339" t="s">
        <v>722</v>
      </c>
      <c r="D2428" s="330"/>
      <c r="E2428" s="348"/>
      <c r="F2428" s="349"/>
      <c r="G2428" s="367"/>
    </row>
    <row r="2429" spans="1:7" ht="20.100000000000001" customHeight="1" x14ac:dyDescent="0.2">
      <c r="A2429" s="363" t="str">
        <f t="shared" ref="A2429:A2436" si="725">IFERROR(VLOOKUP(C2429,Tabla_Insumos,4,FALSE),"")</f>
        <v/>
      </c>
      <c r="B2429" s="328" t="str">
        <f t="shared" ref="B2429:B2436" si="726">IFERROR(VLOOKUP(C2429,Tabla_Insumos,5,FALSE),"")</f>
        <v/>
      </c>
      <c r="C2429" s="334"/>
      <c r="D2429" s="325" t="str">
        <f t="shared" ref="D2429:D2436" si="727">IFERROR(VLOOKUP(C2429,Tabla_Insumos,2,FALSE),"")</f>
        <v/>
      </c>
      <c r="E2429" s="329"/>
      <c r="F2429" s="368">
        <f t="shared" ref="F2429:F2436" si="728">IFERROR(VLOOKUP(C2429,Tabla_Insumos,3,FALSE),0)</f>
        <v>0</v>
      </c>
      <c r="G2429" s="332">
        <f>ROUND(E2429*F2429,2)</f>
        <v>0</v>
      </c>
    </row>
    <row r="2430" spans="1:7" ht="20.100000000000001" customHeight="1" x14ac:dyDescent="0.2">
      <c r="A2430" s="363" t="str">
        <f t="shared" si="725"/>
        <v/>
      </c>
      <c r="B2430" s="328" t="str">
        <f t="shared" si="726"/>
        <v/>
      </c>
      <c r="C2430" s="335"/>
      <c r="D2430" s="325" t="str">
        <f t="shared" si="727"/>
        <v/>
      </c>
      <c r="E2430" s="329"/>
      <c r="F2430" s="368">
        <f t="shared" si="728"/>
        <v>0</v>
      </c>
      <c r="G2430" s="332">
        <f t="shared" ref="G2430:G2436" si="729">ROUND(E2430*F2430,2)</f>
        <v>0</v>
      </c>
    </row>
    <row r="2431" spans="1:7" ht="20.100000000000001" customHeight="1" x14ac:dyDescent="0.2">
      <c r="A2431" s="363" t="str">
        <f t="shared" si="725"/>
        <v/>
      </c>
      <c r="B2431" s="328" t="str">
        <f t="shared" si="726"/>
        <v/>
      </c>
      <c r="C2431" s="335"/>
      <c r="D2431" s="325" t="str">
        <f t="shared" si="727"/>
        <v/>
      </c>
      <c r="E2431" s="329"/>
      <c r="F2431" s="368">
        <f t="shared" si="728"/>
        <v>0</v>
      </c>
      <c r="G2431" s="332">
        <f t="shared" si="729"/>
        <v>0</v>
      </c>
    </row>
    <row r="2432" spans="1:7" ht="20.100000000000001" customHeight="1" x14ac:dyDescent="0.2">
      <c r="A2432" s="363" t="str">
        <f t="shared" si="725"/>
        <v/>
      </c>
      <c r="B2432" s="328" t="str">
        <f t="shared" si="726"/>
        <v/>
      </c>
      <c r="C2432" s="335"/>
      <c r="D2432" s="325" t="str">
        <f t="shared" si="727"/>
        <v/>
      </c>
      <c r="E2432" s="329"/>
      <c r="F2432" s="368">
        <f t="shared" si="728"/>
        <v>0</v>
      </c>
      <c r="G2432" s="332">
        <f t="shared" si="729"/>
        <v>0</v>
      </c>
    </row>
    <row r="2433" spans="1:7" ht="20.100000000000001" customHeight="1" x14ac:dyDescent="0.2">
      <c r="A2433" s="363" t="str">
        <f t="shared" si="725"/>
        <v/>
      </c>
      <c r="B2433" s="328" t="str">
        <f t="shared" si="726"/>
        <v/>
      </c>
      <c r="C2433" s="328"/>
      <c r="D2433" s="325" t="str">
        <f t="shared" si="727"/>
        <v/>
      </c>
      <c r="E2433" s="329"/>
      <c r="F2433" s="368">
        <f t="shared" si="728"/>
        <v>0</v>
      </c>
      <c r="G2433" s="332">
        <f t="shared" si="729"/>
        <v>0</v>
      </c>
    </row>
    <row r="2434" spans="1:7" ht="20.100000000000001" customHeight="1" x14ac:dyDescent="0.2">
      <c r="A2434" s="363" t="str">
        <f t="shared" si="725"/>
        <v/>
      </c>
      <c r="B2434" s="328" t="str">
        <f t="shared" si="726"/>
        <v/>
      </c>
      <c r="C2434" s="328"/>
      <c r="D2434" s="325" t="str">
        <f t="shared" si="727"/>
        <v/>
      </c>
      <c r="E2434" s="329"/>
      <c r="F2434" s="368">
        <f t="shared" si="728"/>
        <v>0</v>
      </c>
      <c r="G2434" s="332">
        <f t="shared" si="729"/>
        <v>0</v>
      </c>
    </row>
    <row r="2435" spans="1:7" ht="20.100000000000001" customHeight="1" x14ac:dyDescent="0.2">
      <c r="A2435" s="363" t="str">
        <f t="shared" si="725"/>
        <v/>
      </c>
      <c r="B2435" s="328" t="str">
        <f t="shared" si="726"/>
        <v/>
      </c>
      <c r="C2435" s="364"/>
      <c r="D2435" s="325" t="str">
        <f t="shared" si="727"/>
        <v/>
      </c>
      <c r="E2435" s="365"/>
      <c r="F2435" s="368">
        <f t="shared" si="728"/>
        <v>0</v>
      </c>
      <c r="G2435" s="332">
        <f t="shared" si="729"/>
        <v>0</v>
      </c>
    </row>
    <row r="2436" spans="1:7" ht="20.100000000000001" customHeight="1" x14ac:dyDescent="0.2">
      <c r="A2436" s="363" t="str">
        <f t="shared" si="725"/>
        <v/>
      </c>
      <c r="B2436" s="328" t="str">
        <f t="shared" si="726"/>
        <v/>
      </c>
      <c r="C2436" s="364"/>
      <c r="D2436" s="325" t="str">
        <f t="shared" si="727"/>
        <v/>
      </c>
      <c r="E2436" s="365"/>
      <c r="F2436" s="368">
        <f t="shared" si="728"/>
        <v>0</v>
      </c>
      <c r="G2436" s="332">
        <f t="shared" si="729"/>
        <v>0</v>
      </c>
    </row>
    <row r="2437" spans="1:7" ht="20.100000000000001" customHeight="1" x14ac:dyDescent="0.2">
      <c r="A2437" s="366"/>
      <c r="B2437" s="352"/>
      <c r="C2437" s="352"/>
      <c r="D2437" s="330"/>
      <c r="E2437" s="348"/>
      <c r="F2437" s="597" t="s">
        <v>28</v>
      </c>
      <c r="G2437" s="333">
        <f>SUBTOTAL(9,G2429:G2436)</f>
        <v>0</v>
      </c>
    </row>
    <row r="2438" spans="1:7" ht="20.100000000000001" customHeight="1" x14ac:dyDescent="0.2">
      <c r="A2438" s="366"/>
      <c r="B2438" s="352"/>
      <c r="C2438" s="339" t="s">
        <v>723</v>
      </c>
      <c r="D2438" s="330"/>
      <c r="E2438" s="348"/>
      <c r="F2438" s="349"/>
      <c r="G2438" s="367"/>
    </row>
    <row r="2439" spans="1:7" ht="20.100000000000001" customHeight="1" x14ac:dyDescent="0.2">
      <c r="A2439" s="363" t="str">
        <f>IFERROR(VLOOKUP(C2439,Tabla_Insumos,4,FALSE),"")</f>
        <v/>
      </c>
      <c r="B2439" s="328" t="str">
        <f t="shared" ref="B2439:B2447" si="730">IFERROR(VLOOKUP(C2439,Tabla_Insumos,5,FALSE),"")</f>
        <v/>
      </c>
      <c r="C2439" s="335"/>
      <c r="D2439" s="325" t="str">
        <f t="shared" ref="D2439:D2447" si="731">IFERROR(VLOOKUP(C2439,Tabla_Insumos,2,FALSE),"")</f>
        <v/>
      </c>
      <c r="E2439" s="329"/>
      <c r="F2439" s="331">
        <f>IFERROR(VLOOKUP(C2439,Tabla_Insumos,3,FALSE),0)</f>
        <v>0</v>
      </c>
      <c r="G2439" s="332">
        <f>ROUND(E2439*F2439,2)</f>
        <v>0</v>
      </c>
    </row>
    <row r="2440" spans="1:7" ht="20.100000000000001" customHeight="1" x14ac:dyDescent="0.2">
      <c r="A2440" s="363" t="str">
        <f t="shared" ref="A2440:A2447" si="732">IFERROR(VLOOKUP(C2440,Tabla_Insumos,4,FALSE),"")</f>
        <v/>
      </c>
      <c r="B2440" s="328" t="str">
        <f t="shared" si="730"/>
        <v/>
      </c>
      <c r="C2440" s="335"/>
      <c r="D2440" s="325" t="str">
        <f t="shared" si="731"/>
        <v/>
      </c>
      <c r="E2440" s="329"/>
      <c r="F2440" s="331">
        <f t="shared" ref="F2440:F2447" si="733">IFERROR(VLOOKUP(C2440,Tabla_Insumos,3,FALSE),0)</f>
        <v>0</v>
      </c>
      <c r="G2440" s="332">
        <f t="shared" ref="G2440:G2447" si="734">ROUND(E2440*F2440,2)</f>
        <v>0</v>
      </c>
    </row>
    <row r="2441" spans="1:7" ht="20.100000000000001" customHeight="1" x14ac:dyDescent="0.2">
      <c r="A2441" s="363" t="str">
        <f t="shared" si="732"/>
        <v/>
      </c>
      <c r="B2441" s="328" t="str">
        <f t="shared" si="730"/>
        <v/>
      </c>
      <c r="C2441" s="334"/>
      <c r="D2441" s="325" t="str">
        <f t="shared" si="731"/>
        <v/>
      </c>
      <c r="E2441" s="329"/>
      <c r="F2441" s="331">
        <f t="shared" si="733"/>
        <v>0</v>
      </c>
      <c r="G2441" s="332">
        <f t="shared" si="734"/>
        <v>0</v>
      </c>
    </row>
    <row r="2442" spans="1:7" ht="20.100000000000001" customHeight="1" x14ac:dyDescent="0.2">
      <c r="A2442" s="363" t="str">
        <f t="shared" si="732"/>
        <v/>
      </c>
      <c r="B2442" s="328" t="str">
        <f t="shared" si="730"/>
        <v/>
      </c>
      <c r="C2442" s="369"/>
      <c r="D2442" s="325" t="str">
        <f t="shared" si="731"/>
        <v/>
      </c>
      <c r="E2442" s="329"/>
      <c r="F2442" s="331">
        <f t="shared" si="733"/>
        <v>0</v>
      </c>
      <c r="G2442" s="332">
        <f t="shared" si="734"/>
        <v>0</v>
      </c>
    </row>
    <row r="2443" spans="1:7" ht="20.100000000000001" customHeight="1" x14ac:dyDescent="0.2">
      <c r="A2443" s="363" t="str">
        <f t="shared" si="732"/>
        <v/>
      </c>
      <c r="B2443" s="328" t="str">
        <f t="shared" si="730"/>
        <v/>
      </c>
      <c r="C2443" s="370"/>
      <c r="D2443" s="325" t="str">
        <f t="shared" si="731"/>
        <v/>
      </c>
      <c r="E2443" s="329"/>
      <c r="F2443" s="331">
        <f t="shared" si="733"/>
        <v>0</v>
      </c>
      <c r="G2443" s="332">
        <f t="shared" si="734"/>
        <v>0</v>
      </c>
    </row>
    <row r="2444" spans="1:7" ht="20.100000000000001" customHeight="1" x14ac:dyDescent="0.2">
      <c r="A2444" s="363" t="str">
        <f t="shared" si="732"/>
        <v/>
      </c>
      <c r="B2444" s="328" t="str">
        <f t="shared" si="730"/>
        <v/>
      </c>
      <c r="C2444" s="364"/>
      <c r="D2444" s="325" t="str">
        <f t="shared" si="731"/>
        <v/>
      </c>
      <c r="E2444" s="365"/>
      <c r="F2444" s="331">
        <f t="shared" si="733"/>
        <v>0</v>
      </c>
      <c r="G2444" s="332">
        <f t="shared" si="734"/>
        <v>0</v>
      </c>
    </row>
    <row r="2445" spans="1:7" ht="20.100000000000001" customHeight="1" x14ac:dyDescent="0.2">
      <c r="A2445" s="363" t="str">
        <f t="shared" si="732"/>
        <v/>
      </c>
      <c r="B2445" s="328" t="str">
        <f t="shared" si="730"/>
        <v/>
      </c>
      <c r="C2445" s="364"/>
      <c r="D2445" s="325" t="str">
        <f t="shared" si="731"/>
        <v/>
      </c>
      <c r="E2445" s="365"/>
      <c r="F2445" s="331">
        <f t="shared" si="733"/>
        <v>0</v>
      </c>
      <c r="G2445" s="332">
        <f t="shared" si="734"/>
        <v>0</v>
      </c>
    </row>
    <row r="2446" spans="1:7" ht="20.100000000000001" customHeight="1" x14ac:dyDescent="0.2">
      <c r="A2446" s="363" t="str">
        <f t="shared" si="732"/>
        <v/>
      </c>
      <c r="B2446" s="328" t="str">
        <f t="shared" si="730"/>
        <v/>
      </c>
      <c r="C2446" s="364"/>
      <c r="D2446" s="325" t="str">
        <f t="shared" si="731"/>
        <v/>
      </c>
      <c r="E2446" s="365"/>
      <c r="F2446" s="331">
        <f t="shared" si="733"/>
        <v>0</v>
      </c>
      <c r="G2446" s="332">
        <f t="shared" si="734"/>
        <v>0</v>
      </c>
    </row>
    <row r="2447" spans="1:7" ht="20.100000000000001" customHeight="1" x14ac:dyDescent="0.2">
      <c r="A2447" s="363" t="str">
        <f t="shared" si="732"/>
        <v/>
      </c>
      <c r="B2447" s="328" t="str">
        <f t="shared" si="730"/>
        <v/>
      </c>
      <c r="C2447" s="364"/>
      <c r="D2447" s="325" t="str">
        <f t="shared" si="731"/>
        <v/>
      </c>
      <c r="E2447" s="365"/>
      <c r="F2447" s="331">
        <f t="shared" si="733"/>
        <v>0</v>
      </c>
      <c r="G2447" s="332">
        <f t="shared" si="734"/>
        <v>0</v>
      </c>
    </row>
    <row r="2448" spans="1:7" ht="20.100000000000001" customHeight="1" x14ac:dyDescent="0.2">
      <c r="A2448" s="371"/>
      <c r="B2448" s="330"/>
      <c r="C2448" s="352"/>
      <c r="D2448" s="330"/>
      <c r="E2448" s="348"/>
      <c r="F2448" s="597" t="s">
        <v>29</v>
      </c>
      <c r="G2448" s="333">
        <f>SUBTOTAL(9,G2439:G2447)</f>
        <v>0</v>
      </c>
    </row>
    <row r="2449" spans="1:7" ht="20.100000000000001" customHeight="1" thickBot="1" x14ac:dyDescent="0.25">
      <c r="A2449" s="372"/>
      <c r="B2449" s="373"/>
      <c r="C2449" s="374"/>
      <c r="D2449" s="373"/>
      <c r="E2449" s="375"/>
      <c r="F2449" s="376"/>
      <c r="G2449" s="377"/>
    </row>
    <row r="2450" spans="1:7" ht="20.100000000000001" customHeight="1" thickBot="1" x14ac:dyDescent="0.25">
      <c r="A2450" s="387">
        <f>B2408</f>
        <v>47</v>
      </c>
      <c r="B2450" s="378" t="str">
        <f>C2408</f>
        <v>Taza de Arbolado Público</v>
      </c>
      <c r="C2450" s="379"/>
      <c r="D2450" s="379" t="s">
        <v>30</v>
      </c>
      <c r="E2450" s="380"/>
      <c r="F2450" s="381" t="s">
        <v>31</v>
      </c>
      <c r="G2450" s="382">
        <f>SUBTOTAL(9,G2413:G2449)</f>
        <v>0</v>
      </c>
    </row>
    <row r="2451" spans="1:7" ht="20.100000000000001" customHeight="1" thickTop="1" thickBot="1" x14ac:dyDescent="0.25"/>
    <row r="2452" spans="1:7" ht="20.100000000000001" customHeight="1" thickTop="1" x14ac:dyDescent="0.2">
      <c r="A2452" s="383" t="s">
        <v>1252</v>
      </c>
      <c r="B2452" s="384"/>
      <c r="C2452" s="384"/>
      <c r="D2452" s="384"/>
      <c r="E2452" s="384"/>
      <c r="F2452" s="384"/>
      <c r="G2452" s="385"/>
    </row>
    <row r="2453" spans="1:7" ht="20.100000000000001" customHeight="1" x14ac:dyDescent="0.2">
      <c r="A2453" s="336" t="s">
        <v>719</v>
      </c>
      <c r="B2453" s="337" t="str">
        <f>Comitente</f>
        <v>INSTITUTO PROVINCIAL DE LA VIVIENDA</v>
      </c>
      <c r="C2453" s="338"/>
      <c r="D2453" s="339"/>
      <c r="E2453" s="339"/>
      <c r="F2453" s="340"/>
      <c r="G2453" s="341"/>
    </row>
    <row r="2454" spans="1:7" ht="20.100000000000001" customHeight="1" x14ac:dyDescent="0.2">
      <c r="A2454" s="336" t="s">
        <v>720</v>
      </c>
      <c r="B2454" s="337" t="str">
        <f>Contratista</f>
        <v>xxxxxx</v>
      </c>
      <c r="C2454" s="342"/>
      <c r="D2454" s="342"/>
      <c r="E2454" s="342"/>
      <c r="F2454" s="343"/>
      <c r="G2454" s="344"/>
    </row>
    <row r="2455" spans="1:7" ht="20.100000000000001" customHeight="1" x14ac:dyDescent="0.2">
      <c r="A2455" s="336" t="s">
        <v>20</v>
      </c>
      <c r="B2455" s="337" t="str">
        <f>Obra</f>
        <v>B° VIRGEN DE FÁTIMA - SECTOR 1 - 71 VIV.- DPTO. JÁCHAL</v>
      </c>
      <c r="C2455" s="342"/>
      <c r="D2455" s="342"/>
      <c r="E2455" s="342"/>
      <c r="F2455" s="343" t="s">
        <v>33</v>
      </c>
      <c r="G2455" s="345">
        <f>+Datos!$C$10</f>
        <v>43769</v>
      </c>
    </row>
    <row r="2456" spans="1:7" ht="20.100000000000001" customHeight="1" x14ac:dyDescent="0.2">
      <c r="A2456" s="346" t="s">
        <v>718</v>
      </c>
      <c r="B2456" s="347" t="str">
        <f>Ubicación</f>
        <v>DEPTO. JÁCHAL</v>
      </c>
      <c r="C2456" s="347"/>
      <c r="D2456" s="330"/>
      <c r="E2456" s="348"/>
      <c r="F2456" s="349"/>
      <c r="G2456" s="350"/>
    </row>
    <row r="2457" spans="1:7" ht="20.100000000000001" customHeight="1" x14ac:dyDescent="0.2">
      <c r="A2457" s="346" t="s">
        <v>34</v>
      </c>
      <c r="B2457" s="351" t="s">
        <v>1126</v>
      </c>
      <c r="C2457" s="352" t="str">
        <f>IFERROR(VLOOKUP(B2457,Tabla_CyP,2,FALSE),"")</f>
        <v>INFRAESTRUCTURA</v>
      </c>
      <c r="D2457" s="353"/>
      <c r="E2457" s="348"/>
      <c r="F2457" s="349"/>
      <c r="G2457" s="350"/>
    </row>
    <row r="2458" spans="1:7" ht="20.100000000000001" customHeight="1" x14ac:dyDescent="0.2">
      <c r="A2458" s="346" t="s">
        <v>21</v>
      </c>
      <c r="B2458" s="386">
        <f>IFERROR(VLOOKUP(COUNTIF($A$1:A2458,"ITEM:"),Tabla_NumeroItem,2,FALSE),"")</f>
        <v>48</v>
      </c>
      <c r="C2458" s="352" t="str">
        <f>IFERROR(VLOOKUP(B2458,Tabla_CyP,2,FALSE),"")</f>
        <v>Ejecuciòn de Veredas Municipales</v>
      </c>
      <c r="D2458" s="330"/>
      <c r="E2458" s="348"/>
      <c r="F2458" s="343" t="s">
        <v>22</v>
      </c>
      <c r="G2458" s="354" t="str">
        <f>IFERROR(VLOOKUP(B2458,Tabla_CyP,4,FALSE),"")</f>
        <v>m2</v>
      </c>
    </row>
    <row r="2459" spans="1:7" ht="20.100000000000001" customHeight="1" x14ac:dyDescent="0.2">
      <c r="A2459" s="346"/>
      <c r="B2459" s="347"/>
      <c r="C2459" s="352"/>
      <c r="D2459" s="330"/>
      <c r="E2459" s="348"/>
      <c r="F2459" s="349"/>
      <c r="G2459" s="350"/>
    </row>
    <row r="2460" spans="1:7" ht="20.100000000000001" customHeight="1" x14ac:dyDescent="0.2">
      <c r="A2460" s="650" t="s">
        <v>581</v>
      </c>
      <c r="B2460" s="651"/>
      <c r="C2460" s="646" t="s">
        <v>0</v>
      </c>
      <c r="D2460" s="646" t="s">
        <v>23</v>
      </c>
      <c r="E2460" s="648" t="s">
        <v>24</v>
      </c>
      <c r="F2460" s="644" t="s">
        <v>25</v>
      </c>
      <c r="G2460" s="652" t="s">
        <v>26</v>
      </c>
    </row>
    <row r="2461" spans="1:7" ht="20.100000000000001" customHeight="1" x14ac:dyDescent="0.2">
      <c r="A2461" s="355" t="s">
        <v>582</v>
      </c>
      <c r="B2461" s="356" t="s">
        <v>583</v>
      </c>
      <c r="C2461" s="647"/>
      <c r="D2461" s="647"/>
      <c r="E2461" s="649"/>
      <c r="F2461" s="645"/>
      <c r="G2461" s="653"/>
    </row>
    <row r="2462" spans="1:7" ht="20.100000000000001" customHeight="1" x14ac:dyDescent="0.2">
      <c r="A2462" s="596"/>
      <c r="B2462" s="357"/>
      <c r="C2462" s="358" t="s">
        <v>721</v>
      </c>
      <c r="D2462" s="359"/>
      <c r="E2462" s="360"/>
      <c r="F2462" s="361"/>
      <c r="G2462" s="362"/>
    </row>
    <row r="2463" spans="1:7" ht="20.100000000000001" customHeight="1" x14ac:dyDescent="0.2">
      <c r="A2463" s="363" t="str">
        <f>IFERROR(VLOOKUP(C2463,Tabla_Insumos,4,FALSE),"")</f>
        <v/>
      </c>
      <c r="B2463" s="328" t="str">
        <f t="shared" ref="B2463:B2476" si="735">IFERROR(VLOOKUP(C2463,Tabla_Insumos,5,FALSE),"")</f>
        <v/>
      </c>
      <c r="C2463" s="326"/>
      <c r="D2463" s="325" t="str">
        <f t="shared" ref="D2463:D2476" si="736">IFERROR(VLOOKUP(C2463,Tabla_Insumos,2,FALSE),"")</f>
        <v/>
      </c>
      <c r="E2463" s="329"/>
      <c r="F2463" s="331">
        <f t="shared" ref="F2463:F2476" si="737">IFERROR(VLOOKUP(C2463,Tabla_Insumos,3,FALSE),0)</f>
        <v>0</v>
      </c>
      <c r="G2463" s="332">
        <f>ROUND(E2463*F2463,2)</f>
        <v>0</v>
      </c>
    </row>
    <row r="2464" spans="1:7" ht="20.100000000000001" customHeight="1" x14ac:dyDescent="0.2">
      <c r="A2464" s="363" t="str">
        <f t="shared" ref="A2464:A2476" si="738">IFERROR(VLOOKUP(C2464,Tabla_Insumos,4,FALSE),"")</f>
        <v/>
      </c>
      <c r="B2464" s="328" t="str">
        <f t="shared" si="735"/>
        <v/>
      </c>
      <c r="C2464" s="326"/>
      <c r="D2464" s="325" t="str">
        <f t="shared" si="736"/>
        <v/>
      </c>
      <c r="E2464" s="329"/>
      <c r="F2464" s="331">
        <f t="shared" si="737"/>
        <v>0</v>
      </c>
      <c r="G2464" s="332">
        <f t="shared" ref="G2464:G2476" si="739">ROUND(E2464*F2464,2)</f>
        <v>0</v>
      </c>
    </row>
    <row r="2465" spans="1:7" ht="20.100000000000001" customHeight="1" x14ac:dyDescent="0.2">
      <c r="A2465" s="363" t="str">
        <f t="shared" si="738"/>
        <v/>
      </c>
      <c r="B2465" s="328" t="str">
        <f t="shared" si="735"/>
        <v/>
      </c>
      <c r="C2465" s="326"/>
      <c r="D2465" s="325" t="str">
        <f t="shared" si="736"/>
        <v/>
      </c>
      <c r="E2465" s="329"/>
      <c r="F2465" s="331">
        <f t="shared" si="737"/>
        <v>0</v>
      </c>
      <c r="G2465" s="332">
        <f t="shared" si="739"/>
        <v>0</v>
      </c>
    </row>
    <row r="2466" spans="1:7" ht="20.100000000000001" customHeight="1" x14ac:dyDescent="0.2">
      <c r="A2466" s="363" t="str">
        <f t="shared" si="738"/>
        <v/>
      </c>
      <c r="B2466" s="328" t="str">
        <f t="shared" si="735"/>
        <v/>
      </c>
      <c r="C2466" s="327"/>
      <c r="D2466" s="325" t="str">
        <f t="shared" si="736"/>
        <v/>
      </c>
      <c r="E2466" s="329"/>
      <c r="F2466" s="331">
        <f t="shared" si="737"/>
        <v>0</v>
      </c>
      <c r="G2466" s="332">
        <f t="shared" si="739"/>
        <v>0</v>
      </c>
    </row>
    <row r="2467" spans="1:7" ht="20.100000000000001" customHeight="1" x14ac:dyDescent="0.2">
      <c r="A2467" s="363" t="str">
        <f t="shared" si="738"/>
        <v/>
      </c>
      <c r="B2467" s="328" t="str">
        <f t="shared" si="735"/>
        <v/>
      </c>
      <c r="C2467" s="328"/>
      <c r="D2467" s="325" t="str">
        <f t="shared" si="736"/>
        <v/>
      </c>
      <c r="E2467" s="329"/>
      <c r="F2467" s="331">
        <f t="shared" si="737"/>
        <v>0</v>
      </c>
      <c r="G2467" s="332">
        <f t="shared" si="739"/>
        <v>0</v>
      </c>
    </row>
    <row r="2468" spans="1:7" ht="20.100000000000001" customHeight="1" x14ac:dyDescent="0.2">
      <c r="A2468" s="363" t="str">
        <f t="shared" si="738"/>
        <v/>
      </c>
      <c r="B2468" s="328" t="str">
        <f t="shared" si="735"/>
        <v/>
      </c>
      <c r="C2468" s="364"/>
      <c r="D2468" s="325" t="str">
        <f t="shared" si="736"/>
        <v/>
      </c>
      <c r="E2468" s="365"/>
      <c r="F2468" s="331">
        <f t="shared" si="737"/>
        <v>0</v>
      </c>
      <c r="G2468" s="332">
        <f t="shared" si="739"/>
        <v>0</v>
      </c>
    </row>
    <row r="2469" spans="1:7" ht="20.100000000000001" customHeight="1" x14ac:dyDescent="0.2">
      <c r="A2469" s="363" t="str">
        <f t="shared" si="738"/>
        <v/>
      </c>
      <c r="B2469" s="328" t="str">
        <f t="shared" si="735"/>
        <v/>
      </c>
      <c r="C2469" s="364"/>
      <c r="D2469" s="325" t="str">
        <f t="shared" si="736"/>
        <v/>
      </c>
      <c r="E2469" s="365"/>
      <c r="F2469" s="331">
        <f t="shared" si="737"/>
        <v>0</v>
      </c>
      <c r="G2469" s="332">
        <f t="shared" si="739"/>
        <v>0</v>
      </c>
    </row>
    <row r="2470" spans="1:7" ht="20.100000000000001" customHeight="1" x14ac:dyDescent="0.2">
      <c r="A2470" s="363" t="str">
        <f t="shared" si="738"/>
        <v/>
      </c>
      <c r="B2470" s="328" t="str">
        <f t="shared" si="735"/>
        <v/>
      </c>
      <c r="C2470" s="364"/>
      <c r="D2470" s="325" t="str">
        <f t="shared" si="736"/>
        <v/>
      </c>
      <c r="E2470" s="365"/>
      <c r="F2470" s="331">
        <f t="shared" si="737"/>
        <v>0</v>
      </c>
      <c r="G2470" s="332">
        <f t="shared" si="739"/>
        <v>0</v>
      </c>
    </row>
    <row r="2471" spans="1:7" ht="20.100000000000001" customHeight="1" x14ac:dyDescent="0.2">
      <c r="A2471" s="363" t="str">
        <f t="shared" si="738"/>
        <v/>
      </c>
      <c r="B2471" s="328" t="str">
        <f t="shared" si="735"/>
        <v/>
      </c>
      <c r="C2471" s="364"/>
      <c r="D2471" s="325" t="str">
        <f t="shared" si="736"/>
        <v/>
      </c>
      <c r="E2471" s="365"/>
      <c r="F2471" s="331">
        <f t="shared" si="737"/>
        <v>0</v>
      </c>
      <c r="G2471" s="332">
        <f t="shared" si="739"/>
        <v>0</v>
      </c>
    </row>
    <row r="2472" spans="1:7" ht="20.100000000000001" customHeight="1" x14ac:dyDescent="0.2">
      <c r="A2472" s="363" t="str">
        <f t="shared" si="738"/>
        <v/>
      </c>
      <c r="B2472" s="328" t="str">
        <f t="shared" si="735"/>
        <v/>
      </c>
      <c r="C2472" s="364"/>
      <c r="D2472" s="325" t="str">
        <f t="shared" si="736"/>
        <v/>
      </c>
      <c r="E2472" s="365"/>
      <c r="F2472" s="331">
        <f t="shared" si="737"/>
        <v>0</v>
      </c>
      <c r="G2472" s="332">
        <f t="shared" si="739"/>
        <v>0</v>
      </c>
    </row>
    <row r="2473" spans="1:7" ht="20.100000000000001" customHeight="1" x14ac:dyDescent="0.2">
      <c r="A2473" s="363" t="str">
        <f t="shared" si="738"/>
        <v/>
      </c>
      <c r="B2473" s="328" t="str">
        <f t="shared" si="735"/>
        <v/>
      </c>
      <c r="C2473" s="364"/>
      <c r="D2473" s="325" t="str">
        <f t="shared" si="736"/>
        <v/>
      </c>
      <c r="E2473" s="365"/>
      <c r="F2473" s="331">
        <f t="shared" si="737"/>
        <v>0</v>
      </c>
      <c r="G2473" s="332">
        <f t="shared" si="739"/>
        <v>0</v>
      </c>
    </row>
    <row r="2474" spans="1:7" ht="20.100000000000001" customHeight="1" x14ac:dyDescent="0.2">
      <c r="A2474" s="363" t="str">
        <f t="shared" si="738"/>
        <v/>
      </c>
      <c r="B2474" s="328" t="str">
        <f t="shared" si="735"/>
        <v/>
      </c>
      <c r="C2474" s="364"/>
      <c r="D2474" s="325" t="str">
        <f t="shared" si="736"/>
        <v/>
      </c>
      <c r="E2474" s="365"/>
      <c r="F2474" s="331">
        <f t="shared" si="737"/>
        <v>0</v>
      </c>
      <c r="G2474" s="332">
        <f t="shared" si="739"/>
        <v>0</v>
      </c>
    </row>
    <row r="2475" spans="1:7" ht="20.100000000000001" customHeight="1" x14ac:dyDescent="0.2">
      <c r="A2475" s="363" t="str">
        <f t="shared" si="738"/>
        <v/>
      </c>
      <c r="B2475" s="328" t="str">
        <f t="shared" si="735"/>
        <v/>
      </c>
      <c r="C2475" s="364"/>
      <c r="D2475" s="325" t="str">
        <f t="shared" si="736"/>
        <v/>
      </c>
      <c r="E2475" s="365"/>
      <c r="F2475" s="331">
        <f t="shared" si="737"/>
        <v>0</v>
      </c>
      <c r="G2475" s="332">
        <f t="shared" si="739"/>
        <v>0</v>
      </c>
    </row>
    <row r="2476" spans="1:7" ht="20.100000000000001" customHeight="1" x14ac:dyDescent="0.2">
      <c r="A2476" s="363" t="str">
        <f t="shared" si="738"/>
        <v/>
      </c>
      <c r="B2476" s="328" t="str">
        <f t="shared" si="735"/>
        <v/>
      </c>
      <c r="C2476" s="364"/>
      <c r="D2476" s="325" t="str">
        <f t="shared" si="736"/>
        <v/>
      </c>
      <c r="E2476" s="365"/>
      <c r="F2476" s="331">
        <f t="shared" si="737"/>
        <v>0</v>
      </c>
      <c r="G2476" s="332">
        <f t="shared" si="739"/>
        <v>0</v>
      </c>
    </row>
    <row r="2477" spans="1:7" ht="20.100000000000001" customHeight="1" x14ac:dyDescent="0.2">
      <c r="A2477" s="366"/>
      <c r="B2477" s="352"/>
      <c r="C2477" s="352"/>
      <c r="D2477" s="330"/>
      <c r="E2477" s="348"/>
      <c r="F2477" s="597" t="s">
        <v>27</v>
      </c>
      <c r="G2477" s="333">
        <f>SUBTOTAL(9,G2463:G2476)</f>
        <v>0</v>
      </c>
    </row>
    <row r="2478" spans="1:7" ht="20.100000000000001" customHeight="1" x14ac:dyDescent="0.2">
      <c r="A2478" s="366"/>
      <c r="B2478" s="352"/>
      <c r="C2478" s="339" t="s">
        <v>722</v>
      </c>
      <c r="D2478" s="330"/>
      <c r="E2478" s="348"/>
      <c r="F2478" s="349"/>
      <c r="G2478" s="367"/>
    </row>
    <row r="2479" spans="1:7" ht="20.100000000000001" customHeight="1" x14ac:dyDescent="0.2">
      <c r="A2479" s="363" t="str">
        <f t="shared" ref="A2479:A2486" si="740">IFERROR(VLOOKUP(C2479,Tabla_Insumos,4,FALSE),"")</f>
        <v/>
      </c>
      <c r="B2479" s="328" t="str">
        <f t="shared" ref="B2479:B2486" si="741">IFERROR(VLOOKUP(C2479,Tabla_Insumos,5,FALSE),"")</f>
        <v/>
      </c>
      <c r="C2479" s="334"/>
      <c r="D2479" s="325" t="str">
        <f t="shared" ref="D2479:D2486" si="742">IFERROR(VLOOKUP(C2479,Tabla_Insumos,2,FALSE),"")</f>
        <v/>
      </c>
      <c r="E2479" s="329"/>
      <c r="F2479" s="368">
        <f t="shared" ref="F2479:F2486" si="743">IFERROR(VLOOKUP(C2479,Tabla_Insumos,3,FALSE),0)</f>
        <v>0</v>
      </c>
      <c r="G2479" s="332">
        <f>ROUND(E2479*F2479,2)</f>
        <v>0</v>
      </c>
    </row>
    <row r="2480" spans="1:7" ht="20.100000000000001" customHeight="1" x14ac:dyDescent="0.2">
      <c r="A2480" s="363" t="str">
        <f t="shared" si="740"/>
        <v/>
      </c>
      <c r="B2480" s="328" t="str">
        <f t="shared" si="741"/>
        <v/>
      </c>
      <c r="C2480" s="335"/>
      <c r="D2480" s="325" t="str">
        <f t="shared" si="742"/>
        <v/>
      </c>
      <c r="E2480" s="329"/>
      <c r="F2480" s="368">
        <f t="shared" si="743"/>
        <v>0</v>
      </c>
      <c r="G2480" s="332">
        <f t="shared" ref="G2480:G2486" si="744">ROUND(E2480*F2480,2)</f>
        <v>0</v>
      </c>
    </row>
    <row r="2481" spans="1:7" ht="20.100000000000001" customHeight="1" x14ac:dyDescent="0.2">
      <c r="A2481" s="363" t="str">
        <f t="shared" si="740"/>
        <v/>
      </c>
      <c r="B2481" s="328" t="str">
        <f t="shared" si="741"/>
        <v/>
      </c>
      <c r="C2481" s="335"/>
      <c r="D2481" s="325" t="str">
        <f t="shared" si="742"/>
        <v/>
      </c>
      <c r="E2481" s="329"/>
      <c r="F2481" s="368">
        <f t="shared" si="743"/>
        <v>0</v>
      </c>
      <c r="G2481" s="332">
        <f t="shared" si="744"/>
        <v>0</v>
      </c>
    </row>
    <row r="2482" spans="1:7" ht="20.100000000000001" customHeight="1" x14ac:dyDescent="0.2">
      <c r="A2482" s="363" t="str">
        <f t="shared" si="740"/>
        <v/>
      </c>
      <c r="B2482" s="328" t="str">
        <f t="shared" si="741"/>
        <v/>
      </c>
      <c r="C2482" s="335"/>
      <c r="D2482" s="325" t="str">
        <f t="shared" si="742"/>
        <v/>
      </c>
      <c r="E2482" s="329"/>
      <c r="F2482" s="368">
        <f t="shared" si="743"/>
        <v>0</v>
      </c>
      <c r="G2482" s="332">
        <f t="shared" si="744"/>
        <v>0</v>
      </c>
    </row>
    <row r="2483" spans="1:7" ht="20.100000000000001" customHeight="1" x14ac:dyDescent="0.2">
      <c r="A2483" s="363" t="str">
        <f t="shared" si="740"/>
        <v/>
      </c>
      <c r="B2483" s="328" t="str">
        <f t="shared" si="741"/>
        <v/>
      </c>
      <c r="C2483" s="328"/>
      <c r="D2483" s="325" t="str">
        <f t="shared" si="742"/>
        <v/>
      </c>
      <c r="E2483" s="329"/>
      <c r="F2483" s="368">
        <f t="shared" si="743"/>
        <v>0</v>
      </c>
      <c r="G2483" s="332">
        <f t="shared" si="744"/>
        <v>0</v>
      </c>
    </row>
    <row r="2484" spans="1:7" ht="20.100000000000001" customHeight="1" x14ac:dyDescent="0.2">
      <c r="A2484" s="363" t="str">
        <f t="shared" si="740"/>
        <v/>
      </c>
      <c r="B2484" s="328" t="str">
        <f t="shared" si="741"/>
        <v/>
      </c>
      <c r="C2484" s="328"/>
      <c r="D2484" s="325" t="str">
        <f t="shared" si="742"/>
        <v/>
      </c>
      <c r="E2484" s="329"/>
      <c r="F2484" s="368">
        <f t="shared" si="743"/>
        <v>0</v>
      </c>
      <c r="G2484" s="332">
        <f t="shared" si="744"/>
        <v>0</v>
      </c>
    </row>
    <row r="2485" spans="1:7" ht="20.100000000000001" customHeight="1" x14ac:dyDescent="0.2">
      <c r="A2485" s="363" t="str">
        <f t="shared" si="740"/>
        <v/>
      </c>
      <c r="B2485" s="328" t="str">
        <f t="shared" si="741"/>
        <v/>
      </c>
      <c r="C2485" s="364"/>
      <c r="D2485" s="325" t="str">
        <f t="shared" si="742"/>
        <v/>
      </c>
      <c r="E2485" s="365"/>
      <c r="F2485" s="368">
        <f t="shared" si="743"/>
        <v>0</v>
      </c>
      <c r="G2485" s="332">
        <f t="shared" si="744"/>
        <v>0</v>
      </c>
    </row>
    <row r="2486" spans="1:7" ht="20.100000000000001" customHeight="1" x14ac:dyDescent="0.2">
      <c r="A2486" s="363" t="str">
        <f t="shared" si="740"/>
        <v/>
      </c>
      <c r="B2486" s="328" t="str">
        <f t="shared" si="741"/>
        <v/>
      </c>
      <c r="C2486" s="364"/>
      <c r="D2486" s="325" t="str">
        <f t="shared" si="742"/>
        <v/>
      </c>
      <c r="E2486" s="365"/>
      <c r="F2486" s="368">
        <f t="shared" si="743"/>
        <v>0</v>
      </c>
      <c r="G2486" s="332">
        <f t="shared" si="744"/>
        <v>0</v>
      </c>
    </row>
    <row r="2487" spans="1:7" ht="20.100000000000001" customHeight="1" x14ac:dyDescent="0.2">
      <c r="A2487" s="366"/>
      <c r="B2487" s="352"/>
      <c r="C2487" s="352"/>
      <c r="D2487" s="330"/>
      <c r="E2487" s="348"/>
      <c r="F2487" s="597" t="s">
        <v>28</v>
      </c>
      <c r="G2487" s="333">
        <f>SUBTOTAL(9,G2479:G2486)</f>
        <v>0</v>
      </c>
    </row>
    <row r="2488" spans="1:7" ht="20.100000000000001" customHeight="1" x14ac:dyDescent="0.2">
      <c r="A2488" s="366"/>
      <c r="B2488" s="352"/>
      <c r="C2488" s="339" t="s">
        <v>723</v>
      </c>
      <c r="D2488" s="330"/>
      <c r="E2488" s="348"/>
      <c r="F2488" s="349"/>
      <c r="G2488" s="367"/>
    </row>
    <row r="2489" spans="1:7" ht="20.100000000000001" customHeight="1" x14ac:dyDescent="0.2">
      <c r="A2489" s="363" t="str">
        <f>IFERROR(VLOOKUP(C2489,Tabla_Insumos,4,FALSE),"")</f>
        <v/>
      </c>
      <c r="B2489" s="328" t="str">
        <f t="shared" ref="B2489:B2497" si="745">IFERROR(VLOOKUP(C2489,Tabla_Insumos,5,FALSE),"")</f>
        <v/>
      </c>
      <c r="C2489" s="335"/>
      <c r="D2489" s="325" t="str">
        <f t="shared" ref="D2489:D2497" si="746">IFERROR(VLOOKUP(C2489,Tabla_Insumos,2,FALSE),"")</f>
        <v/>
      </c>
      <c r="E2489" s="329"/>
      <c r="F2489" s="331">
        <f>IFERROR(VLOOKUP(C2489,Tabla_Insumos,3,FALSE),0)</f>
        <v>0</v>
      </c>
      <c r="G2489" s="332">
        <f>ROUND(E2489*F2489,2)</f>
        <v>0</v>
      </c>
    </row>
    <row r="2490" spans="1:7" ht="20.100000000000001" customHeight="1" x14ac:dyDescent="0.2">
      <c r="A2490" s="363" t="str">
        <f t="shared" ref="A2490:A2497" si="747">IFERROR(VLOOKUP(C2490,Tabla_Insumos,4,FALSE),"")</f>
        <v/>
      </c>
      <c r="B2490" s="328" t="str">
        <f t="shared" si="745"/>
        <v/>
      </c>
      <c r="C2490" s="335"/>
      <c r="D2490" s="325" t="str">
        <f t="shared" si="746"/>
        <v/>
      </c>
      <c r="E2490" s="329"/>
      <c r="F2490" s="331">
        <f t="shared" ref="F2490:F2497" si="748">IFERROR(VLOOKUP(C2490,Tabla_Insumos,3,FALSE),0)</f>
        <v>0</v>
      </c>
      <c r="G2490" s="332">
        <f t="shared" ref="G2490:G2497" si="749">ROUND(E2490*F2490,2)</f>
        <v>0</v>
      </c>
    </row>
    <row r="2491" spans="1:7" ht="20.100000000000001" customHeight="1" x14ac:dyDescent="0.2">
      <c r="A2491" s="363" t="str">
        <f t="shared" si="747"/>
        <v/>
      </c>
      <c r="B2491" s="328" t="str">
        <f t="shared" si="745"/>
        <v/>
      </c>
      <c r="C2491" s="334"/>
      <c r="D2491" s="325" t="str">
        <f t="shared" si="746"/>
        <v/>
      </c>
      <c r="E2491" s="329"/>
      <c r="F2491" s="331">
        <f t="shared" si="748"/>
        <v>0</v>
      </c>
      <c r="G2491" s="332">
        <f t="shared" si="749"/>
        <v>0</v>
      </c>
    </row>
    <row r="2492" spans="1:7" ht="20.100000000000001" customHeight="1" x14ac:dyDescent="0.2">
      <c r="A2492" s="363" t="str">
        <f t="shared" si="747"/>
        <v/>
      </c>
      <c r="B2492" s="328" t="str">
        <f t="shared" si="745"/>
        <v/>
      </c>
      <c r="C2492" s="369"/>
      <c r="D2492" s="325" t="str">
        <f t="shared" si="746"/>
        <v/>
      </c>
      <c r="E2492" s="329"/>
      <c r="F2492" s="331">
        <f t="shared" si="748"/>
        <v>0</v>
      </c>
      <c r="G2492" s="332">
        <f t="shared" si="749"/>
        <v>0</v>
      </c>
    </row>
    <row r="2493" spans="1:7" ht="20.100000000000001" customHeight="1" x14ac:dyDescent="0.2">
      <c r="A2493" s="363" t="str">
        <f t="shared" si="747"/>
        <v/>
      </c>
      <c r="B2493" s="328" t="str">
        <f t="shared" si="745"/>
        <v/>
      </c>
      <c r="C2493" s="370"/>
      <c r="D2493" s="325" t="str">
        <f t="shared" si="746"/>
        <v/>
      </c>
      <c r="E2493" s="329"/>
      <c r="F2493" s="331">
        <f t="shared" si="748"/>
        <v>0</v>
      </c>
      <c r="G2493" s="332">
        <f t="shared" si="749"/>
        <v>0</v>
      </c>
    </row>
    <row r="2494" spans="1:7" ht="20.100000000000001" customHeight="1" x14ac:dyDescent="0.2">
      <c r="A2494" s="363" t="str">
        <f t="shared" si="747"/>
        <v/>
      </c>
      <c r="B2494" s="328" t="str">
        <f t="shared" si="745"/>
        <v/>
      </c>
      <c r="C2494" s="364"/>
      <c r="D2494" s="325" t="str">
        <f t="shared" si="746"/>
        <v/>
      </c>
      <c r="E2494" s="365"/>
      <c r="F2494" s="331">
        <f t="shared" si="748"/>
        <v>0</v>
      </c>
      <c r="G2494" s="332">
        <f t="shared" si="749"/>
        <v>0</v>
      </c>
    </row>
    <row r="2495" spans="1:7" ht="20.100000000000001" customHeight="1" x14ac:dyDescent="0.2">
      <c r="A2495" s="363" t="str">
        <f t="shared" si="747"/>
        <v/>
      </c>
      <c r="B2495" s="328" t="str">
        <f t="shared" si="745"/>
        <v/>
      </c>
      <c r="C2495" s="364"/>
      <c r="D2495" s="325" t="str">
        <f t="shared" si="746"/>
        <v/>
      </c>
      <c r="E2495" s="365"/>
      <c r="F2495" s="331">
        <f t="shared" si="748"/>
        <v>0</v>
      </c>
      <c r="G2495" s="332">
        <f t="shared" si="749"/>
        <v>0</v>
      </c>
    </row>
    <row r="2496" spans="1:7" ht="20.100000000000001" customHeight="1" x14ac:dyDescent="0.2">
      <c r="A2496" s="363" t="str">
        <f t="shared" si="747"/>
        <v/>
      </c>
      <c r="B2496" s="328" t="str">
        <f t="shared" si="745"/>
        <v/>
      </c>
      <c r="C2496" s="364"/>
      <c r="D2496" s="325" t="str">
        <f t="shared" si="746"/>
        <v/>
      </c>
      <c r="E2496" s="365"/>
      <c r="F2496" s="331">
        <f t="shared" si="748"/>
        <v>0</v>
      </c>
      <c r="G2496" s="332">
        <f t="shared" si="749"/>
        <v>0</v>
      </c>
    </row>
    <row r="2497" spans="1:7" ht="20.100000000000001" customHeight="1" x14ac:dyDescent="0.2">
      <c r="A2497" s="363" t="str">
        <f t="shared" si="747"/>
        <v/>
      </c>
      <c r="B2497" s="328" t="str">
        <f t="shared" si="745"/>
        <v/>
      </c>
      <c r="C2497" s="364"/>
      <c r="D2497" s="325" t="str">
        <f t="shared" si="746"/>
        <v/>
      </c>
      <c r="E2497" s="365"/>
      <c r="F2497" s="331">
        <f t="shared" si="748"/>
        <v>0</v>
      </c>
      <c r="G2497" s="332">
        <f t="shared" si="749"/>
        <v>0</v>
      </c>
    </row>
    <row r="2498" spans="1:7" ht="20.100000000000001" customHeight="1" x14ac:dyDescent="0.2">
      <c r="A2498" s="371"/>
      <c r="B2498" s="330"/>
      <c r="C2498" s="352"/>
      <c r="D2498" s="330"/>
      <c r="E2498" s="348"/>
      <c r="F2498" s="597" t="s">
        <v>29</v>
      </c>
      <c r="G2498" s="333">
        <f>SUBTOTAL(9,G2489:G2497)</f>
        <v>0</v>
      </c>
    </row>
    <row r="2499" spans="1:7" ht="20.100000000000001" customHeight="1" thickBot="1" x14ac:dyDescent="0.25">
      <c r="A2499" s="372"/>
      <c r="B2499" s="373"/>
      <c r="C2499" s="374"/>
      <c r="D2499" s="373"/>
      <c r="E2499" s="375"/>
      <c r="F2499" s="376"/>
      <c r="G2499" s="377"/>
    </row>
    <row r="2500" spans="1:7" ht="20.100000000000001" customHeight="1" thickBot="1" x14ac:dyDescent="0.25">
      <c r="A2500" s="387">
        <f>B2458</f>
        <v>48</v>
      </c>
      <c r="B2500" s="378" t="str">
        <f>C2458</f>
        <v>Ejecuciòn de Veredas Municipales</v>
      </c>
      <c r="C2500" s="379"/>
      <c r="D2500" s="379" t="s">
        <v>30</v>
      </c>
      <c r="E2500" s="380"/>
      <c r="F2500" s="381" t="s">
        <v>31</v>
      </c>
      <c r="G2500" s="382">
        <f>SUBTOTAL(9,G2463:G2499)</f>
        <v>0</v>
      </c>
    </row>
    <row r="2501" spans="1:7" ht="20.100000000000001" customHeight="1" thickTop="1" thickBot="1" x14ac:dyDescent="0.25"/>
    <row r="2502" spans="1:7" ht="20.100000000000001" customHeight="1" thickTop="1" x14ac:dyDescent="0.2">
      <c r="A2502" s="383" t="s">
        <v>1252</v>
      </c>
      <c r="B2502" s="384"/>
      <c r="C2502" s="384"/>
      <c r="D2502" s="384"/>
      <c r="E2502" s="384"/>
      <c r="F2502" s="384"/>
      <c r="G2502" s="385"/>
    </row>
    <row r="2503" spans="1:7" ht="20.100000000000001" customHeight="1" x14ac:dyDescent="0.2">
      <c r="A2503" s="336" t="s">
        <v>719</v>
      </c>
      <c r="B2503" s="337" t="str">
        <f>Comitente</f>
        <v>INSTITUTO PROVINCIAL DE LA VIVIENDA</v>
      </c>
      <c r="C2503" s="338"/>
      <c r="D2503" s="339"/>
      <c r="E2503" s="339"/>
      <c r="F2503" s="340"/>
      <c r="G2503" s="341"/>
    </row>
    <row r="2504" spans="1:7" ht="20.100000000000001" customHeight="1" x14ac:dyDescent="0.2">
      <c r="A2504" s="336" t="s">
        <v>720</v>
      </c>
      <c r="B2504" s="337" t="str">
        <f>Contratista</f>
        <v>xxxxxx</v>
      </c>
      <c r="C2504" s="342"/>
      <c r="D2504" s="342"/>
      <c r="E2504" s="342"/>
      <c r="F2504" s="343"/>
      <c r="G2504" s="344"/>
    </row>
    <row r="2505" spans="1:7" ht="20.100000000000001" customHeight="1" x14ac:dyDescent="0.2">
      <c r="A2505" s="336" t="s">
        <v>20</v>
      </c>
      <c r="B2505" s="337" t="str">
        <f>Obra</f>
        <v>B° VIRGEN DE FÁTIMA - SECTOR 1 - 71 VIV.- DPTO. JÁCHAL</v>
      </c>
      <c r="C2505" s="342"/>
      <c r="D2505" s="342"/>
      <c r="E2505" s="342"/>
      <c r="F2505" s="343" t="s">
        <v>33</v>
      </c>
      <c r="G2505" s="345">
        <f>+Datos!$C$10</f>
        <v>43769</v>
      </c>
    </row>
    <row r="2506" spans="1:7" ht="20.100000000000001" customHeight="1" x14ac:dyDescent="0.2">
      <c r="A2506" s="346" t="s">
        <v>718</v>
      </c>
      <c r="B2506" s="347" t="str">
        <f>Ubicación</f>
        <v>DEPTO. JÁCHAL</v>
      </c>
      <c r="C2506" s="347"/>
      <c r="D2506" s="330"/>
      <c r="E2506" s="348"/>
      <c r="F2506" s="349"/>
      <c r="G2506" s="350"/>
    </row>
    <row r="2507" spans="1:7" ht="20.100000000000001" customHeight="1" x14ac:dyDescent="0.2">
      <c r="A2507" s="346" t="s">
        <v>34</v>
      </c>
      <c r="B2507" s="351" t="s">
        <v>1126</v>
      </c>
      <c r="C2507" s="352" t="str">
        <f>IFERROR(VLOOKUP(B2507,Tabla_CyP,2,FALSE),"")</f>
        <v>INFRAESTRUCTURA</v>
      </c>
      <c r="D2507" s="353"/>
      <c r="E2507" s="348"/>
      <c r="F2507" s="349"/>
      <c r="G2507" s="350"/>
    </row>
    <row r="2508" spans="1:7" ht="20.100000000000001" customHeight="1" x14ac:dyDescent="0.2">
      <c r="A2508" s="346" t="s">
        <v>21</v>
      </c>
      <c r="B2508" s="386">
        <f>IFERROR(VLOOKUP(COUNTIF($A$1:A2508,"ITEM:"),Tabla_NumeroItem,2,FALSE),"")</f>
        <v>49</v>
      </c>
      <c r="C2508" s="352" t="str">
        <f>IFERROR(VLOOKUP(B2508,Tabla_CyP,2,FALSE),"")</f>
        <v>Ejecución de Pasante Vehicular SJ320</v>
      </c>
      <c r="D2508" s="330"/>
      <c r="E2508" s="348"/>
      <c r="F2508" s="343" t="s">
        <v>22</v>
      </c>
      <c r="G2508" s="354" t="str">
        <f>IFERROR(VLOOKUP(B2508,Tabla_CyP,4,FALSE),"")</f>
        <v>u</v>
      </c>
    </row>
    <row r="2509" spans="1:7" ht="20.100000000000001" customHeight="1" x14ac:dyDescent="0.2">
      <c r="A2509" s="346"/>
      <c r="B2509" s="347"/>
      <c r="C2509" s="352"/>
      <c r="D2509" s="330"/>
      <c r="E2509" s="348"/>
      <c r="F2509" s="349"/>
      <c r="G2509" s="350"/>
    </row>
    <row r="2510" spans="1:7" ht="20.100000000000001" customHeight="1" x14ac:dyDescent="0.2">
      <c r="A2510" s="650" t="s">
        <v>581</v>
      </c>
      <c r="B2510" s="651"/>
      <c r="C2510" s="646" t="s">
        <v>0</v>
      </c>
      <c r="D2510" s="646" t="s">
        <v>23</v>
      </c>
      <c r="E2510" s="648" t="s">
        <v>24</v>
      </c>
      <c r="F2510" s="644" t="s">
        <v>25</v>
      </c>
      <c r="G2510" s="652" t="s">
        <v>26</v>
      </c>
    </row>
    <row r="2511" spans="1:7" ht="20.100000000000001" customHeight="1" x14ac:dyDescent="0.2">
      <c r="A2511" s="355" t="s">
        <v>582</v>
      </c>
      <c r="B2511" s="356" t="s">
        <v>583</v>
      </c>
      <c r="C2511" s="647"/>
      <c r="D2511" s="647"/>
      <c r="E2511" s="649"/>
      <c r="F2511" s="645"/>
      <c r="G2511" s="653"/>
    </row>
    <row r="2512" spans="1:7" ht="20.100000000000001" customHeight="1" x14ac:dyDescent="0.2">
      <c r="A2512" s="596"/>
      <c r="B2512" s="357"/>
      <c r="C2512" s="358" t="s">
        <v>721</v>
      </c>
      <c r="D2512" s="359"/>
      <c r="E2512" s="360"/>
      <c r="F2512" s="361"/>
      <c r="G2512" s="362"/>
    </row>
    <row r="2513" spans="1:7" ht="20.100000000000001" customHeight="1" x14ac:dyDescent="0.2">
      <c r="A2513" s="363" t="str">
        <f>IFERROR(VLOOKUP(C2513,Tabla_Insumos,4,FALSE),"")</f>
        <v/>
      </c>
      <c r="B2513" s="328" t="str">
        <f t="shared" ref="B2513:B2526" si="750">IFERROR(VLOOKUP(C2513,Tabla_Insumos,5,FALSE),"")</f>
        <v/>
      </c>
      <c r="C2513" s="326"/>
      <c r="D2513" s="325" t="str">
        <f t="shared" ref="D2513:D2526" si="751">IFERROR(VLOOKUP(C2513,Tabla_Insumos,2,FALSE),"")</f>
        <v/>
      </c>
      <c r="E2513" s="329"/>
      <c r="F2513" s="331">
        <f t="shared" ref="F2513:F2526" si="752">IFERROR(VLOOKUP(C2513,Tabla_Insumos,3,FALSE),0)</f>
        <v>0</v>
      </c>
      <c r="G2513" s="332">
        <f>ROUND(E2513*F2513,2)</f>
        <v>0</v>
      </c>
    </row>
    <row r="2514" spans="1:7" ht="20.100000000000001" customHeight="1" x14ac:dyDescent="0.2">
      <c r="A2514" s="363" t="str">
        <f t="shared" ref="A2514:A2526" si="753">IFERROR(VLOOKUP(C2514,Tabla_Insumos,4,FALSE),"")</f>
        <v/>
      </c>
      <c r="B2514" s="328" t="str">
        <f t="shared" si="750"/>
        <v/>
      </c>
      <c r="C2514" s="326"/>
      <c r="D2514" s="325" t="str">
        <f t="shared" si="751"/>
        <v/>
      </c>
      <c r="E2514" s="329"/>
      <c r="F2514" s="331">
        <f t="shared" si="752"/>
        <v>0</v>
      </c>
      <c r="G2514" s="332">
        <f t="shared" ref="G2514:G2526" si="754">ROUND(E2514*F2514,2)</f>
        <v>0</v>
      </c>
    </row>
    <row r="2515" spans="1:7" ht="20.100000000000001" customHeight="1" x14ac:dyDescent="0.2">
      <c r="A2515" s="363" t="str">
        <f t="shared" si="753"/>
        <v/>
      </c>
      <c r="B2515" s="328" t="str">
        <f t="shared" si="750"/>
        <v/>
      </c>
      <c r="C2515" s="326"/>
      <c r="D2515" s="325" t="str">
        <f t="shared" si="751"/>
        <v/>
      </c>
      <c r="E2515" s="329"/>
      <c r="F2515" s="331">
        <f t="shared" si="752"/>
        <v>0</v>
      </c>
      <c r="G2515" s="332">
        <f t="shared" si="754"/>
        <v>0</v>
      </c>
    </row>
    <row r="2516" spans="1:7" ht="20.100000000000001" customHeight="1" x14ac:dyDescent="0.2">
      <c r="A2516" s="363" t="str">
        <f t="shared" si="753"/>
        <v/>
      </c>
      <c r="B2516" s="328" t="str">
        <f t="shared" si="750"/>
        <v/>
      </c>
      <c r="C2516" s="327"/>
      <c r="D2516" s="325" t="str">
        <f t="shared" si="751"/>
        <v/>
      </c>
      <c r="E2516" s="329"/>
      <c r="F2516" s="331">
        <f t="shared" si="752"/>
        <v>0</v>
      </c>
      <c r="G2516" s="332">
        <f t="shared" si="754"/>
        <v>0</v>
      </c>
    </row>
    <row r="2517" spans="1:7" ht="20.100000000000001" customHeight="1" x14ac:dyDescent="0.2">
      <c r="A2517" s="363" t="str">
        <f t="shared" si="753"/>
        <v/>
      </c>
      <c r="B2517" s="328" t="str">
        <f t="shared" si="750"/>
        <v/>
      </c>
      <c r="C2517" s="328"/>
      <c r="D2517" s="325" t="str">
        <f t="shared" si="751"/>
        <v/>
      </c>
      <c r="E2517" s="329"/>
      <c r="F2517" s="331">
        <f t="shared" si="752"/>
        <v>0</v>
      </c>
      <c r="G2517" s="332">
        <f t="shared" si="754"/>
        <v>0</v>
      </c>
    </row>
    <row r="2518" spans="1:7" ht="20.100000000000001" customHeight="1" x14ac:dyDescent="0.2">
      <c r="A2518" s="363" t="str">
        <f t="shared" si="753"/>
        <v/>
      </c>
      <c r="B2518" s="328" t="str">
        <f t="shared" si="750"/>
        <v/>
      </c>
      <c r="C2518" s="364"/>
      <c r="D2518" s="325" t="str">
        <f t="shared" si="751"/>
        <v/>
      </c>
      <c r="E2518" s="365"/>
      <c r="F2518" s="331">
        <f t="shared" si="752"/>
        <v>0</v>
      </c>
      <c r="G2518" s="332">
        <f t="shared" si="754"/>
        <v>0</v>
      </c>
    </row>
    <row r="2519" spans="1:7" ht="20.100000000000001" customHeight="1" x14ac:dyDescent="0.2">
      <c r="A2519" s="363" t="str">
        <f t="shared" si="753"/>
        <v/>
      </c>
      <c r="B2519" s="328" t="str">
        <f t="shared" si="750"/>
        <v/>
      </c>
      <c r="C2519" s="364"/>
      <c r="D2519" s="325" t="str">
        <f t="shared" si="751"/>
        <v/>
      </c>
      <c r="E2519" s="365"/>
      <c r="F2519" s="331">
        <f t="shared" si="752"/>
        <v>0</v>
      </c>
      <c r="G2519" s="332">
        <f t="shared" si="754"/>
        <v>0</v>
      </c>
    </row>
    <row r="2520" spans="1:7" ht="20.100000000000001" customHeight="1" x14ac:dyDescent="0.2">
      <c r="A2520" s="363" t="str">
        <f t="shared" si="753"/>
        <v/>
      </c>
      <c r="B2520" s="328" t="str">
        <f t="shared" si="750"/>
        <v/>
      </c>
      <c r="C2520" s="364"/>
      <c r="D2520" s="325" t="str">
        <f t="shared" si="751"/>
        <v/>
      </c>
      <c r="E2520" s="365"/>
      <c r="F2520" s="331">
        <f t="shared" si="752"/>
        <v>0</v>
      </c>
      <c r="G2520" s="332">
        <f t="shared" si="754"/>
        <v>0</v>
      </c>
    </row>
    <row r="2521" spans="1:7" ht="20.100000000000001" customHeight="1" x14ac:dyDescent="0.2">
      <c r="A2521" s="363" t="str">
        <f t="shared" si="753"/>
        <v/>
      </c>
      <c r="B2521" s="328" t="str">
        <f t="shared" si="750"/>
        <v/>
      </c>
      <c r="C2521" s="364"/>
      <c r="D2521" s="325" t="str">
        <f t="shared" si="751"/>
        <v/>
      </c>
      <c r="E2521" s="365"/>
      <c r="F2521" s="331">
        <f t="shared" si="752"/>
        <v>0</v>
      </c>
      <c r="G2521" s="332">
        <f t="shared" si="754"/>
        <v>0</v>
      </c>
    </row>
    <row r="2522" spans="1:7" ht="20.100000000000001" customHeight="1" x14ac:dyDescent="0.2">
      <c r="A2522" s="363" t="str">
        <f t="shared" si="753"/>
        <v/>
      </c>
      <c r="B2522" s="328" t="str">
        <f t="shared" si="750"/>
        <v/>
      </c>
      <c r="C2522" s="364"/>
      <c r="D2522" s="325" t="str">
        <f t="shared" si="751"/>
        <v/>
      </c>
      <c r="E2522" s="365"/>
      <c r="F2522" s="331">
        <f t="shared" si="752"/>
        <v>0</v>
      </c>
      <c r="G2522" s="332">
        <f t="shared" si="754"/>
        <v>0</v>
      </c>
    </row>
    <row r="2523" spans="1:7" ht="20.100000000000001" customHeight="1" x14ac:dyDescent="0.2">
      <c r="A2523" s="363" t="str">
        <f t="shared" si="753"/>
        <v/>
      </c>
      <c r="B2523" s="328" t="str">
        <f t="shared" si="750"/>
        <v/>
      </c>
      <c r="C2523" s="364"/>
      <c r="D2523" s="325" t="str">
        <f t="shared" si="751"/>
        <v/>
      </c>
      <c r="E2523" s="365"/>
      <c r="F2523" s="331">
        <f t="shared" si="752"/>
        <v>0</v>
      </c>
      <c r="G2523" s="332">
        <f t="shared" si="754"/>
        <v>0</v>
      </c>
    </row>
    <row r="2524" spans="1:7" ht="20.100000000000001" customHeight="1" x14ac:dyDescent="0.2">
      <c r="A2524" s="363" t="str">
        <f t="shared" si="753"/>
        <v/>
      </c>
      <c r="B2524" s="328" t="str">
        <f t="shared" si="750"/>
        <v/>
      </c>
      <c r="C2524" s="364"/>
      <c r="D2524" s="325" t="str">
        <f t="shared" si="751"/>
        <v/>
      </c>
      <c r="E2524" s="365"/>
      <c r="F2524" s="331">
        <f t="shared" si="752"/>
        <v>0</v>
      </c>
      <c r="G2524" s="332">
        <f t="shared" si="754"/>
        <v>0</v>
      </c>
    </row>
    <row r="2525" spans="1:7" ht="20.100000000000001" customHeight="1" x14ac:dyDescent="0.2">
      <c r="A2525" s="363" t="str">
        <f t="shared" si="753"/>
        <v/>
      </c>
      <c r="B2525" s="328" t="str">
        <f t="shared" si="750"/>
        <v/>
      </c>
      <c r="C2525" s="364"/>
      <c r="D2525" s="325" t="str">
        <f t="shared" si="751"/>
        <v/>
      </c>
      <c r="E2525" s="365"/>
      <c r="F2525" s="331">
        <f t="shared" si="752"/>
        <v>0</v>
      </c>
      <c r="G2525" s="332">
        <f t="shared" si="754"/>
        <v>0</v>
      </c>
    </row>
    <row r="2526" spans="1:7" ht="20.100000000000001" customHeight="1" x14ac:dyDescent="0.2">
      <c r="A2526" s="363" t="str">
        <f t="shared" si="753"/>
        <v/>
      </c>
      <c r="B2526" s="328" t="str">
        <f t="shared" si="750"/>
        <v/>
      </c>
      <c r="C2526" s="364"/>
      <c r="D2526" s="325" t="str">
        <f t="shared" si="751"/>
        <v/>
      </c>
      <c r="E2526" s="365"/>
      <c r="F2526" s="331">
        <f t="shared" si="752"/>
        <v>0</v>
      </c>
      <c r="G2526" s="332">
        <f t="shared" si="754"/>
        <v>0</v>
      </c>
    </row>
    <row r="2527" spans="1:7" ht="20.100000000000001" customHeight="1" x14ac:dyDescent="0.2">
      <c r="A2527" s="366"/>
      <c r="B2527" s="352"/>
      <c r="C2527" s="352"/>
      <c r="D2527" s="330"/>
      <c r="E2527" s="348"/>
      <c r="F2527" s="597" t="s">
        <v>27</v>
      </c>
      <c r="G2527" s="333">
        <f>SUBTOTAL(9,G2513:G2526)</f>
        <v>0</v>
      </c>
    </row>
    <row r="2528" spans="1:7" ht="20.100000000000001" customHeight="1" x14ac:dyDescent="0.2">
      <c r="A2528" s="366"/>
      <c r="B2528" s="352"/>
      <c r="C2528" s="339" t="s">
        <v>722</v>
      </c>
      <c r="D2528" s="330"/>
      <c r="E2528" s="348"/>
      <c r="F2528" s="349"/>
      <c r="G2528" s="367"/>
    </row>
    <row r="2529" spans="1:7" ht="20.100000000000001" customHeight="1" x14ac:dyDescent="0.2">
      <c r="A2529" s="363" t="str">
        <f t="shared" ref="A2529:A2536" si="755">IFERROR(VLOOKUP(C2529,Tabla_Insumos,4,FALSE),"")</f>
        <v/>
      </c>
      <c r="B2529" s="328" t="str">
        <f t="shared" ref="B2529:B2536" si="756">IFERROR(VLOOKUP(C2529,Tabla_Insumos,5,FALSE),"")</f>
        <v/>
      </c>
      <c r="C2529" s="334"/>
      <c r="D2529" s="325" t="str">
        <f t="shared" ref="D2529:D2536" si="757">IFERROR(VLOOKUP(C2529,Tabla_Insumos,2,FALSE),"")</f>
        <v/>
      </c>
      <c r="E2529" s="329"/>
      <c r="F2529" s="368">
        <f t="shared" ref="F2529:F2536" si="758">IFERROR(VLOOKUP(C2529,Tabla_Insumos,3,FALSE),0)</f>
        <v>0</v>
      </c>
      <c r="G2529" s="332">
        <f>ROUND(E2529*F2529,2)</f>
        <v>0</v>
      </c>
    </row>
    <row r="2530" spans="1:7" ht="20.100000000000001" customHeight="1" x14ac:dyDescent="0.2">
      <c r="A2530" s="363" t="str">
        <f t="shared" si="755"/>
        <v/>
      </c>
      <c r="B2530" s="328" t="str">
        <f t="shared" si="756"/>
        <v/>
      </c>
      <c r="C2530" s="335"/>
      <c r="D2530" s="325" t="str">
        <f t="shared" si="757"/>
        <v/>
      </c>
      <c r="E2530" s="329"/>
      <c r="F2530" s="368">
        <f t="shared" si="758"/>
        <v>0</v>
      </c>
      <c r="G2530" s="332">
        <f t="shared" ref="G2530:G2536" si="759">ROUND(E2530*F2530,2)</f>
        <v>0</v>
      </c>
    </row>
    <row r="2531" spans="1:7" ht="20.100000000000001" customHeight="1" x14ac:dyDescent="0.2">
      <c r="A2531" s="363" t="str">
        <f t="shared" si="755"/>
        <v/>
      </c>
      <c r="B2531" s="328" t="str">
        <f t="shared" si="756"/>
        <v/>
      </c>
      <c r="C2531" s="335"/>
      <c r="D2531" s="325" t="str">
        <f t="shared" si="757"/>
        <v/>
      </c>
      <c r="E2531" s="329"/>
      <c r="F2531" s="368">
        <f t="shared" si="758"/>
        <v>0</v>
      </c>
      <c r="G2531" s="332">
        <f t="shared" si="759"/>
        <v>0</v>
      </c>
    </row>
    <row r="2532" spans="1:7" ht="20.100000000000001" customHeight="1" x14ac:dyDescent="0.2">
      <c r="A2532" s="363" t="str">
        <f t="shared" si="755"/>
        <v/>
      </c>
      <c r="B2532" s="328" t="str">
        <f t="shared" si="756"/>
        <v/>
      </c>
      <c r="C2532" s="335"/>
      <c r="D2532" s="325" t="str">
        <f t="shared" si="757"/>
        <v/>
      </c>
      <c r="E2532" s="329"/>
      <c r="F2532" s="368">
        <f t="shared" si="758"/>
        <v>0</v>
      </c>
      <c r="G2532" s="332">
        <f t="shared" si="759"/>
        <v>0</v>
      </c>
    </row>
    <row r="2533" spans="1:7" ht="20.100000000000001" customHeight="1" x14ac:dyDescent="0.2">
      <c r="A2533" s="363" t="str">
        <f t="shared" si="755"/>
        <v/>
      </c>
      <c r="B2533" s="328" t="str">
        <f t="shared" si="756"/>
        <v/>
      </c>
      <c r="C2533" s="328"/>
      <c r="D2533" s="325" t="str">
        <f t="shared" si="757"/>
        <v/>
      </c>
      <c r="E2533" s="329"/>
      <c r="F2533" s="368">
        <f t="shared" si="758"/>
        <v>0</v>
      </c>
      <c r="G2533" s="332">
        <f t="shared" si="759"/>
        <v>0</v>
      </c>
    </row>
    <row r="2534" spans="1:7" ht="20.100000000000001" customHeight="1" x14ac:dyDescent="0.2">
      <c r="A2534" s="363" t="str">
        <f t="shared" si="755"/>
        <v/>
      </c>
      <c r="B2534" s="328" t="str">
        <f t="shared" si="756"/>
        <v/>
      </c>
      <c r="C2534" s="328"/>
      <c r="D2534" s="325" t="str">
        <f t="shared" si="757"/>
        <v/>
      </c>
      <c r="E2534" s="329"/>
      <c r="F2534" s="368">
        <f t="shared" si="758"/>
        <v>0</v>
      </c>
      <c r="G2534" s="332">
        <f t="shared" si="759"/>
        <v>0</v>
      </c>
    </row>
    <row r="2535" spans="1:7" ht="20.100000000000001" customHeight="1" x14ac:dyDescent="0.2">
      <c r="A2535" s="363" t="str">
        <f t="shared" si="755"/>
        <v/>
      </c>
      <c r="B2535" s="328" t="str">
        <f t="shared" si="756"/>
        <v/>
      </c>
      <c r="C2535" s="364"/>
      <c r="D2535" s="325" t="str">
        <f t="shared" si="757"/>
        <v/>
      </c>
      <c r="E2535" s="365"/>
      <c r="F2535" s="368">
        <f t="shared" si="758"/>
        <v>0</v>
      </c>
      <c r="G2535" s="332">
        <f t="shared" si="759"/>
        <v>0</v>
      </c>
    </row>
    <row r="2536" spans="1:7" ht="20.100000000000001" customHeight="1" x14ac:dyDescent="0.2">
      <c r="A2536" s="363" t="str">
        <f t="shared" si="755"/>
        <v/>
      </c>
      <c r="B2536" s="328" t="str">
        <f t="shared" si="756"/>
        <v/>
      </c>
      <c r="C2536" s="364"/>
      <c r="D2536" s="325" t="str">
        <f t="shared" si="757"/>
        <v/>
      </c>
      <c r="E2536" s="365"/>
      <c r="F2536" s="368">
        <f t="shared" si="758"/>
        <v>0</v>
      </c>
      <c r="G2536" s="332">
        <f t="shared" si="759"/>
        <v>0</v>
      </c>
    </row>
    <row r="2537" spans="1:7" ht="20.100000000000001" customHeight="1" x14ac:dyDescent="0.2">
      <c r="A2537" s="366"/>
      <c r="B2537" s="352"/>
      <c r="C2537" s="352"/>
      <c r="D2537" s="330"/>
      <c r="E2537" s="348"/>
      <c r="F2537" s="597" t="s">
        <v>28</v>
      </c>
      <c r="G2537" s="333">
        <f>SUBTOTAL(9,G2529:G2536)</f>
        <v>0</v>
      </c>
    </row>
    <row r="2538" spans="1:7" ht="20.100000000000001" customHeight="1" x14ac:dyDescent="0.2">
      <c r="A2538" s="366"/>
      <c r="B2538" s="352"/>
      <c r="C2538" s="339" t="s">
        <v>723</v>
      </c>
      <c r="D2538" s="330"/>
      <c r="E2538" s="348"/>
      <c r="F2538" s="349"/>
      <c r="G2538" s="367"/>
    </row>
    <row r="2539" spans="1:7" ht="20.100000000000001" customHeight="1" x14ac:dyDescent="0.2">
      <c r="A2539" s="363" t="str">
        <f>IFERROR(VLOOKUP(C2539,Tabla_Insumos,4,FALSE),"")</f>
        <v/>
      </c>
      <c r="B2539" s="328" t="str">
        <f t="shared" ref="B2539:B2547" si="760">IFERROR(VLOOKUP(C2539,Tabla_Insumos,5,FALSE),"")</f>
        <v/>
      </c>
      <c r="C2539" s="335"/>
      <c r="D2539" s="325" t="str">
        <f t="shared" ref="D2539:D2547" si="761">IFERROR(VLOOKUP(C2539,Tabla_Insumos,2,FALSE),"")</f>
        <v/>
      </c>
      <c r="E2539" s="329"/>
      <c r="F2539" s="331">
        <f>IFERROR(VLOOKUP(C2539,Tabla_Insumos,3,FALSE),0)</f>
        <v>0</v>
      </c>
      <c r="G2539" s="332">
        <f>ROUND(E2539*F2539,2)</f>
        <v>0</v>
      </c>
    </row>
    <row r="2540" spans="1:7" ht="20.100000000000001" customHeight="1" x14ac:dyDescent="0.2">
      <c r="A2540" s="363" t="str">
        <f t="shared" ref="A2540:A2547" si="762">IFERROR(VLOOKUP(C2540,Tabla_Insumos,4,FALSE),"")</f>
        <v/>
      </c>
      <c r="B2540" s="328" t="str">
        <f t="shared" si="760"/>
        <v/>
      </c>
      <c r="C2540" s="335"/>
      <c r="D2540" s="325" t="str">
        <f t="shared" si="761"/>
        <v/>
      </c>
      <c r="E2540" s="329"/>
      <c r="F2540" s="331">
        <f t="shared" ref="F2540:F2547" si="763">IFERROR(VLOOKUP(C2540,Tabla_Insumos,3,FALSE),0)</f>
        <v>0</v>
      </c>
      <c r="G2540" s="332">
        <f t="shared" ref="G2540:G2547" si="764">ROUND(E2540*F2540,2)</f>
        <v>0</v>
      </c>
    </row>
    <row r="2541" spans="1:7" ht="20.100000000000001" customHeight="1" x14ac:dyDescent="0.2">
      <c r="A2541" s="363" t="str">
        <f t="shared" si="762"/>
        <v/>
      </c>
      <c r="B2541" s="328" t="str">
        <f t="shared" si="760"/>
        <v/>
      </c>
      <c r="C2541" s="334"/>
      <c r="D2541" s="325" t="str">
        <f t="shared" si="761"/>
        <v/>
      </c>
      <c r="E2541" s="329"/>
      <c r="F2541" s="331">
        <f t="shared" si="763"/>
        <v>0</v>
      </c>
      <c r="G2541" s="332">
        <f t="shared" si="764"/>
        <v>0</v>
      </c>
    </row>
    <row r="2542" spans="1:7" ht="20.100000000000001" customHeight="1" x14ac:dyDescent="0.2">
      <c r="A2542" s="363" t="str">
        <f t="shared" si="762"/>
        <v/>
      </c>
      <c r="B2542" s="328" t="str">
        <f t="shared" si="760"/>
        <v/>
      </c>
      <c r="C2542" s="369"/>
      <c r="D2542" s="325" t="str">
        <f t="shared" si="761"/>
        <v/>
      </c>
      <c r="E2542" s="329"/>
      <c r="F2542" s="331">
        <f t="shared" si="763"/>
        <v>0</v>
      </c>
      <c r="G2542" s="332">
        <f t="shared" si="764"/>
        <v>0</v>
      </c>
    </row>
    <row r="2543" spans="1:7" ht="20.100000000000001" customHeight="1" x14ac:dyDescent="0.2">
      <c r="A2543" s="363" t="str">
        <f t="shared" si="762"/>
        <v/>
      </c>
      <c r="B2543" s="328" t="str">
        <f t="shared" si="760"/>
        <v/>
      </c>
      <c r="C2543" s="370"/>
      <c r="D2543" s="325" t="str">
        <f t="shared" si="761"/>
        <v/>
      </c>
      <c r="E2543" s="329"/>
      <c r="F2543" s="331">
        <f t="shared" si="763"/>
        <v>0</v>
      </c>
      <c r="G2543" s="332">
        <f t="shared" si="764"/>
        <v>0</v>
      </c>
    </row>
    <row r="2544" spans="1:7" ht="20.100000000000001" customHeight="1" x14ac:dyDescent="0.2">
      <c r="A2544" s="363" t="str">
        <f t="shared" si="762"/>
        <v/>
      </c>
      <c r="B2544" s="328" t="str">
        <f t="shared" si="760"/>
        <v/>
      </c>
      <c r="C2544" s="364"/>
      <c r="D2544" s="325" t="str">
        <f t="shared" si="761"/>
        <v/>
      </c>
      <c r="E2544" s="365"/>
      <c r="F2544" s="331">
        <f t="shared" si="763"/>
        <v>0</v>
      </c>
      <c r="G2544" s="332">
        <f t="shared" si="764"/>
        <v>0</v>
      </c>
    </row>
    <row r="2545" spans="1:7" ht="20.100000000000001" customHeight="1" x14ac:dyDescent="0.2">
      <c r="A2545" s="363" t="str">
        <f t="shared" si="762"/>
        <v/>
      </c>
      <c r="B2545" s="328" t="str">
        <f t="shared" si="760"/>
        <v/>
      </c>
      <c r="C2545" s="364"/>
      <c r="D2545" s="325" t="str">
        <f t="shared" si="761"/>
        <v/>
      </c>
      <c r="E2545" s="365"/>
      <c r="F2545" s="331">
        <f t="shared" si="763"/>
        <v>0</v>
      </c>
      <c r="G2545" s="332">
        <f t="shared" si="764"/>
        <v>0</v>
      </c>
    </row>
    <row r="2546" spans="1:7" ht="20.100000000000001" customHeight="1" x14ac:dyDescent="0.2">
      <c r="A2546" s="363" t="str">
        <f t="shared" si="762"/>
        <v/>
      </c>
      <c r="B2546" s="328" t="str">
        <f t="shared" si="760"/>
        <v/>
      </c>
      <c r="C2546" s="364"/>
      <c r="D2546" s="325" t="str">
        <f t="shared" si="761"/>
        <v/>
      </c>
      <c r="E2546" s="365"/>
      <c r="F2546" s="331">
        <f t="shared" si="763"/>
        <v>0</v>
      </c>
      <c r="G2546" s="332">
        <f t="shared" si="764"/>
        <v>0</v>
      </c>
    </row>
    <row r="2547" spans="1:7" ht="20.100000000000001" customHeight="1" x14ac:dyDescent="0.2">
      <c r="A2547" s="363" t="str">
        <f t="shared" si="762"/>
        <v/>
      </c>
      <c r="B2547" s="328" t="str">
        <f t="shared" si="760"/>
        <v/>
      </c>
      <c r="C2547" s="364"/>
      <c r="D2547" s="325" t="str">
        <f t="shared" si="761"/>
        <v/>
      </c>
      <c r="E2547" s="365"/>
      <c r="F2547" s="331">
        <f t="shared" si="763"/>
        <v>0</v>
      </c>
      <c r="G2547" s="332">
        <f t="shared" si="764"/>
        <v>0</v>
      </c>
    </row>
    <row r="2548" spans="1:7" ht="20.100000000000001" customHeight="1" x14ac:dyDescent="0.2">
      <c r="A2548" s="371"/>
      <c r="B2548" s="330"/>
      <c r="C2548" s="352"/>
      <c r="D2548" s="330"/>
      <c r="E2548" s="348"/>
      <c r="F2548" s="597" t="s">
        <v>29</v>
      </c>
      <c r="G2548" s="333">
        <f>SUBTOTAL(9,G2539:G2547)</f>
        <v>0</v>
      </c>
    </row>
    <row r="2549" spans="1:7" ht="20.100000000000001" customHeight="1" thickBot="1" x14ac:dyDescent="0.25">
      <c r="A2549" s="372"/>
      <c r="B2549" s="373"/>
      <c r="C2549" s="374"/>
      <c r="D2549" s="373"/>
      <c r="E2549" s="375"/>
      <c r="F2549" s="376"/>
      <c r="G2549" s="377"/>
    </row>
    <row r="2550" spans="1:7" ht="20.100000000000001" customHeight="1" thickBot="1" x14ac:dyDescent="0.25">
      <c r="A2550" s="387">
        <f>B2508</f>
        <v>49</v>
      </c>
      <c r="B2550" s="378" t="str">
        <f>C2508</f>
        <v>Ejecución de Pasante Vehicular SJ320</v>
      </c>
      <c r="C2550" s="379"/>
      <c r="D2550" s="379" t="s">
        <v>30</v>
      </c>
      <c r="E2550" s="380"/>
      <c r="F2550" s="381" t="s">
        <v>31</v>
      </c>
      <c r="G2550" s="382">
        <f>SUBTOTAL(9,G2513:G2549)</f>
        <v>0</v>
      </c>
    </row>
    <row r="2551" spans="1:7" ht="20.100000000000001" customHeight="1" thickTop="1" thickBot="1" x14ac:dyDescent="0.25"/>
    <row r="2552" spans="1:7" ht="20.100000000000001" customHeight="1" thickTop="1" x14ac:dyDescent="0.2">
      <c r="A2552" s="383" t="s">
        <v>1252</v>
      </c>
      <c r="B2552" s="384"/>
      <c r="C2552" s="384"/>
      <c r="D2552" s="384"/>
      <c r="E2552" s="384"/>
      <c r="F2552" s="384"/>
      <c r="G2552" s="385"/>
    </row>
    <row r="2553" spans="1:7" ht="20.100000000000001" customHeight="1" x14ac:dyDescent="0.2">
      <c r="A2553" s="336" t="s">
        <v>719</v>
      </c>
      <c r="B2553" s="337" t="str">
        <f>Comitente</f>
        <v>INSTITUTO PROVINCIAL DE LA VIVIENDA</v>
      </c>
      <c r="C2553" s="338"/>
      <c r="D2553" s="339"/>
      <c r="E2553" s="339"/>
      <c r="F2553" s="340"/>
      <c r="G2553" s="341"/>
    </row>
    <row r="2554" spans="1:7" ht="20.100000000000001" customHeight="1" x14ac:dyDescent="0.2">
      <c r="A2554" s="336" t="s">
        <v>720</v>
      </c>
      <c r="B2554" s="337" t="str">
        <f>Contratista</f>
        <v>xxxxxx</v>
      </c>
      <c r="C2554" s="342"/>
      <c r="D2554" s="342"/>
      <c r="E2554" s="342"/>
      <c r="F2554" s="343"/>
      <c r="G2554" s="344"/>
    </row>
    <row r="2555" spans="1:7" ht="20.100000000000001" customHeight="1" x14ac:dyDescent="0.2">
      <c r="A2555" s="336" t="s">
        <v>20</v>
      </c>
      <c r="B2555" s="337" t="str">
        <f>Obra</f>
        <v>B° VIRGEN DE FÁTIMA - SECTOR 1 - 71 VIV.- DPTO. JÁCHAL</v>
      </c>
      <c r="C2555" s="342"/>
      <c r="D2555" s="342"/>
      <c r="E2555" s="342"/>
      <c r="F2555" s="343" t="s">
        <v>33</v>
      </c>
      <c r="G2555" s="345">
        <f>+Datos!$C$10</f>
        <v>43769</v>
      </c>
    </row>
    <row r="2556" spans="1:7" ht="20.100000000000001" customHeight="1" x14ac:dyDescent="0.2">
      <c r="A2556" s="346" t="s">
        <v>718</v>
      </c>
      <c r="B2556" s="347" t="str">
        <f>Ubicación</f>
        <v>DEPTO. JÁCHAL</v>
      </c>
      <c r="C2556" s="347"/>
      <c r="D2556" s="330"/>
      <c r="E2556" s="348"/>
      <c r="F2556" s="349"/>
      <c r="G2556" s="350"/>
    </row>
    <row r="2557" spans="1:7" ht="20.100000000000001" customHeight="1" x14ac:dyDescent="0.2">
      <c r="A2557" s="346" t="s">
        <v>34</v>
      </c>
      <c r="B2557" s="351" t="s">
        <v>1126</v>
      </c>
      <c r="C2557" s="352" t="str">
        <f>IFERROR(VLOOKUP(B2557,Tabla_CyP,2,FALSE),"")</f>
        <v>INFRAESTRUCTURA</v>
      </c>
      <c r="D2557" s="353"/>
      <c r="E2557" s="348"/>
      <c r="F2557" s="349"/>
      <c r="G2557" s="350"/>
    </row>
    <row r="2558" spans="1:7" ht="20.100000000000001" customHeight="1" x14ac:dyDescent="0.2">
      <c r="A2558" s="346" t="s">
        <v>21</v>
      </c>
      <c r="B2558" s="386">
        <f>IFERROR(VLOOKUP(COUNTIF($A$1:A2558,"ITEM:"),Tabla_NumeroItem,2,FALSE),"")</f>
        <v>50</v>
      </c>
      <c r="C2558" s="352" t="str">
        <f>IFERROR(VLOOKUP(B2558,Tabla_CyP,2,FALSE),"")</f>
        <v>Ejecución de Puentes Peatonales</v>
      </c>
      <c r="D2558" s="330"/>
      <c r="E2558" s="348"/>
      <c r="F2558" s="343" t="s">
        <v>22</v>
      </c>
      <c r="G2558" s="354" t="str">
        <f>IFERROR(VLOOKUP(B2558,Tabla_CyP,4,FALSE),"")</f>
        <v>u</v>
      </c>
    </row>
    <row r="2559" spans="1:7" ht="20.100000000000001" customHeight="1" x14ac:dyDescent="0.2">
      <c r="A2559" s="346"/>
      <c r="B2559" s="347"/>
      <c r="C2559" s="352"/>
      <c r="D2559" s="330"/>
      <c r="E2559" s="348"/>
      <c r="F2559" s="349"/>
      <c r="G2559" s="350"/>
    </row>
    <row r="2560" spans="1:7" ht="20.100000000000001" customHeight="1" x14ac:dyDescent="0.2">
      <c r="A2560" s="650" t="s">
        <v>581</v>
      </c>
      <c r="B2560" s="651"/>
      <c r="C2560" s="646" t="s">
        <v>0</v>
      </c>
      <c r="D2560" s="646" t="s">
        <v>23</v>
      </c>
      <c r="E2560" s="648" t="s">
        <v>24</v>
      </c>
      <c r="F2560" s="644" t="s">
        <v>25</v>
      </c>
      <c r="G2560" s="652" t="s">
        <v>26</v>
      </c>
    </row>
    <row r="2561" spans="1:7" ht="20.100000000000001" customHeight="1" x14ac:dyDescent="0.2">
      <c r="A2561" s="355" t="s">
        <v>582</v>
      </c>
      <c r="B2561" s="356" t="s">
        <v>583</v>
      </c>
      <c r="C2561" s="647"/>
      <c r="D2561" s="647"/>
      <c r="E2561" s="649"/>
      <c r="F2561" s="645"/>
      <c r="G2561" s="653"/>
    </row>
    <row r="2562" spans="1:7" ht="20.100000000000001" customHeight="1" x14ac:dyDescent="0.2">
      <c r="A2562" s="596"/>
      <c r="B2562" s="357"/>
      <c r="C2562" s="358" t="s">
        <v>721</v>
      </c>
      <c r="D2562" s="359"/>
      <c r="E2562" s="360"/>
      <c r="F2562" s="361"/>
      <c r="G2562" s="362"/>
    </row>
    <row r="2563" spans="1:7" ht="20.100000000000001" customHeight="1" x14ac:dyDescent="0.2">
      <c r="A2563" s="363" t="str">
        <f>IFERROR(VLOOKUP(C2563,Tabla_Insumos,4,FALSE),"")</f>
        <v/>
      </c>
      <c r="B2563" s="328" t="str">
        <f t="shared" ref="B2563:B2576" si="765">IFERROR(VLOOKUP(C2563,Tabla_Insumos,5,FALSE),"")</f>
        <v/>
      </c>
      <c r="C2563" s="326"/>
      <c r="D2563" s="325" t="str">
        <f t="shared" ref="D2563:D2576" si="766">IFERROR(VLOOKUP(C2563,Tabla_Insumos,2,FALSE),"")</f>
        <v/>
      </c>
      <c r="E2563" s="329"/>
      <c r="F2563" s="331">
        <f t="shared" ref="F2563:F2576" si="767">IFERROR(VLOOKUP(C2563,Tabla_Insumos,3,FALSE),0)</f>
        <v>0</v>
      </c>
      <c r="G2563" s="332">
        <f>ROUND(E2563*F2563,2)</f>
        <v>0</v>
      </c>
    </row>
    <row r="2564" spans="1:7" ht="20.100000000000001" customHeight="1" x14ac:dyDescent="0.2">
      <c r="A2564" s="363" t="str">
        <f t="shared" ref="A2564:A2576" si="768">IFERROR(VLOOKUP(C2564,Tabla_Insumos,4,FALSE),"")</f>
        <v/>
      </c>
      <c r="B2564" s="328" t="str">
        <f t="shared" si="765"/>
        <v/>
      </c>
      <c r="C2564" s="326"/>
      <c r="D2564" s="325" t="str">
        <f t="shared" si="766"/>
        <v/>
      </c>
      <c r="E2564" s="329"/>
      <c r="F2564" s="331">
        <f t="shared" si="767"/>
        <v>0</v>
      </c>
      <c r="G2564" s="332">
        <f t="shared" ref="G2564:G2576" si="769">ROUND(E2564*F2564,2)</f>
        <v>0</v>
      </c>
    </row>
    <row r="2565" spans="1:7" ht="20.100000000000001" customHeight="1" x14ac:dyDescent="0.2">
      <c r="A2565" s="363" t="str">
        <f t="shared" si="768"/>
        <v/>
      </c>
      <c r="B2565" s="328" t="str">
        <f t="shared" si="765"/>
        <v/>
      </c>
      <c r="C2565" s="326"/>
      <c r="D2565" s="325" t="str">
        <f t="shared" si="766"/>
        <v/>
      </c>
      <c r="E2565" s="329"/>
      <c r="F2565" s="331">
        <f t="shared" si="767"/>
        <v>0</v>
      </c>
      <c r="G2565" s="332">
        <f t="shared" si="769"/>
        <v>0</v>
      </c>
    </row>
    <row r="2566" spans="1:7" ht="20.100000000000001" customHeight="1" x14ac:dyDescent="0.2">
      <c r="A2566" s="363" t="str">
        <f t="shared" si="768"/>
        <v/>
      </c>
      <c r="B2566" s="328" t="str">
        <f t="shared" si="765"/>
        <v/>
      </c>
      <c r="C2566" s="327"/>
      <c r="D2566" s="325" t="str">
        <f t="shared" si="766"/>
        <v/>
      </c>
      <c r="E2566" s="329"/>
      <c r="F2566" s="331">
        <f t="shared" si="767"/>
        <v>0</v>
      </c>
      <c r="G2566" s="332">
        <f t="shared" si="769"/>
        <v>0</v>
      </c>
    </row>
    <row r="2567" spans="1:7" ht="20.100000000000001" customHeight="1" x14ac:dyDescent="0.2">
      <c r="A2567" s="363" t="str">
        <f t="shared" si="768"/>
        <v/>
      </c>
      <c r="B2567" s="328" t="str">
        <f t="shared" si="765"/>
        <v/>
      </c>
      <c r="C2567" s="328"/>
      <c r="D2567" s="325" t="str">
        <f t="shared" si="766"/>
        <v/>
      </c>
      <c r="E2567" s="329"/>
      <c r="F2567" s="331">
        <f t="shared" si="767"/>
        <v>0</v>
      </c>
      <c r="G2567" s="332">
        <f t="shared" si="769"/>
        <v>0</v>
      </c>
    </row>
    <row r="2568" spans="1:7" ht="20.100000000000001" customHeight="1" x14ac:dyDescent="0.2">
      <c r="A2568" s="363" t="str">
        <f t="shared" si="768"/>
        <v/>
      </c>
      <c r="B2568" s="328" t="str">
        <f t="shared" si="765"/>
        <v/>
      </c>
      <c r="C2568" s="364"/>
      <c r="D2568" s="325" t="str">
        <f t="shared" si="766"/>
        <v/>
      </c>
      <c r="E2568" s="365"/>
      <c r="F2568" s="331">
        <f t="shared" si="767"/>
        <v>0</v>
      </c>
      <c r="G2568" s="332">
        <f t="shared" si="769"/>
        <v>0</v>
      </c>
    </row>
    <row r="2569" spans="1:7" ht="20.100000000000001" customHeight="1" x14ac:dyDescent="0.2">
      <c r="A2569" s="363" t="str">
        <f t="shared" si="768"/>
        <v/>
      </c>
      <c r="B2569" s="328" t="str">
        <f t="shared" si="765"/>
        <v/>
      </c>
      <c r="C2569" s="364"/>
      <c r="D2569" s="325" t="str">
        <f t="shared" si="766"/>
        <v/>
      </c>
      <c r="E2569" s="365"/>
      <c r="F2569" s="331">
        <f t="shared" si="767"/>
        <v>0</v>
      </c>
      <c r="G2569" s="332">
        <f t="shared" si="769"/>
        <v>0</v>
      </c>
    </row>
    <row r="2570" spans="1:7" ht="20.100000000000001" customHeight="1" x14ac:dyDescent="0.2">
      <c r="A2570" s="363" t="str">
        <f t="shared" si="768"/>
        <v/>
      </c>
      <c r="B2570" s="328" t="str">
        <f t="shared" si="765"/>
        <v/>
      </c>
      <c r="C2570" s="364"/>
      <c r="D2570" s="325" t="str">
        <f t="shared" si="766"/>
        <v/>
      </c>
      <c r="E2570" s="365"/>
      <c r="F2570" s="331">
        <f t="shared" si="767"/>
        <v>0</v>
      </c>
      <c r="G2570" s="332">
        <f t="shared" si="769"/>
        <v>0</v>
      </c>
    </row>
    <row r="2571" spans="1:7" ht="20.100000000000001" customHeight="1" x14ac:dyDescent="0.2">
      <c r="A2571" s="363" t="str">
        <f t="shared" si="768"/>
        <v/>
      </c>
      <c r="B2571" s="328" t="str">
        <f t="shared" si="765"/>
        <v/>
      </c>
      <c r="C2571" s="364"/>
      <c r="D2571" s="325" t="str">
        <f t="shared" si="766"/>
        <v/>
      </c>
      <c r="E2571" s="365"/>
      <c r="F2571" s="331">
        <f t="shared" si="767"/>
        <v>0</v>
      </c>
      <c r="G2571" s="332">
        <f t="shared" si="769"/>
        <v>0</v>
      </c>
    </row>
    <row r="2572" spans="1:7" ht="20.100000000000001" customHeight="1" x14ac:dyDescent="0.2">
      <c r="A2572" s="363" t="str">
        <f t="shared" si="768"/>
        <v/>
      </c>
      <c r="B2572" s="328" t="str">
        <f t="shared" si="765"/>
        <v/>
      </c>
      <c r="C2572" s="364"/>
      <c r="D2572" s="325" t="str">
        <f t="shared" si="766"/>
        <v/>
      </c>
      <c r="E2572" s="365"/>
      <c r="F2572" s="331">
        <f t="shared" si="767"/>
        <v>0</v>
      </c>
      <c r="G2572" s="332">
        <f t="shared" si="769"/>
        <v>0</v>
      </c>
    </row>
    <row r="2573" spans="1:7" ht="20.100000000000001" customHeight="1" x14ac:dyDescent="0.2">
      <c r="A2573" s="363" t="str">
        <f t="shared" si="768"/>
        <v/>
      </c>
      <c r="B2573" s="328" t="str">
        <f t="shared" si="765"/>
        <v/>
      </c>
      <c r="C2573" s="364"/>
      <c r="D2573" s="325" t="str">
        <f t="shared" si="766"/>
        <v/>
      </c>
      <c r="E2573" s="365"/>
      <c r="F2573" s="331">
        <f t="shared" si="767"/>
        <v>0</v>
      </c>
      <c r="G2573" s="332">
        <f t="shared" si="769"/>
        <v>0</v>
      </c>
    </row>
    <row r="2574" spans="1:7" ht="20.100000000000001" customHeight="1" x14ac:dyDescent="0.2">
      <c r="A2574" s="363" t="str">
        <f t="shared" si="768"/>
        <v/>
      </c>
      <c r="B2574" s="328" t="str">
        <f t="shared" si="765"/>
        <v/>
      </c>
      <c r="C2574" s="364"/>
      <c r="D2574" s="325" t="str">
        <f t="shared" si="766"/>
        <v/>
      </c>
      <c r="E2574" s="365"/>
      <c r="F2574" s="331">
        <f t="shared" si="767"/>
        <v>0</v>
      </c>
      <c r="G2574" s="332">
        <f t="shared" si="769"/>
        <v>0</v>
      </c>
    </row>
    <row r="2575" spans="1:7" ht="20.100000000000001" customHeight="1" x14ac:dyDescent="0.2">
      <c r="A2575" s="363" t="str">
        <f t="shared" si="768"/>
        <v/>
      </c>
      <c r="B2575" s="328" t="str">
        <f t="shared" si="765"/>
        <v/>
      </c>
      <c r="C2575" s="364"/>
      <c r="D2575" s="325" t="str">
        <f t="shared" si="766"/>
        <v/>
      </c>
      <c r="E2575" s="365"/>
      <c r="F2575" s="331">
        <f t="shared" si="767"/>
        <v>0</v>
      </c>
      <c r="G2575" s="332">
        <f t="shared" si="769"/>
        <v>0</v>
      </c>
    </row>
    <row r="2576" spans="1:7" ht="20.100000000000001" customHeight="1" x14ac:dyDescent="0.2">
      <c r="A2576" s="363" t="str">
        <f t="shared" si="768"/>
        <v/>
      </c>
      <c r="B2576" s="328" t="str">
        <f t="shared" si="765"/>
        <v/>
      </c>
      <c r="C2576" s="364"/>
      <c r="D2576" s="325" t="str">
        <f t="shared" si="766"/>
        <v/>
      </c>
      <c r="E2576" s="365"/>
      <c r="F2576" s="331">
        <f t="shared" si="767"/>
        <v>0</v>
      </c>
      <c r="G2576" s="332">
        <f t="shared" si="769"/>
        <v>0</v>
      </c>
    </row>
    <row r="2577" spans="1:7" ht="20.100000000000001" customHeight="1" x14ac:dyDescent="0.2">
      <c r="A2577" s="366"/>
      <c r="B2577" s="352"/>
      <c r="C2577" s="352"/>
      <c r="D2577" s="330"/>
      <c r="E2577" s="348"/>
      <c r="F2577" s="597" t="s">
        <v>27</v>
      </c>
      <c r="G2577" s="333">
        <f>SUBTOTAL(9,G2563:G2576)</f>
        <v>0</v>
      </c>
    </row>
    <row r="2578" spans="1:7" ht="20.100000000000001" customHeight="1" x14ac:dyDescent="0.2">
      <c r="A2578" s="366"/>
      <c r="B2578" s="352"/>
      <c r="C2578" s="339" t="s">
        <v>722</v>
      </c>
      <c r="D2578" s="330"/>
      <c r="E2578" s="348"/>
      <c r="F2578" s="349"/>
      <c r="G2578" s="367"/>
    </row>
    <row r="2579" spans="1:7" ht="20.100000000000001" customHeight="1" x14ac:dyDescent="0.2">
      <c r="A2579" s="363" t="str">
        <f t="shared" ref="A2579:A2586" si="770">IFERROR(VLOOKUP(C2579,Tabla_Insumos,4,FALSE),"")</f>
        <v/>
      </c>
      <c r="B2579" s="328" t="str">
        <f t="shared" ref="B2579:B2586" si="771">IFERROR(VLOOKUP(C2579,Tabla_Insumos,5,FALSE),"")</f>
        <v/>
      </c>
      <c r="C2579" s="334"/>
      <c r="D2579" s="325" t="str">
        <f t="shared" ref="D2579:D2586" si="772">IFERROR(VLOOKUP(C2579,Tabla_Insumos,2,FALSE),"")</f>
        <v/>
      </c>
      <c r="E2579" s="329"/>
      <c r="F2579" s="368">
        <f t="shared" ref="F2579:F2586" si="773">IFERROR(VLOOKUP(C2579,Tabla_Insumos,3,FALSE),0)</f>
        <v>0</v>
      </c>
      <c r="G2579" s="332">
        <f>ROUND(E2579*F2579,2)</f>
        <v>0</v>
      </c>
    </row>
    <row r="2580" spans="1:7" ht="20.100000000000001" customHeight="1" x14ac:dyDescent="0.2">
      <c r="A2580" s="363" t="str">
        <f t="shared" si="770"/>
        <v/>
      </c>
      <c r="B2580" s="328" t="str">
        <f t="shared" si="771"/>
        <v/>
      </c>
      <c r="C2580" s="335"/>
      <c r="D2580" s="325" t="str">
        <f t="shared" si="772"/>
        <v/>
      </c>
      <c r="E2580" s="329"/>
      <c r="F2580" s="368">
        <f t="shared" si="773"/>
        <v>0</v>
      </c>
      <c r="G2580" s="332">
        <f t="shared" ref="G2580:G2586" si="774">ROUND(E2580*F2580,2)</f>
        <v>0</v>
      </c>
    </row>
    <row r="2581" spans="1:7" ht="20.100000000000001" customHeight="1" x14ac:dyDescent="0.2">
      <c r="A2581" s="363" t="str">
        <f t="shared" si="770"/>
        <v/>
      </c>
      <c r="B2581" s="328" t="str">
        <f t="shared" si="771"/>
        <v/>
      </c>
      <c r="C2581" s="335"/>
      <c r="D2581" s="325" t="str">
        <f t="shared" si="772"/>
        <v/>
      </c>
      <c r="E2581" s="329"/>
      <c r="F2581" s="368">
        <f t="shared" si="773"/>
        <v>0</v>
      </c>
      <c r="G2581" s="332">
        <f t="shared" si="774"/>
        <v>0</v>
      </c>
    </row>
    <row r="2582" spans="1:7" ht="20.100000000000001" customHeight="1" x14ac:dyDescent="0.2">
      <c r="A2582" s="363" t="str">
        <f t="shared" si="770"/>
        <v/>
      </c>
      <c r="B2582" s="328" t="str">
        <f t="shared" si="771"/>
        <v/>
      </c>
      <c r="C2582" s="335"/>
      <c r="D2582" s="325" t="str">
        <f t="shared" si="772"/>
        <v/>
      </c>
      <c r="E2582" s="329"/>
      <c r="F2582" s="368">
        <f t="shared" si="773"/>
        <v>0</v>
      </c>
      <c r="G2582" s="332">
        <f t="shared" si="774"/>
        <v>0</v>
      </c>
    </row>
    <row r="2583" spans="1:7" ht="20.100000000000001" customHeight="1" x14ac:dyDescent="0.2">
      <c r="A2583" s="363" t="str">
        <f t="shared" si="770"/>
        <v/>
      </c>
      <c r="B2583" s="328" t="str">
        <f t="shared" si="771"/>
        <v/>
      </c>
      <c r="C2583" s="328"/>
      <c r="D2583" s="325" t="str">
        <f t="shared" si="772"/>
        <v/>
      </c>
      <c r="E2583" s="329"/>
      <c r="F2583" s="368">
        <f t="shared" si="773"/>
        <v>0</v>
      </c>
      <c r="G2583" s="332">
        <f t="shared" si="774"/>
        <v>0</v>
      </c>
    </row>
    <row r="2584" spans="1:7" ht="20.100000000000001" customHeight="1" x14ac:dyDescent="0.2">
      <c r="A2584" s="363" t="str">
        <f t="shared" si="770"/>
        <v/>
      </c>
      <c r="B2584" s="328" t="str">
        <f t="shared" si="771"/>
        <v/>
      </c>
      <c r="C2584" s="328"/>
      <c r="D2584" s="325" t="str">
        <f t="shared" si="772"/>
        <v/>
      </c>
      <c r="E2584" s="329"/>
      <c r="F2584" s="368">
        <f t="shared" si="773"/>
        <v>0</v>
      </c>
      <c r="G2584" s="332">
        <f t="shared" si="774"/>
        <v>0</v>
      </c>
    </row>
    <row r="2585" spans="1:7" ht="20.100000000000001" customHeight="1" x14ac:dyDescent="0.2">
      <c r="A2585" s="363" t="str">
        <f t="shared" si="770"/>
        <v/>
      </c>
      <c r="B2585" s="328" t="str">
        <f t="shared" si="771"/>
        <v/>
      </c>
      <c r="C2585" s="364"/>
      <c r="D2585" s="325" t="str">
        <f t="shared" si="772"/>
        <v/>
      </c>
      <c r="E2585" s="365"/>
      <c r="F2585" s="368">
        <f t="shared" si="773"/>
        <v>0</v>
      </c>
      <c r="G2585" s="332">
        <f t="shared" si="774"/>
        <v>0</v>
      </c>
    </row>
    <row r="2586" spans="1:7" ht="20.100000000000001" customHeight="1" x14ac:dyDescent="0.2">
      <c r="A2586" s="363" t="str">
        <f t="shared" si="770"/>
        <v/>
      </c>
      <c r="B2586" s="328" t="str">
        <f t="shared" si="771"/>
        <v/>
      </c>
      <c r="C2586" s="364"/>
      <c r="D2586" s="325" t="str">
        <f t="shared" si="772"/>
        <v/>
      </c>
      <c r="E2586" s="365"/>
      <c r="F2586" s="368">
        <f t="shared" si="773"/>
        <v>0</v>
      </c>
      <c r="G2586" s="332">
        <f t="shared" si="774"/>
        <v>0</v>
      </c>
    </row>
    <row r="2587" spans="1:7" ht="20.100000000000001" customHeight="1" x14ac:dyDescent="0.2">
      <c r="A2587" s="366"/>
      <c r="B2587" s="352"/>
      <c r="C2587" s="352"/>
      <c r="D2587" s="330"/>
      <c r="E2587" s="348"/>
      <c r="F2587" s="597" t="s">
        <v>28</v>
      </c>
      <c r="G2587" s="333">
        <f>SUBTOTAL(9,G2579:G2586)</f>
        <v>0</v>
      </c>
    </row>
    <row r="2588" spans="1:7" ht="20.100000000000001" customHeight="1" x14ac:dyDescent="0.2">
      <c r="A2588" s="366"/>
      <c r="B2588" s="352"/>
      <c r="C2588" s="339" t="s">
        <v>723</v>
      </c>
      <c r="D2588" s="330"/>
      <c r="E2588" s="348"/>
      <c r="F2588" s="349"/>
      <c r="G2588" s="367"/>
    </row>
    <row r="2589" spans="1:7" ht="20.100000000000001" customHeight="1" x14ac:dyDescent="0.2">
      <c r="A2589" s="363" t="str">
        <f>IFERROR(VLOOKUP(C2589,Tabla_Insumos,4,FALSE),"")</f>
        <v/>
      </c>
      <c r="B2589" s="328" t="str">
        <f t="shared" ref="B2589:B2597" si="775">IFERROR(VLOOKUP(C2589,Tabla_Insumos,5,FALSE),"")</f>
        <v/>
      </c>
      <c r="C2589" s="335"/>
      <c r="D2589" s="325" t="str">
        <f t="shared" ref="D2589:D2597" si="776">IFERROR(VLOOKUP(C2589,Tabla_Insumos,2,FALSE),"")</f>
        <v/>
      </c>
      <c r="E2589" s="329"/>
      <c r="F2589" s="331">
        <f>IFERROR(VLOOKUP(C2589,Tabla_Insumos,3,FALSE),0)</f>
        <v>0</v>
      </c>
      <c r="G2589" s="332">
        <f>ROUND(E2589*F2589,2)</f>
        <v>0</v>
      </c>
    </row>
    <row r="2590" spans="1:7" ht="20.100000000000001" customHeight="1" x14ac:dyDescent="0.2">
      <c r="A2590" s="363" t="str">
        <f t="shared" ref="A2590:A2597" si="777">IFERROR(VLOOKUP(C2590,Tabla_Insumos,4,FALSE),"")</f>
        <v/>
      </c>
      <c r="B2590" s="328" t="str">
        <f t="shared" si="775"/>
        <v/>
      </c>
      <c r="C2590" s="335"/>
      <c r="D2590" s="325" t="str">
        <f t="shared" si="776"/>
        <v/>
      </c>
      <c r="E2590" s="329"/>
      <c r="F2590" s="331">
        <f t="shared" ref="F2590:F2597" si="778">IFERROR(VLOOKUP(C2590,Tabla_Insumos,3,FALSE),0)</f>
        <v>0</v>
      </c>
      <c r="G2590" s="332">
        <f t="shared" ref="G2590:G2597" si="779">ROUND(E2590*F2590,2)</f>
        <v>0</v>
      </c>
    </row>
    <row r="2591" spans="1:7" ht="20.100000000000001" customHeight="1" x14ac:dyDescent="0.2">
      <c r="A2591" s="363" t="str">
        <f t="shared" si="777"/>
        <v/>
      </c>
      <c r="B2591" s="328" t="str">
        <f t="shared" si="775"/>
        <v/>
      </c>
      <c r="C2591" s="334"/>
      <c r="D2591" s="325" t="str">
        <f t="shared" si="776"/>
        <v/>
      </c>
      <c r="E2591" s="329"/>
      <c r="F2591" s="331">
        <f t="shared" si="778"/>
        <v>0</v>
      </c>
      <c r="G2591" s="332">
        <f t="shared" si="779"/>
        <v>0</v>
      </c>
    </row>
    <row r="2592" spans="1:7" ht="20.100000000000001" customHeight="1" x14ac:dyDescent="0.2">
      <c r="A2592" s="363" t="str">
        <f t="shared" si="777"/>
        <v/>
      </c>
      <c r="B2592" s="328" t="str">
        <f t="shared" si="775"/>
        <v/>
      </c>
      <c r="C2592" s="369"/>
      <c r="D2592" s="325" t="str">
        <f t="shared" si="776"/>
        <v/>
      </c>
      <c r="E2592" s="329"/>
      <c r="F2592" s="331">
        <f t="shared" si="778"/>
        <v>0</v>
      </c>
      <c r="G2592" s="332">
        <f t="shared" si="779"/>
        <v>0</v>
      </c>
    </row>
    <row r="2593" spans="1:7" ht="20.100000000000001" customHeight="1" x14ac:dyDescent="0.2">
      <c r="A2593" s="363" t="str">
        <f t="shared" si="777"/>
        <v/>
      </c>
      <c r="B2593" s="328" t="str">
        <f t="shared" si="775"/>
        <v/>
      </c>
      <c r="C2593" s="370"/>
      <c r="D2593" s="325" t="str">
        <f t="shared" si="776"/>
        <v/>
      </c>
      <c r="E2593" s="329"/>
      <c r="F2593" s="331">
        <f t="shared" si="778"/>
        <v>0</v>
      </c>
      <c r="G2593" s="332">
        <f t="shared" si="779"/>
        <v>0</v>
      </c>
    </row>
    <row r="2594" spans="1:7" ht="20.100000000000001" customHeight="1" x14ac:dyDescent="0.2">
      <c r="A2594" s="363" t="str">
        <f t="shared" si="777"/>
        <v/>
      </c>
      <c r="B2594" s="328" t="str">
        <f t="shared" si="775"/>
        <v/>
      </c>
      <c r="C2594" s="364"/>
      <c r="D2594" s="325" t="str">
        <f t="shared" si="776"/>
        <v/>
      </c>
      <c r="E2594" s="365"/>
      <c r="F2594" s="331">
        <f t="shared" si="778"/>
        <v>0</v>
      </c>
      <c r="G2594" s="332">
        <f t="shared" si="779"/>
        <v>0</v>
      </c>
    </row>
    <row r="2595" spans="1:7" ht="20.100000000000001" customHeight="1" x14ac:dyDescent="0.2">
      <c r="A2595" s="363" t="str">
        <f t="shared" si="777"/>
        <v/>
      </c>
      <c r="B2595" s="328" t="str">
        <f t="shared" si="775"/>
        <v/>
      </c>
      <c r="C2595" s="364"/>
      <c r="D2595" s="325" t="str">
        <f t="shared" si="776"/>
        <v/>
      </c>
      <c r="E2595" s="365"/>
      <c r="F2595" s="331">
        <f t="shared" si="778"/>
        <v>0</v>
      </c>
      <c r="G2595" s="332">
        <f t="shared" si="779"/>
        <v>0</v>
      </c>
    </row>
    <row r="2596" spans="1:7" ht="20.100000000000001" customHeight="1" x14ac:dyDescent="0.2">
      <c r="A2596" s="363" t="str">
        <f t="shared" si="777"/>
        <v/>
      </c>
      <c r="B2596" s="328" t="str">
        <f t="shared" si="775"/>
        <v/>
      </c>
      <c r="C2596" s="364"/>
      <c r="D2596" s="325" t="str">
        <f t="shared" si="776"/>
        <v/>
      </c>
      <c r="E2596" s="365"/>
      <c r="F2596" s="331">
        <f t="shared" si="778"/>
        <v>0</v>
      </c>
      <c r="G2596" s="332">
        <f t="shared" si="779"/>
        <v>0</v>
      </c>
    </row>
    <row r="2597" spans="1:7" ht="20.100000000000001" customHeight="1" x14ac:dyDescent="0.2">
      <c r="A2597" s="363" t="str">
        <f t="shared" si="777"/>
        <v/>
      </c>
      <c r="B2597" s="328" t="str">
        <f t="shared" si="775"/>
        <v/>
      </c>
      <c r="C2597" s="364"/>
      <c r="D2597" s="325" t="str">
        <f t="shared" si="776"/>
        <v/>
      </c>
      <c r="E2597" s="365"/>
      <c r="F2597" s="331">
        <f t="shared" si="778"/>
        <v>0</v>
      </c>
      <c r="G2597" s="332">
        <f t="shared" si="779"/>
        <v>0</v>
      </c>
    </row>
    <row r="2598" spans="1:7" ht="20.100000000000001" customHeight="1" x14ac:dyDescent="0.2">
      <c r="A2598" s="371"/>
      <c r="B2598" s="330"/>
      <c r="C2598" s="352"/>
      <c r="D2598" s="330"/>
      <c r="E2598" s="348"/>
      <c r="F2598" s="597" t="s">
        <v>29</v>
      </c>
      <c r="G2598" s="333">
        <f>SUBTOTAL(9,G2589:G2597)</f>
        <v>0</v>
      </c>
    </row>
    <row r="2599" spans="1:7" ht="20.100000000000001" customHeight="1" thickBot="1" x14ac:dyDescent="0.25">
      <c r="A2599" s="372"/>
      <c r="B2599" s="373"/>
      <c r="C2599" s="374"/>
      <c r="D2599" s="373"/>
      <c r="E2599" s="375"/>
      <c r="F2599" s="376"/>
      <c r="G2599" s="377"/>
    </row>
    <row r="2600" spans="1:7" ht="20.100000000000001" customHeight="1" thickBot="1" x14ac:dyDescent="0.25">
      <c r="A2600" s="387">
        <f>B2558</f>
        <v>50</v>
      </c>
      <c r="B2600" s="378" t="str">
        <f>C2558</f>
        <v>Ejecución de Puentes Peatonales</v>
      </c>
      <c r="C2600" s="379"/>
      <c r="D2600" s="379" t="s">
        <v>30</v>
      </c>
      <c r="E2600" s="380"/>
      <c r="F2600" s="381" t="s">
        <v>31</v>
      </c>
      <c r="G2600" s="382">
        <f>SUBTOTAL(9,G2563:G2599)</f>
        <v>0</v>
      </c>
    </row>
    <row r="2601" spans="1:7" ht="20.100000000000001" customHeight="1" thickTop="1" thickBot="1" x14ac:dyDescent="0.25"/>
    <row r="2602" spans="1:7" ht="20.100000000000001" customHeight="1" thickTop="1" x14ac:dyDescent="0.2">
      <c r="A2602" s="383" t="s">
        <v>1252</v>
      </c>
      <c r="B2602" s="384"/>
      <c r="C2602" s="384"/>
      <c r="D2602" s="384"/>
      <c r="E2602" s="384"/>
      <c r="F2602" s="384"/>
      <c r="G2602" s="385"/>
    </row>
    <row r="2603" spans="1:7" ht="20.100000000000001" customHeight="1" x14ac:dyDescent="0.2">
      <c r="A2603" s="336" t="s">
        <v>719</v>
      </c>
      <c r="B2603" s="337" t="str">
        <f>Comitente</f>
        <v>INSTITUTO PROVINCIAL DE LA VIVIENDA</v>
      </c>
      <c r="C2603" s="338"/>
      <c r="D2603" s="339"/>
      <c r="E2603" s="339"/>
      <c r="F2603" s="340"/>
      <c r="G2603" s="341"/>
    </row>
    <row r="2604" spans="1:7" ht="20.100000000000001" customHeight="1" x14ac:dyDescent="0.2">
      <c r="A2604" s="336" t="s">
        <v>720</v>
      </c>
      <c r="B2604" s="337" t="str">
        <f>Contratista</f>
        <v>xxxxxx</v>
      </c>
      <c r="C2604" s="342"/>
      <c r="D2604" s="342"/>
      <c r="E2604" s="342"/>
      <c r="F2604" s="343"/>
      <c r="G2604" s="344"/>
    </row>
    <row r="2605" spans="1:7" ht="20.100000000000001" customHeight="1" x14ac:dyDescent="0.2">
      <c r="A2605" s="336" t="s">
        <v>20</v>
      </c>
      <c r="B2605" s="337" t="str">
        <f>Obra</f>
        <v>B° VIRGEN DE FÁTIMA - SECTOR 1 - 71 VIV.- DPTO. JÁCHAL</v>
      </c>
      <c r="C2605" s="342"/>
      <c r="D2605" s="342"/>
      <c r="E2605" s="342"/>
      <c r="F2605" s="343" t="s">
        <v>33</v>
      </c>
      <c r="G2605" s="345">
        <f>+Datos!$C$10</f>
        <v>43769</v>
      </c>
    </row>
    <row r="2606" spans="1:7" ht="20.100000000000001" customHeight="1" x14ac:dyDescent="0.2">
      <c r="A2606" s="346" t="s">
        <v>718</v>
      </c>
      <c r="B2606" s="347" t="str">
        <f>Ubicación</f>
        <v>DEPTO. JÁCHAL</v>
      </c>
      <c r="C2606" s="347"/>
      <c r="D2606" s="330"/>
      <c r="E2606" s="348"/>
      <c r="F2606" s="349"/>
      <c r="G2606" s="350"/>
    </row>
    <row r="2607" spans="1:7" ht="20.100000000000001" customHeight="1" x14ac:dyDescent="0.2">
      <c r="A2607" s="346" t="s">
        <v>34</v>
      </c>
      <c r="B2607" s="351" t="s">
        <v>1126</v>
      </c>
      <c r="C2607" s="352" t="str">
        <f>IFERROR(VLOOKUP(B2607,Tabla_CyP,2,FALSE),"")</f>
        <v>INFRAESTRUCTURA</v>
      </c>
      <c r="D2607" s="353"/>
      <c r="E2607" s="348"/>
      <c r="F2607" s="349"/>
      <c r="G2607" s="350"/>
    </row>
    <row r="2608" spans="1:7" ht="20.100000000000001" customHeight="1" x14ac:dyDescent="0.2">
      <c r="A2608" s="346" t="s">
        <v>21</v>
      </c>
      <c r="B2608" s="386">
        <f>IFERROR(VLOOKUP(COUNTIF($A$1:A2608,"ITEM:"),Tabla_NumeroItem,2,FALSE),"")</f>
        <v>51</v>
      </c>
      <c r="C2608" s="352" t="str">
        <f>IFERROR(VLOOKUP(B2608,Tabla_CyP,2,FALSE),"")</f>
        <v>Ejecución de Puentes de acceso Vehicular para vivienda s/cuneta impermeabilizada</v>
      </c>
      <c r="D2608" s="330"/>
      <c r="E2608" s="348"/>
      <c r="F2608" s="343" t="s">
        <v>22</v>
      </c>
      <c r="G2608" s="354" t="str">
        <f>IFERROR(VLOOKUP(B2608,Tabla_CyP,4,FALSE),"")</f>
        <v>u</v>
      </c>
    </row>
    <row r="2609" spans="1:7" ht="20.100000000000001" customHeight="1" x14ac:dyDescent="0.2">
      <c r="A2609" s="346"/>
      <c r="B2609" s="347"/>
      <c r="C2609" s="352"/>
      <c r="D2609" s="330"/>
      <c r="E2609" s="348"/>
      <c r="F2609" s="349"/>
      <c r="G2609" s="350"/>
    </row>
    <row r="2610" spans="1:7" ht="20.100000000000001" customHeight="1" x14ac:dyDescent="0.2">
      <c r="A2610" s="650" t="s">
        <v>581</v>
      </c>
      <c r="B2610" s="651"/>
      <c r="C2610" s="646" t="s">
        <v>0</v>
      </c>
      <c r="D2610" s="646" t="s">
        <v>23</v>
      </c>
      <c r="E2610" s="648" t="s">
        <v>24</v>
      </c>
      <c r="F2610" s="644" t="s">
        <v>25</v>
      </c>
      <c r="G2610" s="652" t="s">
        <v>26</v>
      </c>
    </row>
    <row r="2611" spans="1:7" ht="20.100000000000001" customHeight="1" x14ac:dyDescent="0.2">
      <c r="A2611" s="355" t="s">
        <v>582</v>
      </c>
      <c r="B2611" s="356" t="s">
        <v>583</v>
      </c>
      <c r="C2611" s="647"/>
      <c r="D2611" s="647"/>
      <c r="E2611" s="649"/>
      <c r="F2611" s="645"/>
      <c r="G2611" s="653"/>
    </row>
    <row r="2612" spans="1:7" ht="20.100000000000001" customHeight="1" x14ac:dyDescent="0.2">
      <c r="A2612" s="596"/>
      <c r="B2612" s="357"/>
      <c r="C2612" s="358" t="s">
        <v>721</v>
      </c>
      <c r="D2612" s="359"/>
      <c r="E2612" s="360"/>
      <c r="F2612" s="361"/>
      <c r="G2612" s="362"/>
    </row>
    <row r="2613" spans="1:7" ht="20.100000000000001" customHeight="1" x14ac:dyDescent="0.2">
      <c r="A2613" s="363" t="str">
        <f>IFERROR(VLOOKUP(C2613,Tabla_Insumos,4,FALSE),"")</f>
        <v/>
      </c>
      <c r="B2613" s="328" t="str">
        <f t="shared" ref="B2613:B2626" si="780">IFERROR(VLOOKUP(C2613,Tabla_Insumos,5,FALSE),"")</f>
        <v/>
      </c>
      <c r="C2613" s="326"/>
      <c r="D2613" s="325" t="str">
        <f t="shared" ref="D2613:D2626" si="781">IFERROR(VLOOKUP(C2613,Tabla_Insumos,2,FALSE),"")</f>
        <v/>
      </c>
      <c r="E2613" s="329"/>
      <c r="F2613" s="331">
        <f t="shared" ref="F2613:F2626" si="782">IFERROR(VLOOKUP(C2613,Tabla_Insumos,3,FALSE),0)</f>
        <v>0</v>
      </c>
      <c r="G2613" s="332">
        <f>ROUND(E2613*F2613,2)</f>
        <v>0</v>
      </c>
    </row>
    <row r="2614" spans="1:7" ht="20.100000000000001" customHeight="1" x14ac:dyDescent="0.2">
      <c r="A2614" s="363" t="str">
        <f t="shared" ref="A2614:A2626" si="783">IFERROR(VLOOKUP(C2614,Tabla_Insumos,4,FALSE),"")</f>
        <v/>
      </c>
      <c r="B2614" s="328" t="str">
        <f t="shared" si="780"/>
        <v/>
      </c>
      <c r="C2614" s="326"/>
      <c r="D2614" s="325" t="str">
        <f t="shared" si="781"/>
        <v/>
      </c>
      <c r="E2614" s="329"/>
      <c r="F2614" s="331">
        <f t="shared" si="782"/>
        <v>0</v>
      </c>
      <c r="G2614" s="332">
        <f t="shared" ref="G2614:G2626" si="784">ROUND(E2614*F2614,2)</f>
        <v>0</v>
      </c>
    </row>
    <row r="2615" spans="1:7" ht="20.100000000000001" customHeight="1" x14ac:dyDescent="0.2">
      <c r="A2615" s="363" t="str">
        <f t="shared" si="783"/>
        <v/>
      </c>
      <c r="B2615" s="328" t="str">
        <f t="shared" si="780"/>
        <v/>
      </c>
      <c r="C2615" s="326"/>
      <c r="D2615" s="325" t="str">
        <f t="shared" si="781"/>
        <v/>
      </c>
      <c r="E2615" s="329"/>
      <c r="F2615" s="331">
        <f t="shared" si="782"/>
        <v>0</v>
      </c>
      <c r="G2615" s="332">
        <f t="shared" si="784"/>
        <v>0</v>
      </c>
    </row>
    <row r="2616" spans="1:7" ht="20.100000000000001" customHeight="1" x14ac:dyDescent="0.2">
      <c r="A2616" s="363" t="str">
        <f t="shared" si="783"/>
        <v/>
      </c>
      <c r="B2616" s="328" t="str">
        <f t="shared" si="780"/>
        <v/>
      </c>
      <c r="C2616" s="327"/>
      <c r="D2616" s="325" t="str">
        <f t="shared" si="781"/>
        <v/>
      </c>
      <c r="E2616" s="329"/>
      <c r="F2616" s="331">
        <f t="shared" si="782"/>
        <v>0</v>
      </c>
      <c r="G2616" s="332">
        <f t="shared" si="784"/>
        <v>0</v>
      </c>
    </row>
    <row r="2617" spans="1:7" ht="20.100000000000001" customHeight="1" x14ac:dyDescent="0.2">
      <c r="A2617" s="363" t="str">
        <f t="shared" si="783"/>
        <v/>
      </c>
      <c r="B2617" s="328" t="str">
        <f t="shared" si="780"/>
        <v/>
      </c>
      <c r="C2617" s="328"/>
      <c r="D2617" s="325" t="str">
        <f t="shared" si="781"/>
        <v/>
      </c>
      <c r="E2617" s="329"/>
      <c r="F2617" s="331">
        <f t="shared" si="782"/>
        <v>0</v>
      </c>
      <c r="G2617" s="332">
        <f t="shared" si="784"/>
        <v>0</v>
      </c>
    </row>
    <row r="2618" spans="1:7" ht="20.100000000000001" customHeight="1" x14ac:dyDescent="0.2">
      <c r="A2618" s="363" t="str">
        <f t="shared" si="783"/>
        <v/>
      </c>
      <c r="B2618" s="328" t="str">
        <f t="shared" si="780"/>
        <v/>
      </c>
      <c r="C2618" s="364"/>
      <c r="D2618" s="325" t="str">
        <f t="shared" si="781"/>
        <v/>
      </c>
      <c r="E2618" s="365"/>
      <c r="F2618" s="331">
        <f t="shared" si="782"/>
        <v>0</v>
      </c>
      <c r="G2618" s="332">
        <f t="shared" si="784"/>
        <v>0</v>
      </c>
    </row>
    <row r="2619" spans="1:7" ht="20.100000000000001" customHeight="1" x14ac:dyDescent="0.2">
      <c r="A2619" s="363" t="str">
        <f t="shared" si="783"/>
        <v/>
      </c>
      <c r="B2619" s="328" t="str">
        <f t="shared" si="780"/>
        <v/>
      </c>
      <c r="C2619" s="364"/>
      <c r="D2619" s="325" t="str">
        <f t="shared" si="781"/>
        <v/>
      </c>
      <c r="E2619" s="365"/>
      <c r="F2619" s="331">
        <f t="shared" si="782"/>
        <v>0</v>
      </c>
      <c r="G2619" s="332">
        <f t="shared" si="784"/>
        <v>0</v>
      </c>
    </row>
    <row r="2620" spans="1:7" ht="20.100000000000001" customHeight="1" x14ac:dyDescent="0.2">
      <c r="A2620" s="363" t="str">
        <f t="shared" si="783"/>
        <v/>
      </c>
      <c r="B2620" s="328" t="str">
        <f t="shared" si="780"/>
        <v/>
      </c>
      <c r="C2620" s="364"/>
      <c r="D2620" s="325" t="str">
        <f t="shared" si="781"/>
        <v/>
      </c>
      <c r="E2620" s="365"/>
      <c r="F2620" s="331">
        <f t="shared" si="782"/>
        <v>0</v>
      </c>
      <c r="G2620" s="332">
        <f t="shared" si="784"/>
        <v>0</v>
      </c>
    </row>
    <row r="2621" spans="1:7" ht="20.100000000000001" customHeight="1" x14ac:dyDescent="0.2">
      <c r="A2621" s="363" t="str">
        <f t="shared" si="783"/>
        <v/>
      </c>
      <c r="B2621" s="328" t="str">
        <f t="shared" si="780"/>
        <v/>
      </c>
      <c r="C2621" s="364"/>
      <c r="D2621" s="325" t="str">
        <f t="shared" si="781"/>
        <v/>
      </c>
      <c r="E2621" s="365"/>
      <c r="F2621" s="331">
        <f t="shared" si="782"/>
        <v>0</v>
      </c>
      <c r="G2621" s="332">
        <f t="shared" si="784"/>
        <v>0</v>
      </c>
    </row>
    <row r="2622" spans="1:7" ht="20.100000000000001" customHeight="1" x14ac:dyDescent="0.2">
      <c r="A2622" s="363" t="str">
        <f t="shared" si="783"/>
        <v/>
      </c>
      <c r="B2622" s="328" t="str">
        <f t="shared" si="780"/>
        <v/>
      </c>
      <c r="C2622" s="364"/>
      <c r="D2622" s="325" t="str">
        <f t="shared" si="781"/>
        <v/>
      </c>
      <c r="E2622" s="365"/>
      <c r="F2622" s="331">
        <f t="shared" si="782"/>
        <v>0</v>
      </c>
      <c r="G2622" s="332">
        <f t="shared" si="784"/>
        <v>0</v>
      </c>
    </row>
    <row r="2623" spans="1:7" ht="20.100000000000001" customHeight="1" x14ac:dyDescent="0.2">
      <c r="A2623" s="363" t="str">
        <f t="shared" si="783"/>
        <v/>
      </c>
      <c r="B2623" s="328" t="str">
        <f t="shared" si="780"/>
        <v/>
      </c>
      <c r="C2623" s="364"/>
      <c r="D2623" s="325" t="str">
        <f t="shared" si="781"/>
        <v/>
      </c>
      <c r="E2623" s="365"/>
      <c r="F2623" s="331">
        <f t="shared" si="782"/>
        <v>0</v>
      </c>
      <c r="G2623" s="332">
        <f t="shared" si="784"/>
        <v>0</v>
      </c>
    </row>
    <row r="2624" spans="1:7" ht="20.100000000000001" customHeight="1" x14ac:dyDescent="0.2">
      <c r="A2624" s="363" t="str">
        <f t="shared" si="783"/>
        <v/>
      </c>
      <c r="B2624" s="328" t="str">
        <f t="shared" si="780"/>
        <v/>
      </c>
      <c r="C2624" s="364"/>
      <c r="D2624" s="325" t="str">
        <f t="shared" si="781"/>
        <v/>
      </c>
      <c r="E2624" s="365"/>
      <c r="F2624" s="331">
        <f t="shared" si="782"/>
        <v>0</v>
      </c>
      <c r="G2624" s="332">
        <f t="shared" si="784"/>
        <v>0</v>
      </c>
    </row>
    <row r="2625" spans="1:7" ht="20.100000000000001" customHeight="1" x14ac:dyDescent="0.2">
      <c r="A2625" s="363" t="str">
        <f t="shared" si="783"/>
        <v/>
      </c>
      <c r="B2625" s="328" t="str">
        <f t="shared" si="780"/>
        <v/>
      </c>
      <c r="C2625" s="364"/>
      <c r="D2625" s="325" t="str">
        <f t="shared" si="781"/>
        <v/>
      </c>
      <c r="E2625" s="365"/>
      <c r="F2625" s="331">
        <f t="shared" si="782"/>
        <v>0</v>
      </c>
      <c r="G2625" s="332">
        <f t="shared" si="784"/>
        <v>0</v>
      </c>
    </row>
    <row r="2626" spans="1:7" ht="20.100000000000001" customHeight="1" x14ac:dyDescent="0.2">
      <c r="A2626" s="363" t="str">
        <f t="shared" si="783"/>
        <v/>
      </c>
      <c r="B2626" s="328" t="str">
        <f t="shared" si="780"/>
        <v/>
      </c>
      <c r="C2626" s="364"/>
      <c r="D2626" s="325" t="str">
        <f t="shared" si="781"/>
        <v/>
      </c>
      <c r="E2626" s="365"/>
      <c r="F2626" s="331">
        <f t="shared" si="782"/>
        <v>0</v>
      </c>
      <c r="G2626" s="332">
        <f t="shared" si="784"/>
        <v>0</v>
      </c>
    </row>
    <row r="2627" spans="1:7" ht="20.100000000000001" customHeight="1" x14ac:dyDescent="0.2">
      <c r="A2627" s="366"/>
      <c r="B2627" s="352"/>
      <c r="C2627" s="352"/>
      <c r="D2627" s="330"/>
      <c r="E2627" s="348"/>
      <c r="F2627" s="597" t="s">
        <v>27</v>
      </c>
      <c r="G2627" s="333">
        <f>SUBTOTAL(9,G2613:G2626)</f>
        <v>0</v>
      </c>
    </row>
    <row r="2628" spans="1:7" ht="20.100000000000001" customHeight="1" x14ac:dyDescent="0.2">
      <c r="A2628" s="366"/>
      <c r="B2628" s="352"/>
      <c r="C2628" s="339" t="s">
        <v>722</v>
      </c>
      <c r="D2628" s="330"/>
      <c r="E2628" s="348"/>
      <c r="F2628" s="349"/>
      <c r="G2628" s="367"/>
    </row>
    <row r="2629" spans="1:7" ht="20.100000000000001" customHeight="1" x14ac:dyDescent="0.2">
      <c r="A2629" s="363" t="str">
        <f t="shared" ref="A2629:A2636" si="785">IFERROR(VLOOKUP(C2629,Tabla_Insumos,4,FALSE),"")</f>
        <v/>
      </c>
      <c r="B2629" s="328" t="str">
        <f t="shared" ref="B2629:B2636" si="786">IFERROR(VLOOKUP(C2629,Tabla_Insumos,5,FALSE),"")</f>
        <v/>
      </c>
      <c r="C2629" s="334"/>
      <c r="D2629" s="325" t="str">
        <f t="shared" ref="D2629:D2636" si="787">IFERROR(VLOOKUP(C2629,Tabla_Insumos,2,FALSE),"")</f>
        <v/>
      </c>
      <c r="E2629" s="329"/>
      <c r="F2629" s="368">
        <f t="shared" ref="F2629:F2636" si="788">IFERROR(VLOOKUP(C2629,Tabla_Insumos,3,FALSE),0)</f>
        <v>0</v>
      </c>
      <c r="G2629" s="332">
        <f>ROUND(E2629*F2629,2)</f>
        <v>0</v>
      </c>
    </row>
    <row r="2630" spans="1:7" ht="20.100000000000001" customHeight="1" x14ac:dyDescent="0.2">
      <c r="A2630" s="363" t="str">
        <f t="shared" si="785"/>
        <v/>
      </c>
      <c r="B2630" s="328" t="str">
        <f t="shared" si="786"/>
        <v/>
      </c>
      <c r="C2630" s="335"/>
      <c r="D2630" s="325" t="str">
        <f t="shared" si="787"/>
        <v/>
      </c>
      <c r="E2630" s="329"/>
      <c r="F2630" s="368">
        <f t="shared" si="788"/>
        <v>0</v>
      </c>
      <c r="G2630" s="332">
        <f t="shared" ref="G2630:G2636" si="789">ROUND(E2630*F2630,2)</f>
        <v>0</v>
      </c>
    </row>
    <row r="2631" spans="1:7" ht="20.100000000000001" customHeight="1" x14ac:dyDescent="0.2">
      <c r="A2631" s="363" t="str">
        <f t="shared" si="785"/>
        <v/>
      </c>
      <c r="B2631" s="328" t="str">
        <f t="shared" si="786"/>
        <v/>
      </c>
      <c r="C2631" s="335"/>
      <c r="D2631" s="325" t="str">
        <f t="shared" si="787"/>
        <v/>
      </c>
      <c r="E2631" s="329"/>
      <c r="F2631" s="368">
        <f t="shared" si="788"/>
        <v>0</v>
      </c>
      <c r="G2631" s="332">
        <f t="shared" si="789"/>
        <v>0</v>
      </c>
    </row>
    <row r="2632" spans="1:7" ht="20.100000000000001" customHeight="1" x14ac:dyDescent="0.2">
      <c r="A2632" s="363" t="str">
        <f t="shared" si="785"/>
        <v/>
      </c>
      <c r="B2632" s="328" t="str">
        <f t="shared" si="786"/>
        <v/>
      </c>
      <c r="C2632" s="335"/>
      <c r="D2632" s="325" t="str">
        <f t="shared" si="787"/>
        <v/>
      </c>
      <c r="E2632" s="329"/>
      <c r="F2632" s="368">
        <f t="shared" si="788"/>
        <v>0</v>
      </c>
      <c r="G2632" s="332">
        <f t="shared" si="789"/>
        <v>0</v>
      </c>
    </row>
    <row r="2633" spans="1:7" ht="20.100000000000001" customHeight="1" x14ac:dyDescent="0.2">
      <c r="A2633" s="363" t="str">
        <f t="shared" si="785"/>
        <v/>
      </c>
      <c r="B2633" s="328" t="str">
        <f t="shared" si="786"/>
        <v/>
      </c>
      <c r="C2633" s="328"/>
      <c r="D2633" s="325" t="str">
        <f t="shared" si="787"/>
        <v/>
      </c>
      <c r="E2633" s="329"/>
      <c r="F2633" s="368">
        <f t="shared" si="788"/>
        <v>0</v>
      </c>
      <c r="G2633" s="332">
        <f t="shared" si="789"/>
        <v>0</v>
      </c>
    </row>
    <row r="2634" spans="1:7" ht="20.100000000000001" customHeight="1" x14ac:dyDescent="0.2">
      <c r="A2634" s="363" t="str">
        <f t="shared" si="785"/>
        <v/>
      </c>
      <c r="B2634" s="328" t="str">
        <f t="shared" si="786"/>
        <v/>
      </c>
      <c r="C2634" s="328"/>
      <c r="D2634" s="325" t="str">
        <f t="shared" si="787"/>
        <v/>
      </c>
      <c r="E2634" s="329"/>
      <c r="F2634" s="368">
        <f t="shared" si="788"/>
        <v>0</v>
      </c>
      <c r="G2634" s="332">
        <f t="shared" si="789"/>
        <v>0</v>
      </c>
    </row>
    <row r="2635" spans="1:7" ht="20.100000000000001" customHeight="1" x14ac:dyDescent="0.2">
      <c r="A2635" s="363" t="str">
        <f t="shared" si="785"/>
        <v/>
      </c>
      <c r="B2635" s="328" t="str">
        <f t="shared" si="786"/>
        <v/>
      </c>
      <c r="C2635" s="364"/>
      <c r="D2635" s="325" t="str">
        <f t="shared" si="787"/>
        <v/>
      </c>
      <c r="E2635" s="365"/>
      <c r="F2635" s="368">
        <f t="shared" si="788"/>
        <v>0</v>
      </c>
      <c r="G2635" s="332">
        <f t="shared" si="789"/>
        <v>0</v>
      </c>
    </row>
    <row r="2636" spans="1:7" ht="20.100000000000001" customHeight="1" x14ac:dyDescent="0.2">
      <c r="A2636" s="363" t="str">
        <f t="shared" si="785"/>
        <v/>
      </c>
      <c r="B2636" s="328" t="str">
        <f t="shared" si="786"/>
        <v/>
      </c>
      <c r="C2636" s="364"/>
      <c r="D2636" s="325" t="str">
        <f t="shared" si="787"/>
        <v/>
      </c>
      <c r="E2636" s="365"/>
      <c r="F2636" s="368">
        <f t="shared" si="788"/>
        <v>0</v>
      </c>
      <c r="G2636" s="332">
        <f t="shared" si="789"/>
        <v>0</v>
      </c>
    </row>
    <row r="2637" spans="1:7" ht="20.100000000000001" customHeight="1" x14ac:dyDescent="0.2">
      <c r="A2637" s="366"/>
      <c r="B2637" s="352"/>
      <c r="C2637" s="352"/>
      <c r="D2637" s="330"/>
      <c r="E2637" s="348"/>
      <c r="F2637" s="597" t="s">
        <v>28</v>
      </c>
      <c r="G2637" s="333">
        <f>SUBTOTAL(9,G2629:G2636)</f>
        <v>0</v>
      </c>
    </row>
    <row r="2638" spans="1:7" ht="20.100000000000001" customHeight="1" x14ac:dyDescent="0.2">
      <c r="A2638" s="366"/>
      <c r="B2638" s="352"/>
      <c r="C2638" s="339" t="s">
        <v>723</v>
      </c>
      <c r="D2638" s="330"/>
      <c r="E2638" s="348"/>
      <c r="F2638" s="349"/>
      <c r="G2638" s="367"/>
    </row>
    <row r="2639" spans="1:7" ht="20.100000000000001" customHeight="1" x14ac:dyDescent="0.2">
      <c r="A2639" s="363" t="str">
        <f>IFERROR(VLOOKUP(C2639,Tabla_Insumos,4,FALSE),"")</f>
        <v/>
      </c>
      <c r="B2639" s="328" t="str">
        <f t="shared" ref="B2639:B2647" si="790">IFERROR(VLOOKUP(C2639,Tabla_Insumos,5,FALSE),"")</f>
        <v/>
      </c>
      <c r="C2639" s="335"/>
      <c r="D2639" s="325" t="str">
        <f t="shared" ref="D2639:D2647" si="791">IFERROR(VLOOKUP(C2639,Tabla_Insumos,2,FALSE),"")</f>
        <v/>
      </c>
      <c r="E2639" s="329"/>
      <c r="F2639" s="331">
        <f>IFERROR(VLOOKUP(C2639,Tabla_Insumos,3,FALSE),0)</f>
        <v>0</v>
      </c>
      <c r="G2639" s="332">
        <f>ROUND(E2639*F2639,2)</f>
        <v>0</v>
      </c>
    </row>
    <row r="2640" spans="1:7" ht="20.100000000000001" customHeight="1" x14ac:dyDescent="0.2">
      <c r="A2640" s="363" t="str">
        <f t="shared" ref="A2640:A2647" si="792">IFERROR(VLOOKUP(C2640,Tabla_Insumos,4,FALSE),"")</f>
        <v/>
      </c>
      <c r="B2640" s="328" t="str">
        <f t="shared" si="790"/>
        <v/>
      </c>
      <c r="C2640" s="335"/>
      <c r="D2640" s="325" t="str">
        <f t="shared" si="791"/>
        <v/>
      </c>
      <c r="E2640" s="329"/>
      <c r="F2640" s="331">
        <f t="shared" ref="F2640:F2647" si="793">IFERROR(VLOOKUP(C2640,Tabla_Insumos,3,FALSE),0)</f>
        <v>0</v>
      </c>
      <c r="G2640" s="332">
        <f t="shared" ref="G2640:G2647" si="794">ROUND(E2640*F2640,2)</f>
        <v>0</v>
      </c>
    </row>
    <row r="2641" spans="1:7" ht="20.100000000000001" customHeight="1" x14ac:dyDescent="0.2">
      <c r="A2641" s="363" t="str">
        <f t="shared" si="792"/>
        <v/>
      </c>
      <c r="B2641" s="328" t="str">
        <f t="shared" si="790"/>
        <v/>
      </c>
      <c r="C2641" s="334"/>
      <c r="D2641" s="325" t="str">
        <f t="shared" si="791"/>
        <v/>
      </c>
      <c r="E2641" s="329"/>
      <c r="F2641" s="331">
        <f t="shared" si="793"/>
        <v>0</v>
      </c>
      <c r="G2641" s="332">
        <f t="shared" si="794"/>
        <v>0</v>
      </c>
    </row>
    <row r="2642" spans="1:7" ht="20.100000000000001" customHeight="1" x14ac:dyDescent="0.2">
      <c r="A2642" s="363" t="str">
        <f t="shared" si="792"/>
        <v/>
      </c>
      <c r="B2642" s="328" t="str">
        <f t="shared" si="790"/>
        <v/>
      </c>
      <c r="C2642" s="369"/>
      <c r="D2642" s="325" t="str">
        <f t="shared" si="791"/>
        <v/>
      </c>
      <c r="E2642" s="329"/>
      <c r="F2642" s="331">
        <f t="shared" si="793"/>
        <v>0</v>
      </c>
      <c r="G2642" s="332">
        <f t="shared" si="794"/>
        <v>0</v>
      </c>
    </row>
    <row r="2643" spans="1:7" ht="20.100000000000001" customHeight="1" x14ac:dyDescent="0.2">
      <c r="A2643" s="363" t="str">
        <f t="shared" si="792"/>
        <v/>
      </c>
      <c r="B2643" s="328" t="str">
        <f t="shared" si="790"/>
        <v/>
      </c>
      <c r="C2643" s="370"/>
      <c r="D2643" s="325" t="str">
        <f t="shared" si="791"/>
        <v/>
      </c>
      <c r="E2643" s="329"/>
      <c r="F2643" s="331">
        <f t="shared" si="793"/>
        <v>0</v>
      </c>
      <c r="G2643" s="332">
        <f t="shared" si="794"/>
        <v>0</v>
      </c>
    </row>
    <row r="2644" spans="1:7" ht="20.100000000000001" customHeight="1" x14ac:dyDescent="0.2">
      <c r="A2644" s="363" t="str">
        <f t="shared" si="792"/>
        <v/>
      </c>
      <c r="B2644" s="328" t="str">
        <f t="shared" si="790"/>
        <v/>
      </c>
      <c r="C2644" s="364"/>
      <c r="D2644" s="325" t="str">
        <f t="shared" si="791"/>
        <v/>
      </c>
      <c r="E2644" s="365"/>
      <c r="F2644" s="331">
        <f t="shared" si="793"/>
        <v>0</v>
      </c>
      <c r="G2644" s="332">
        <f t="shared" si="794"/>
        <v>0</v>
      </c>
    </row>
    <row r="2645" spans="1:7" ht="20.100000000000001" customHeight="1" x14ac:dyDescent="0.2">
      <c r="A2645" s="363" t="str">
        <f t="shared" si="792"/>
        <v/>
      </c>
      <c r="B2645" s="328" t="str">
        <f t="shared" si="790"/>
        <v/>
      </c>
      <c r="C2645" s="364"/>
      <c r="D2645" s="325" t="str">
        <f t="shared" si="791"/>
        <v/>
      </c>
      <c r="E2645" s="365"/>
      <c r="F2645" s="331">
        <f t="shared" si="793"/>
        <v>0</v>
      </c>
      <c r="G2645" s="332">
        <f t="shared" si="794"/>
        <v>0</v>
      </c>
    </row>
    <row r="2646" spans="1:7" ht="20.100000000000001" customHeight="1" x14ac:dyDescent="0.2">
      <c r="A2646" s="363" t="str">
        <f t="shared" si="792"/>
        <v/>
      </c>
      <c r="B2646" s="328" t="str">
        <f t="shared" si="790"/>
        <v/>
      </c>
      <c r="C2646" s="364"/>
      <c r="D2646" s="325" t="str">
        <f t="shared" si="791"/>
        <v/>
      </c>
      <c r="E2646" s="365"/>
      <c r="F2646" s="331">
        <f t="shared" si="793"/>
        <v>0</v>
      </c>
      <c r="G2646" s="332">
        <f t="shared" si="794"/>
        <v>0</v>
      </c>
    </row>
    <row r="2647" spans="1:7" ht="20.100000000000001" customHeight="1" x14ac:dyDescent="0.2">
      <c r="A2647" s="363" t="str">
        <f t="shared" si="792"/>
        <v/>
      </c>
      <c r="B2647" s="328" t="str">
        <f t="shared" si="790"/>
        <v/>
      </c>
      <c r="C2647" s="364"/>
      <c r="D2647" s="325" t="str">
        <f t="shared" si="791"/>
        <v/>
      </c>
      <c r="E2647" s="365"/>
      <c r="F2647" s="331">
        <f t="shared" si="793"/>
        <v>0</v>
      </c>
      <c r="G2647" s="332">
        <f t="shared" si="794"/>
        <v>0</v>
      </c>
    </row>
    <row r="2648" spans="1:7" ht="20.100000000000001" customHeight="1" x14ac:dyDescent="0.2">
      <c r="A2648" s="371"/>
      <c r="B2648" s="330"/>
      <c r="C2648" s="352"/>
      <c r="D2648" s="330"/>
      <c r="E2648" s="348"/>
      <c r="F2648" s="597" t="s">
        <v>29</v>
      </c>
      <c r="G2648" s="333">
        <f>SUBTOTAL(9,G2639:G2647)</f>
        <v>0</v>
      </c>
    </row>
    <row r="2649" spans="1:7" ht="20.100000000000001" customHeight="1" thickBot="1" x14ac:dyDescent="0.25">
      <c r="A2649" s="372"/>
      <c r="B2649" s="373"/>
      <c r="C2649" s="374"/>
      <c r="D2649" s="373"/>
      <c r="E2649" s="375"/>
      <c r="F2649" s="376"/>
      <c r="G2649" s="377"/>
    </row>
    <row r="2650" spans="1:7" ht="20.100000000000001" customHeight="1" thickBot="1" x14ac:dyDescent="0.25">
      <c r="A2650" s="387">
        <f>B2608</f>
        <v>51</v>
      </c>
      <c r="B2650" s="378" t="str">
        <f>C2608</f>
        <v>Ejecución de Puentes de acceso Vehicular para vivienda s/cuneta impermeabilizada</v>
      </c>
      <c r="C2650" s="379"/>
      <c r="D2650" s="379" t="s">
        <v>30</v>
      </c>
      <c r="E2650" s="380"/>
      <c r="F2650" s="381" t="s">
        <v>31</v>
      </c>
      <c r="G2650" s="382">
        <f>SUBTOTAL(9,G2613:G2649)</f>
        <v>0</v>
      </c>
    </row>
    <row r="2651" spans="1:7" ht="20.100000000000001" customHeight="1" thickTop="1" thickBot="1" x14ac:dyDescent="0.25"/>
    <row r="2652" spans="1:7" ht="20.100000000000001" customHeight="1" thickTop="1" x14ac:dyDescent="0.2">
      <c r="A2652" s="383" t="s">
        <v>1252</v>
      </c>
      <c r="B2652" s="384"/>
      <c r="C2652" s="384"/>
      <c r="D2652" s="384"/>
      <c r="E2652" s="384"/>
      <c r="F2652" s="384"/>
      <c r="G2652" s="385"/>
    </row>
    <row r="2653" spans="1:7" ht="20.100000000000001" customHeight="1" x14ac:dyDescent="0.2">
      <c r="A2653" s="336" t="s">
        <v>719</v>
      </c>
      <c r="B2653" s="337" t="str">
        <f>Comitente</f>
        <v>INSTITUTO PROVINCIAL DE LA VIVIENDA</v>
      </c>
      <c r="C2653" s="338"/>
      <c r="D2653" s="339"/>
      <c r="E2653" s="339"/>
      <c r="F2653" s="340"/>
      <c r="G2653" s="341"/>
    </row>
    <row r="2654" spans="1:7" ht="20.100000000000001" customHeight="1" x14ac:dyDescent="0.2">
      <c r="A2654" s="336" t="s">
        <v>720</v>
      </c>
      <c r="B2654" s="337" t="str">
        <f>Contratista</f>
        <v>xxxxxx</v>
      </c>
      <c r="C2654" s="342"/>
      <c r="D2654" s="342"/>
      <c r="E2654" s="342"/>
      <c r="F2654" s="343"/>
      <c r="G2654" s="344"/>
    </row>
    <row r="2655" spans="1:7" ht="20.100000000000001" customHeight="1" x14ac:dyDescent="0.2">
      <c r="A2655" s="336" t="s">
        <v>20</v>
      </c>
      <c r="B2655" s="337" t="str">
        <f>Obra</f>
        <v>B° VIRGEN DE FÁTIMA - SECTOR 1 - 71 VIV.- DPTO. JÁCHAL</v>
      </c>
      <c r="C2655" s="342"/>
      <c r="D2655" s="342"/>
      <c r="E2655" s="342"/>
      <c r="F2655" s="343" t="s">
        <v>33</v>
      </c>
      <c r="G2655" s="345">
        <f>+Datos!$C$10</f>
        <v>43769</v>
      </c>
    </row>
    <row r="2656" spans="1:7" ht="20.100000000000001" customHeight="1" x14ac:dyDescent="0.2">
      <c r="A2656" s="346" t="s">
        <v>718</v>
      </c>
      <c r="B2656" s="347" t="str">
        <f>Ubicación</f>
        <v>DEPTO. JÁCHAL</v>
      </c>
      <c r="C2656" s="347"/>
      <c r="D2656" s="330"/>
      <c r="E2656" s="348"/>
      <c r="F2656" s="349"/>
      <c r="G2656" s="350"/>
    </row>
    <row r="2657" spans="1:7" ht="20.100000000000001" customHeight="1" x14ac:dyDescent="0.2">
      <c r="A2657" s="346" t="s">
        <v>34</v>
      </c>
      <c r="B2657" s="351" t="s">
        <v>1126</v>
      </c>
      <c r="C2657" s="352" t="str">
        <f>IFERROR(VLOOKUP(B2657,Tabla_CyP,2,FALSE),"")</f>
        <v>INFRAESTRUCTURA</v>
      </c>
      <c r="D2657" s="353"/>
      <c r="E2657" s="348"/>
      <c r="F2657" s="349"/>
      <c r="G2657" s="350"/>
    </row>
    <row r="2658" spans="1:7" ht="20.100000000000001" customHeight="1" x14ac:dyDescent="0.2">
      <c r="A2658" s="346" t="s">
        <v>21</v>
      </c>
      <c r="B2658" s="386">
        <f>IFERROR(VLOOKUP(COUNTIF($A$1:A2658,"ITEM:"),Tabla_NumeroItem,2,FALSE),"")</f>
        <v>52</v>
      </c>
      <c r="C2658" s="352" t="str">
        <f>IFERROR(VLOOKUP(B2658,Tabla_CyP,2,FALSE),"")</f>
        <v>Ejecución de Puentes de acceso Vehicular para vivienda s/cuneta en tierra</v>
      </c>
      <c r="D2658" s="330"/>
      <c r="E2658" s="348"/>
      <c r="F2658" s="343" t="s">
        <v>22</v>
      </c>
      <c r="G2658" s="354" t="str">
        <f>IFERROR(VLOOKUP(B2658,Tabla_CyP,4,FALSE),"")</f>
        <v>u</v>
      </c>
    </row>
    <row r="2659" spans="1:7" ht="20.100000000000001" customHeight="1" x14ac:dyDescent="0.2">
      <c r="A2659" s="346"/>
      <c r="B2659" s="347"/>
      <c r="C2659" s="352"/>
      <c r="D2659" s="330"/>
      <c r="E2659" s="348"/>
      <c r="F2659" s="349"/>
      <c r="G2659" s="350"/>
    </row>
    <row r="2660" spans="1:7" ht="20.100000000000001" customHeight="1" x14ac:dyDescent="0.2">
      <c r="A2660" s="650" t="s">
        <v>581</v>
      </c>
      <c r="B2660" s="651"/>
      <c r="C2660" s="646" t="s">
        <v>0</v>
      </c>
      <c r="D2660" s="646" t="s">
        <v>23</v>
      </c>
      <c r="E2660" s="648" t="s">
        <v>24</v>
      </c>
      <c r="F2660" s="644" t="s">
        <v>25</v>
      </c>
      <c r="G2660" s="652" t="s">
        <v>26</v>
      </c>
    </row>
    <row r="2661" spans="1:7" ht="20.100000000000001" customHeight="1" x14ac:dyDescent="0.2">
      <c r="A2661" s="355" t="s">
        <v>582</v>
      </c>
      <c r="B2661" s="356" t="s">
        <v>583</v>
      </c>
      <c r="C2661" s="647"/>
      <c r="D2661" s="647"/>
      <c r="E2661" s="649"/>
      <c r="F2661" s="645"/>
      <c r="G2661" s="653"/>
    </row>
    <row r="2662" spans="1:7" ht="20.100000000000001" customHeight="1" x14ac:dyDescent="0.2">
      <c r="A2662" s="596"/>
      <c r="B2662" s="357"/>
      <c r="C2662" s="358" t="s">
        <v>721</v>
      </c>
      <c r="D2662" s="359"/>
      <c r="E2662" s="360"/>
      <c r="F2662" s="361"/>
      <c r="G2662" s="362"/>
    </row>
    <row r="2663" spans="1:7" ht="20.100000000000001" customHeight="1" x14ac:dyDescent="0.2">
      <c r="A2663" s="363" t="str">
        <f>IFERROR(VLOOKUP(C2663,Tabla_Insumos,4,FALSE),"")</f>
        <v/>
      </c>
      <c r="B2663" s="328" t="str">
        <f t="shared" ref="B2663:B2676" si="795">IFERROR(VLOOKUP(C2663,Tabla_Insumos,5,FALSE),"")</f>
        <v/>
      </c>
      <c r="C2663" s="326"/>
      <c r="D2663" s="325" t="str">
        <f t="shared" ref="D2663:D2676" si="796">IFERROR(VLOOKUP(C2663,Tabla_Insumos,2,FALSE),"")</f>
        <v/>
      </c>
      <c r="E2663" s="329"/>
      <c r="F2663" s="331">
        <f t="shared" ref="F2663:F2676" si="797">IFERROR(VLOOKUP(C2663,Tabla_Insumos,3,FALSE),0)</f>
        <v>0</v>
      </c>
      <c r="G2663" s="332">
        <f>ROUND(E2663*F2663,2)</f>
        <v>0</v>
      </c>
    </row>
    <row r="2664" spans="1:7" ht="20.100000000000001" customHeight="1" x14ac:dyDescent="0.2">
      <c r="A2664" s="363" t="str">
        <f t="shared" ref="A2664:A2676" si="798">IFERROR(VLOOKUP(C2664,Tabla_Insumos,4,FALSE),"")</f>
        <v/>
      </c>
      <c r="B2664" s="328" t="str">
        <f t="shared" si="795"/>
        <v/>
      </c>
      <c r="C2664" s="326"/>
      <c r="D2664" s="325" t="str">
        <f t="shared" si="796"/>
        <v/>
      </c>
      <c r="E2664" s="329"/>
      <c r="F2664" s="331">
        <f t="shared" si="797"/>
        <v>0</v>
      </c>
      <c r="G2664" s="332">
        <f t="shared" ref="G2664:G2676" si="799">ROUND(E2664*F2664,2)</f>
        <v>0</v>
      </c>
    </row>
    <row r="2665" spans="1:7" ht="20.100000000000001" customHeight="1" x14ac:dyDescent="0.2">
      <c r="A2665" s="363" t="str">
        <f t="shared" si="798"/>
        <v/>
      </c>
      <c r="B2665" s="328" t="str">
        <f t="shared" si="795"/>
        <v/>
      </c>
      <c r="C2665" s="326"/>
      <c r="D2665" s="325" t="str">
        <f t="shared" si="796"/>
        <v/>
      </c>
      <c r="E2665" s="329"/>
      <c r="F2665" s="331">
        <f t="shared" si="797"/>
        <v>0</v>
      </c>
      <c r="G2665" s="332">
        <f t="shared" si="799"/>
        <v>0</v>
      </c>
    </row>
    <row r="2666" spans="1:7" ht="20.100000000000001" customHeight="1" x14ac:dyDescent="0.2">
      <c r="A2666" s="363" t="str">
        <f t="shared" si="798"/>
        <v/>
      </c>
      <c r="B2666" s="328" t="str">
        <f t="shared" si="795"/>
        <v/>
      </c>
      <c r="C2666" s="327"/>
      <c r="D2666" s="325" t="str">
        <f t="shared" si="796"/>
        <v/>
      </c>
      <c r="E2666" s="329"/>
      <c r="F2666" s="331">
        <f t="shared" si="797"/>
        <v>0</v>
      </c>
      <c r="G2666" s="332">
        <f t="shared" si="799"/>
        <v>0</v>
      </c>
    </row>
    <row r="2667" spans="1:7" ht="20.100000000000001" customHeight="1" x14ac:dyDescent="0.2">
      <c r="A2667" s="363" t="str">
        <f t="shared" si="798"/>
        <v/>
      </c>
      <c r="B2667" s="328" t="str">
        <f t="shared" si="795"/>
        <v/>
      </c>
      <c r="C2667" s="328"/>
      <c r="D2667" s="325" t="str">
        <f t="shared" si="796"/>
        <v/>
      </c>
      <c r="E2667" s="329"/>
      <c r="F2667" s="331">
        <f t="shared" si="797"/>
        <v>0</v>
      </c>
      <c r="G2667" s="332">
        <f t="shared" si="799"/>
        <v>0</v>
      </c>
    </row>
    <row r="2668" spans="1:7" ht="20.100000000000001" customHeight="1" x14ac:dyDescent="0.2">
      <c r="A2668" s="363" t="str">
        <f t="shared" si="798"/>
        <v/>
      </c>
      <c r="B2668" s="328" t="str">
        <f t="shared" si="795"/>
        <v/>
      </c>
      <c r="C2668" s="364"/>
      <c r="D2668" s="325" t="str">
        <f t="shared" si="796"/>
        <v/>
      </c>
      <c r="E2668" s="365"/>
      <c r="F2668" s="331">
        <f t="shared" si="797"/>
        <v>0</v>
      </c>
      <c r="G2668" s="332">
        <f t="shared" si="799"/>
        <v>0</v>
      </c>
    </row>
    <row r="2669" spans="1:7" ht="20.100000000000001" customHeight="1" x14ac:dyDescent="0.2">
      <c r="A2669" s="363" t="str">
        <f t="shared" si="798"/>
        <v/>
      </c>
      <c r="B2669" s="328" t="str">
        <f t="shared" si="795"/>
        <v/>
      </c>
      <c r="C2669" s="364"/>
      <c r="D2669" s="325" t="str">
        <f t="shared" si="796"/>
        <v/>
      </c>
      <c r="E2669" s="365"/>
      <c r="F2669" s="331">
        <f t="shared" si="797"/>
        <v>0</v>
      </c>
      <c r="G2669" s="332">
        <f t="shared" si="799"/>
        <v>0</v>
      </c>
    </row>
    <row r="2670" spans="1:7" ht="20.100000000000001" customHeight="1" x14ac:dyDescent="0.2">
      <c r="A2670" s="363" t="str">
        <f t="shared" si="798"/>
        <v/>
      </c>
      <c r="B2670" s="328" t="str">
        <f t="shared" si="795"/>
        <v/>
      </c>
      <c r="C2670" s="364"/>
      <c r="D2670" s="325" t="str">
        <f t="shared" si="796"/>
        <v/>
      </c>
      <c r="E2670" s="365"/>
      <c r="F2670" s="331">
        <f t="shared" si="797"/>
        <v>0</v>
      </c>
      <c r="G2670" s="332">
        <f t="shared" si="799"/>
        <v>0</v>
      </c>
    </row>
    <row r="2671" spans="1:7" ht="20.100000000000001" customHeight="1" x14ac:dyDescent="0.2">
      <c r="A2671" s="363" t="str">
        <f t="shared" si="798"/>
        <v/>
      </c>
      <c r="B2671" s="328" t="str">
        <f t="shared" si="795"/>
        <v/>
      </c>
      <c r="C2671" s="364"/>
      <c r="D2671" s="325" t="str">
        <f t="shared" si="796"/>
        <v/>
      </c>
      <c r="E2671" s="365"/>
      <c r="F2671" s="331">
        <f t="shared" si="797"/>
        <v>0</v>
      </c>
      <c r="G2671" s="332">
        <f t="shared" si="799"/>
        <v>0</v>
      </c>
    </row>
    <row r="2672" spans="1:7" ht="20.100000000000001" customHeight="1" x14ac:dyDescent="0.2">
      <c r="A2672" s="363" t="str">
        <f t="shared" si="798"/>
        <v/>
      </c>
      <c r="B2672" s="328" t="str">
        <f t="shared" si="795"/>
        <v/>
      </c>
      <c r="C2672" s="364"/>
      <c r="D2672" s="325" t="str">
        <f t="shared" si="796"/>
        <v/>
      </c>
      <c r="E2672" s="365"/>
      <c r="F2672" s="331">
        <f t="shared" si="797"/>
        <v>0</v>
      </c>
      <c r="G2672" s="332">
        <f t="shared" si="799"/>
        <v>0</v>
      </c>
    </row>
    <row r="2673" spans="1:7" ht="20.100000000000001" customHeight="1" x14ac:dyDescent="0.2">
      <c r="A2673" s="363" t="str">
        <f t="shared" si="798"/>
        <v/>
      </c>
      <c r="B2673" s="328" t="str">
        <f t="shared" si="795"/>
        <v/>
      </c>
      <c r="C2673" s="364"/>
      <c r="D2673" s="325" t="str">
        <f t="shared" si="796"/>
        <v/>
      </c>
      <c r="E2673" s="365"/>
      <c r="F2673" s="331">
        <f t="shared" si="797"/>
        <v>0</v>
      </c>
      <c r="G2673" s="332">
        <f t="shared" si="799"/>
        <v>0</v>
      </c>
    </row>
    <row r="2674" spans="1:7" ht="20.100000000000001" customHeight="1" x14ac:dyDescent="0.2">
      <c r="A2674" s="363" t="str">
        <f t="shared" si="798"/>
        <v/>
      </c>
      <c r="B2674" s="328" t="str">
        <f t="shared" si="795"/>
        <v/>
      </c>
      <c r="C2674" s="364"/>
      <c r="D2674" s="325" t="str">
        <f t="shared" si="796"/>
        <v/>
      </c>
      <c r="E2674" s="365"/>
      <c r="F2674" s="331">
        <f t="shared" si="797"/>
        <v>0</v>
      </c>
      <c r="G2674" s="332">
        <f t="shared" si="799"/>
        <v>0</v>
      </c>
    </row>
    <row r="2675" spans="1:7" ht="20.100000000000001" customHeight="1" x14ac:dyDescent="0.2">
      <c r="A2675" s="363" t="str">
        <f t="shared" si="798"/>
        <v/>
      </c>
      <c r="B2675" s="328" t="str">
        <f t="shared" si="795"/>
        <v/>
      </c>
      <c r="C2675" s="364"/>
      <c r="D2675" s="325" t="str">
        <f t="shared" si="796"/>
        <v/>
      </c>
      <c r="E2675" s="365"/>
      <c r="F2675" s="331">
        <f t="shared" si="797"/>
        <v>0</v>
      </c>
      <c r="G2675" s="332">
        <f t="shared" si="799"/>
        <v>0</v>
      </c>
    </row>
    <row r="2676" spans="1:7" ht="20.100000000000001" customHeight="1" x14ac:dyDescent="0.2">
      <c r="A2676" s="363" t="str">
        <f t="shared" si="798"/>
        <v/>
      </c>
      <c r="B2676" s="328" t="str">
        <f t="shared" si="795"/>
        <v/>
      </c>
      <c r="C2676" s="364"/>
      <c r="D2676" s="325" t="str">
        <f t="shared" si="796"/>
        <v/>
      </c>
      <c r="E2676" s="365"/>
      <c r="F2676" s="331">
        <f t="shared" si="797"/>
        <v>0</v>
      </c>
      <c r="G2676" s="332">
        <f t="shared" si="799"/>
        <v>0</v>
      </c>
    </row>
    <row r="2677" spans="1:7" ht="20.100000000000001" customHeight="1" x14ac:dyDescent="0.2">
      <c r="A2677" s="366"/>
      <c r="B2677" s="352"/>
      <c r="C2677" s="352"/>
      <c r="D2677" s="330"/>
      <c r="E2677" s="348"/>
      <c r="F2677" s="597" t="s">
        <v>27</v>
      </c>
      <c r="G2677" s="333">
        <f>SUBTOTAL(9,G2663:G2676)</f>
        <v>0</v>
      </c>
    </row>
    <row r="2678" spans="1:7" ht="20.100000000000001" customHeight="1" x14ac:dyDescent="0.2">
      <c r="A2678" s="366"/>
      <c r="B2678" s="352"/>
      <c r="C2678" s="339" t="s">
        <v>722</v>
      </c>
      <c r="D2678" s="330"/>
      <c r="E2678" s="348"/>
      <c r="F2678" s="349"/>
      <c r="G2678" s="367"/>
    </row>
    <row r="2679" spans="1:7" ht="20.100000000000001" customHeight="1" x14ac:dyDescent="0.2">
      <c r="A2679" s="363" t="str">
        <f t="shared" ref="A2679:A2686" si="800">IFERROR(VLOOKUP(C2679,Tabla_Insumos,4,FALSE),"")</f>
        <v/>
      </c>
      <c r="B2679" s="328" t="str">
        <f t="shared" ref="B2679:B2686" si="801">IFERROR(VLOOKUP(C2679,Tabla_Insumos,5,FALSE),"")</f>
        <v/>
      </c>
      <c r="C2679" s="334"/>
      <c r="D2679" s="325" t="str">
        <f t="shared" ref="D2679:D2686" si="802">IFERROR(VLOOKUP(C2679,Tabla_Insumos,2,FALSE),"")</f>
        <v/>
      </c>
      <c r="E2679" s="329"/>
      <c r="F2679" s="368">
        <f t="shared" ref="F2679:F2686" si="803">IFERROR(VLOOKUP(C2679,Tabla_Insumos,3,FALSE),0)</f>
        <v>0</v>
      </c>
      <c r="G2679" s="332">
        <f>ROUND(E2679*F2679,2)</f>
        <v>0</v>
      </c>
    </row>
    <row r="2680" spans="1:7" ht="20.100000000000001" customHeight="1" x14ac:dyDescent="0.2">
      <c r="A2680" s="363" t="str">
        <f t="shared" si="800"/>
        <v/>
      </c>
      <c r="B2680" s="328" t="str">
        <f t="shared" si="801"/>
        <v/>
      </c>
      <c r="C2680" s="335"/>
      <c r="D2680" s="325" t="str">
        <f t="shared" si="802"/>
        <v/>
      </c>
      <c r="E2680" s="329"/>
      <c r="F2680" s="368">
        <f t="shared" si="803"/>
        <v>0</v>
      </c>
      <c r="G2680" s="332">
        <f t="shared" ref="G2680:G2686" si="804">ROUND(E2680*F2680,2)</f>
        <v>0</v>
      </c>
    </row>
    <row r="2681" spans="1:7" ht="20.100000000000001" customHeight="1" x14ac:dyDescent="0.2">
      <c r="A2681" s="363" t="str">
        <f t="shared" si="800"/>
        <v/>
      </c>
      <c r="B2681" s="328" t="str">
        <f t="shared" si="801"/>
        <v/>
      </c>
      <c r="C2681" s="335"/>
      <c r="D2681" s="325" t="str">
        <f t="shared" si="802"/>
        <v/>
      </c>
      <c r="E2681" s="329"/>
      <c r="F2681" s="368">
        <f t="shared" si="803"/>
        <v>0</v>
      </c>
      <c r="G2681" s="332">
        <f t="shared" si="804"/>
        <v>0</v>
      </c>
    </row>
    <row r="2682" spans="1:7" ht="20.100000000000001" customHeight="1" x14ac:dyDescent="0.2">
      <c r="A2682" s="363" t="str">
        <f t="shared" si="800"/>
        <v/>
      </c>
      <c r="B2682" s="328" t="str">
        <f t="shared" si="801"/>
        <v/>
      </c>
      <c r="C2682" s="335"/>
      <c r="D2682" s="325" t="str">
        <f t="shared" si="802"/>
        <v/>
      </c>
      <c r="E2682" s="329"/>
      <c r="F2682" s="368">
        <f t="shared" si="803"/>
        <v>0</v>
      </c>
      <c r="G2682" s="332">
        <f t="shared" si="804"/>
        <v>0</v>
      </c>
    </row>
    <row r="2683" spans="1:7" ht="20.100000000000001" customHeight="1" x14ac:dyDescent="0.2">
      <c r="A2683" s="363" t="str">
        <f t="shared" si="800"/>
        <v/>
      </c>
      <c r="B2683" s="328" t="str">
        <f t="shared" si="801"/>
        <v/>
      </c>
      <c r="C2683" s="328"/>
      <c r="D2683" s="325" t="str">
        <f t="shared" si="802"/>
        <v/>
      </c>
      <c r="E2683" s="329"/>
      <c r="F2683" s="368">
        <f t="shared" si="803"/>
        <v>0</v>
      </c>
      <c r="G2683" s="332">
        <f t="shared" si="804"/>
        <v>0</v>
      </c>
    </row>
    <row r="2684" spans="1:7" ht="20.100000000000001" customHeight="1" x14ac:dyDescent="0.2">
      <c r="A2684" s="363" t="str">
        <f t="shared" si="800"/>
        <v/>
      </c>
      <c r="B2684" s="328" t="str">
        <f t="shared" si="801"/>
        <v/>
      </c>
      <c r="C2684" s="328"/>
      <c r="D2684" s="325" t="str">
        <f t="shared" si="802"/>
        <v/>
      </c>
      <c r="E2684" s="329"/>
      <c r="F2684" s="368">
        <f t="shared" si="803"/>
        <v>0</v>
      </c>
      <c r="G2684" s="332">
        <f t="shared" si="804"/>
        <v>0</v>
      </c>
    </row>
    <row r="2685" spans="1:7" ht="20.100000000000001" customHeight="1" x14ac:dyDescent="0.2">
      <c r="A2685" s="363" t="str">
        <f t="shared" si="800"/>
        <v/>
      </c>
      <c r="B2685" s="328" t="str">
        <f t="shared" si="801"/>
        <v/>
      </c>
      <c r="C2685" s="364"/>
      <c r="D2685" s="325" t="str">
        <f t="shared" si="802"/>
        <v/>
      </c>
      <c r="E2685" s="365"/>
      <c r="F2685" s="368">
        <f t="shared" si="803"/>
        <v>0</v>
      </c>
      <c r="G2685" s="332">
        <f t="shared" si="804"/>
        <v>0</v>
      </c>
    </row>
    <row r="2686" spans="1:7" ht="20.100000000000001" customHeight="1" x14ac:dyDescent="0.2">
      <c r="A2686" s="363" t="str">
        <f t="shared" si="800"/>
        <v/>
      </c>
      <c r="B2686" s="328" t="str">
        <f t="shared" si="801"/>
        <v/>
      </c>
      <c r="C2686" s="364"/>
      <c r="D2686" s="325" t="str">
        <f t="shared" si="802"/>
        <v/>
      </c>
      <c r="E2686" s="365"/>
      <c r="F2686" s="368">
        <f t="shared" si="803"/>
        <v>0</v>
      </c>
      <c r="G2686" s="332">
        <f t="shared" si="804"/>
        <v>0</v>
      </c>
    </row>
    <row r="2687" spans="1:7" ht="20.100000000000001" customHeight="1" x14ac:dyDescent="0.2">
      <c r="A2687" s="366"/>
      <c r="B2687" s="352"/>
      <c r="C2687" s="352"/>
      <c r="D2687" s="330"/>
      <c r="E2687" s="348"/>
      <c r="F2687" s="597" t="s">
        <v>28</v>
      </c>
      <c r="G2687" s="333">
        <f>SUBTOTAL(9,G2679:G2686)</f>
        <v>0</v>
      </c>
    </row>
    <row r="2688" spans="1:7" ht="20.100000000000001" customHeight="1" x14ac:dyDescent="0.2">
      <c r="A2688" s="366"/>
      <c r="B2688" s="352"/>
      <c r="C2688" s="339" t="s">
        <v>723</v>
      </c>
      <c r="D2688" s="330"/>
      <c r="E2688" s="348"/>
      <c r="F2688" s="349"/>
      <c r="G2688" s="367"/>
    </row>
    <row r="2689" spans="1:7" ht="20.100000000000001" customHeight="1" x14ac:dyDescent="0.2">
      <c r="A2689" s="363" t="str">
        <f>IFERROR(VLOOKUP(C2689,Tabla_Insumos,4,FALSE),"")</f>
        <v/>
      </c>
      <c r="B2689" s="328" t="str">
        <f t="shared" ref="B2689:B2697" si="805">IFERROR(VLOOKUP(C2689,Tabla_Insumos,5,FALSE),"")</f>
        <v/>
      </c>
      <c r="C2689" s="335"/>
      <c r="D2689" s="325" t="str">
        <f t="shared" ref="D2689:D2697" si="806">IFERROR(VLOOKUP(C2689,Tabla_Insumos,2,FALSE),"")</f>
        <v/>
      </c>
      <c r="E2689" s="329"/>
      <c r="F2689" s="331">
        <f>IFERROR(VLOOKUP(C2689,Tabla_Insumos,3,FALSE),0)</f>
        <v>0</v>
      </c>
      <c r="G2689" s="332">
        <f>ROUND(E2689*F2689,2)</f>
        <v>0</v>
      </c>
    </row>
    <row r="2690" spans="1:7" ht="20.100000000000001" customHeight="1" x14ac:dyDescent="0.2">
      <c r="A2690" s="363" t="str">
        <f t="shared" ref="A2690:A2697" si="807">IFERROR(VLOOKUP(C2690,Tabla_Insumos,4,FALSE),"")</f>
        <v/>
      </c>
      <c r="B2690" s="328" t="str">
        <f t="shared" si="805"/>
        <v/>
      </c>
      <c r="C2690" s="335"/>
      <c r="D2690" s="325" t="str">
        <f t="shared" si="806"/>
        <v/>
      </c>
      <c r="E2690" s="329"/>
      <c r="F2690" s="331">
        <f t="shared" ref="F2690:F2697" si="808">IFERROR(VLOOKUP(C2690,Tabla_Insumos,3,FALSE),0)</f>
        <v>0</v>
      </c>
      <c r="G2690" s="332">
        <f t="shared" ref="G2690:G2697" si="809">ROUND(E2690*F2690,2)</f>
        <v>0</v>
      </c>
    </row>
    <row r="2691" spans="1:7" ht="20.100000000000001" customHeight="1" x14ac:dyDescent="0.2">
      <c r="A2691" s="363" t="str">
        <f t="shared" si="807"/>
        <v/>
      </c>
      <c r="B2691" s="328" t="str">
        <f t="shared" si="805"/>
        <v/>
      </c>
      <c r="C2691" s="334"/>
      <c r="D2691" s="325" t="str">
        <f t="shared" si="806"/>
        <v/>
      </c>
      <c r="E2691" s="329"/>
      <c r="F2691" s="331">
        <f t="shared" si="808"/>
        <v>0</v>
      </c>
      <c r="G2691" s="332">
        <f t="shared" si="809"/>
        <v>0</v>
      </c>
    </row>
    <row r="2692" spans="1:7" ht="20.100000000000001" customHeight="1" x14ac:dyDescent="0.2">
      <c r="A2692" s="363" t="str">
        <f t="shared" si="807"/>
        <v/>
      </c>
      <c r="B2692" s="328" t="str">
        <f t="shared" si="805"/>
        <v/>
      </c>
      <c r="C2692" s="369"/>
      <c r="D2692" s="325" t="str">
        <f t="shared" si="806"/>
        <v/>
      </c>
      <c r="E2692" s="329"/>
      <c r="F2692" s="331">
        <f t="shared" si="808"/>
        <v>0</v>
      </c>
      <c r="G2692" s="332">
        <f t="shared" si="809"/>
        <v>0</v>
      </c>
    </row>
    <row r="2693" spans="1:7" ht="20.100000000000001" customHeight="1" x14ac:dyDescent="0.2">
      <c r="A2693" s="363" t="str">
        <f t="shared" si="807"/>
        <v/>
      </c>
      <c r="B2693" s="328" t="str">
        <f t="shared" si="805"/>
        <v/>
      </c>
      <c r="C2693" s="370"/>
      <c r="D2693" s="325" t="str">
        <f t="shared" si="806"/>
        <v/>
      </c>
      <c r="E2693" s="329"/>
      <c r="F2693" s="331">
        <f t="shared" si="808"/>
        <v>0</v>
      </c>
      <c r="G2693" s="332">
        <f t="shared" si="809"/>
        <v>0</v>
      </c>
    </row>
    <row r="2694" spans="1:7" ht="20.100000000000001" customHeight="1" x14ac:dyDescent="0.2">
      <c r="A2694" s="363" t="str">
        <f t="shared" si="807"/>
        <v/>
      </c>
      <c r="B2694" s="328" t="str">
        <f t="shared" si="805"/>
        <v/>
      </c>
      <c r="C2694" s="364"/>
      <c r="D2694" s="325" t="str">
        <f t="shared" si="806"/>
        <v/>
      </c>
      <c r="E2694" s="365"/>
      <c r="F2694" s="331">
        <f t="shared" si="808"/>
        <v>0</v>
      </c>
      <c r="G2694" s="332">
        <f t="shared" si="809"/>
        <v>0</v>
      </c>
    </row>
    <row r="2695" spans="1:7" ht="20.100000000000001" customHeight="1" x14ac:dyDescent="0.2">
      <c r="A2695" s="363" t="str">
        <f t="shared" si="807"/>
        <v/>
      </c>
      <c r="B2695" s="328" t="str">
        <f t="shared" si="805"/>
        <v/>
      </c>
      <c r="C2695" s="364"/>
      <c r="D2695" s="325" t="str">
        <f t="shared" si="806"/>
        <v/>
      </c>
      <c r="E2695" s="365"/>
      <c r="F2695" s="331">
        <f t="shared" si="808"/>
        <v>0</v>
      </c>
      <c r="G2695" s="332">
        <f t="shared" si="809"/>
        <v>0</v>
      </c>
    </row>
    <row r="2696" spans="1:7" ht="20.100000000000001" customHeight="1" x14ac:dyDescent="0.2">
      <c r="A2696" s="363" t="str">
        <f t="shared" si="807"/>
        <v/>
      </c>
      <c r="B2696" s="328" t="str">
        <f t="shared" si="805"/>
        <v/>
      </c>
      <c r="C2696" s="364"/>
      <c r="D2696" s="325" t="str">
        <f t="shared" si="806"/>
        <v/>
      </c>
      <c r="E2696" s="365"/>
      <c r="F2696" s="331">
        <f t="shared" si="808"/>
        <v>0</v>
      </c>
      <c r="G2696" s="332">
        <f t="shared" si="809"/>
        <v>0</v>
      </c>
    </row>
    <row r="2697" spans="1:7" ht="20.100000000000001" customHeight="1" x14ac:dyDescent="0.2">
      <c r="A2697" s="363" t="str">
        <f t="shared" si="807"/>
        <v/>
      </c>
      <c r="B2697" s="328" t="str">
        <f t="shared" si="805"/>
        <v/>
      </c>
      <c r="C2697" s="364"/>
      <c r="D2697" s="325" t="str">
        <f t="shared" si="806"/>
        <v/>
      </c>
      <c r="E2697" s="365"/>
      <c r="F2697" s="331">
        <f t="shared" si="808"/>
        <v>0</v>
      </c>
      <c r="G2697" s="332">
        <f t="shared" si="809"/>
        <v>0</v>
      </c>
    </row>
    <row r="2698" spans="1:7" ht="20.100000000000001" customHeight="1" x14ac:dyDescent="0.2">
      <c r="A2698" s="371"/>
      <c r="B2698" s="330"/>
      <c r="C2698" s="352"/>
      <c r="D2698" s="330"/>
      <c r="E2698" s="348"/>
      <c r="F2698" s="597" t="s">
        <v>29</v>
      </c>
      <c r="G2698" s="333">
        <f>SUBTOTAL(9,G2689:G2697)</f>
        <v>0</v>
      </c>
    </row>
    <row r="2699" spans="1:7" ht="20.100000000000001" customHeight="1" thickBot="1" x14ac:dyDescent="0.25">
      <c r="A2699" s="372"/>
      <c r="B2699" s="373"/>
      <c r="C2699" s="374"/>
      <c r="D2699" s="373"/>
      <c r="E2699" s="375"/>
      <c r="F2699" s="376"/>
      <c r="G2699" s="377"/>
    </row>
    <row r="2700" spans="1:7" ht="20.100000000000001" customHeight="1" thickBot="1" x14ac:dyDescent="0.25">
      <c r="A2700" s="387">
        <f>B2658</f>
        <v>52</v>
      </c>
      <c r="B2700" s="378" t="str">
        <f>C2658</f>
        <v>Ejecución de Puentes de acceso Vehicular para vivienda s/cuneta en tierra</v>
      </c>
      <c r="C2700" s="379"/>
      <c r="D2700" s="379" t="s">
        <v>30</v>
      </c>
      <c r="E2700" s="380"/>
      <c r="F2700" s="381" t="s">
        <v>31</v>
      </c>
      <c r="G2700" s="382">
        <f>SUBTOTAL(9,G2663:G2699)</f>
        <v>0</v>
      </c>
    </row>
    <row r="2701" spans="1:7" ht="20.100000000000001" customHeight="1" thickTop="1" thickBot="1" x14ac:dyDescent="0.25"/>
    <row r="2702" spans="1:7" ht="20.100000000000001" customHeight="1" thickTop="1" x14ac:dyDescent="0.2">
      <c r="A2702" s="383" t="s">
        <v>1252</v>
      </c>
      <c r="B2702" s="384"/>
      <c r="C2702" s="384"/>
      <c r="D2702" s="384"/>
      <c r="E2702" s="384"/>
      <c r="F2702" s="384"/>
      <c r="G2702" s="385"/>
    </row>
    <row r="2703" spans="1:7" ht="20.100000000000001" customHeight="1" x14ac:dyDescent="0.2">
      <c r="A2703" s="336" t="s">
        <v>719</v>
      </c>
      <c r="B2703" s="337" t="str">
        <f>Comitente</f>
        <v>INSTITUTO PROVINCIAL DE LA VIVIENDA</v>
      </c>
      <c r="C2703" s="338"/>
      <c r="D2703" s="339"/>
      <c r="E2703" s="339"/>
      <c r="F2703" s="340"/>
      <c r="G2703" s="341"/>
    </row>
    <row r="2704" spans="1:7" ht="20.100000000000001" customHeight="1" x14ac:dyDescent="0.2">
      <c r="A2704" s="336" t="s">
        <v>720</v>
      </c>
      <c r="B2704" s="337" t="str">
        <f>Contratista</f>
        <v>xxxxxx</v>
      </c>
      <c r="C2704" s="342"/>
      <c r="D2704" s="342"/>
      <c r="E2704" s="342"/>
      <c r="F2704" s="343"/>
      <c r="G2704" s="344"/>
    </row>
    <row r="2705" spans="1:7" ht="20.100000000000001" customHeight="1" x14ac:dyDescent="0.2">
      <c r="A2705" s="336" t="s">
        <v>20</v>
      </c>
      <c r="B2705" s="337" t="str">
        <f>Obra</f>
        <v>B° VIRGEN DE FÁTIMA - SECTOR 1 - 71 VIV.- DPTO. JÁCHAL</v>
      </c>
      <c r="C2705" s="342"/>
      <c r="D2705" s="342"/>
      <c r="E2705" s="342"/>
      <c r="F2705" s="343" t="s">
        <v>33</v>
      </c>
      <c r="G2705" s="345">
        <f>+Datos!$C$10</f>
        <v>43769</v>
      </c>
    </row>
    <row r="2706" spans="1:7" ht="20.100000000000001" customHeight="1" x14ac:dyDescent="0.2">
      <c r="A2706" s="346" t="s">
        <v>718</v>
      </c>
      <c r="B2706" s="347" t="str">
        <f>Ubicación</f>
        <v>DEPTO. JÁCHAL</v>
      </c>
      <c r="C2706" s="347"/>
      <c r="D2706" s="330"/>
      <c r="E2706" s="348"/>
      <c r="F2706" s="349"/>
      <c r="G2706" s="350"/>
    </row>
    <row r="2707" spans="1:7" ht="20.100000000000001" customHeight="1" x14ac:dyDescent="0.2">
      <c r="A2707" s="346" t="s">
        <v>34</v>
      </c>
      <c r="B2707" s="351" t="s">
        <v>1126</v>
      </c>
      <c r="C2707" s="352" t="str">
        <f>IFERROR(VLOOKUP(B2707,Tabla_CyP,2,FALSE),"")</f>
        <v>INFRAESTRUCTURA</v>
      </c>
      <c r="D2707" s="353"/>
      <c r="E2707" s="348"/>
      <c r="F2707" s="349"/>
      <c r="G2707" s="350"/>
    </row>
    <row r="2708" spans="1:7" ht="20.100000000000001" customHeight="1" x14ac:dyDescent="0.2">
      <c r="A2708" s="346" t="s">
        <v>21</v>
      </c>
      <c r="B2708" s="386">
        <f>IFERROR(VLOOKUP(COUNTIF($A$1:A2708,"ITEM:"),Tabla_NumeroItem,2,FALSE),"")</f>
        <v>53</v>
      </c>
      <c r="C2708" s="352" t="str">
        <f>IFERROR(VLOOKUP(B2708,Tabla_CyP,2,FALSE),"")</f>
        <v>Ejecución de Puentes de acceso Vehicular para limpieza canal s/cuneta en tierra</v>
      </c>
      <c r="D2708" s="330"/>
      <c r="E2708" s="348"/>
      <c r="F2708" s="343" t="s">
        <v>22</v>
      </c>
      <c r="G2708" s="354" t="str">
        <f>IFERROR(VLOOKUP(B2708,Tabla_CyP,4,FALSE),"")</f>
        <v>u</v>
      </c>
    </row>
    <row r="2709" spans="1:7" ht="20.100000000000001" customHeight="1" x14ac:dyDescent="0.2">
      <c r="A2709" s="346"/>
      <c r="B2709" s="347"/>
      <c r="C2709" s="352"/>
      <c r="D2709" s="330"/>
      <c r="E2709" s="348"/>
      <c r="F2709" s="349"/>
      <c r="G2709" s="350"/>
    </row>
    <row r="2710" spans="1:7" ht="20.100000000000001" customHeight="1" x14ac:dyDescent="0.2">
      <c r="A2710" s="650" t="s">
        <v>581</v>
      </c>
      <c r="B2710" s="651"/>
      <c r="C2710" s="646" t="s">
        <v>0</v>
      </c>
      <c r="D2710" s="646" t="s">
        <v>23</v>
      </c>
      <c r="E2710" s="648" t="s">
        <v>24</v>
      </c>
      <c r="F2710" s="644" t="s">
        <v>25</v>
      </c>
      <c r="G2710" s="652" t="s">
        <v>26</v>
      </c>
    </row>
    <row r="2711" spans="1:7" ht="20.100000000000001" customHeight="1" x14ac:dyDescent="0.2">
      <c r="A2711" s="355" t="s">
        <v>582</v>
      </c>
      <c r="B2711" s="356" t="s">
        <v>583</v>
      </c>
      <c r="C2711" s="647"/>
      <c r="D2711" s="647"/>
      <c r="E2711" s="649"/>
      <c r="F2711" s="645"/>
      <c r="G2711" s="653"/>
    </row>
    <row r="2712" spans="1:7" ht="20.100000000000001" customHeight="1" x14ac:dyDescent="0.2">
      <c r="A2712" s="596"/>
      <c r="B2712" s="357"/>
      <c r="C2712" s="358" t="s">
        <v>721</v>
      </c>
      <c r="D2712" s="359"/>
      <c r="E2712" s="360"/>
      <c r="F2712" s="361"/>
      <c r="G2712" s="362"/>
    </row>
    <row r="2713" spans="1:7" ht="20.100000000000001" customHeight="1" x14ac:dyDescent="0.2">
      <c r="A2713" s="363" t="str">
        <f>IFERROR(VLOOKUP(C2713,Tabla_Insumos,4,FALSE),"")</f>
        <v/>
      </c>
      <c r="B2713" s="328" t="str">
        <f t="shared" ref="B2713:B2726" si="810">IFERROR(VLOOKUP(C2713,Tabla_Insumos,5,FALSE),"")</f>
        <v/>
      </c>
      <c r="C2713" s="326"/>
      <c r="D2713" s="325" t="str">
        <f t="shared" ref="D2713:D2726" si="811">IFERROR(VLOOKUP(C2713,Tabla_Insumos,2,FALSE),"")</f>
        <v/>
      </c>
      <c r="E2713" s="329"/>
      <c r="F2713" s="331">
        <f t="shared" ref="F2713:F2726" si="812">IFERROR(VLOOKUP(C2713,Tabla_Insumos,3,FALSE),0)</f>
        <v>0</v>
      </c>
      <c r="G2713" s="332">
        <f>ROUND(E2713*F2713,2)</f>
        <v>0</v>
      </c>
    </row>
    <row r="2714" spans="1:7" ht="20.100000000000001" customHeight="1" x14ac:dyDescent="0.2">
      <c r="A2714" s="363" t="str">
        <f t="shared" ref="A2714:A2726" si="813">IFERROR(VLOOKUP(C2714,Tabla_Insumos,4,FALSE),"")</f>
        <v/>
      </c>
      <c r="B2714" s="328" t="str">
        <f t="shared" si="810"/>
        <v/>
      </c>
      <c r="C2714" s="326"/>
      <c r="D2714" s="325" t="str">
        <f t="shared" si="811"/>
        <v/>
      </c>
      <c r="E2714" s="329"/>
      <c r="F2714" s="331">
        <f t="shared" si="812"/>
        <v>0</v>
      </c>
      <c r="G2714" s="332">
        <f t="shared" ref="G2714:G2726" si="814">ROUND(E2714*F2714,2)</f>
        <v>0</v>
      </c>
    </row>
    <row r="2715" spans="1:7" ht="20.100000000000001" customHeight="1" x14ac:dyDescent="0.2">
      <c r="A2715" s="363" t="str">
        <f t="shared" si="813"/>
        <v/>
      </c>
      <c r="B2715" s="328" t="str">
        <f t="shared" si="810"/>
        <v/>
      </c>
      <c r="C2715" s="326"/>
      <c r="D2715" s="325" t="str">
        <f t="shared" si="811"/>
        <v/>
      </c>
      <c r="E2715" s="329"/>
      <c r="F2715" s="331">
        <f t="shared" si="812"/>
        <v>0</v>
      </c>
      <c r="G2715" s="332">
        <f t="shared" si="814"/>
        <v>0</v>
      </c>
    </row>
    <row r="2716" spans="1:7" ht="20.100000000000001" customHeight="1" x14ac:dyDescent="0.2">
      <c r="A2716" s="363" t="str">
        <f t="shared" si="813"/>
        <v/>
      </c>
      <c r="B2716" s="328" t="str">
        <f t="shared" si="810"/>
        <v/>
      </c>
      <c r="C2716" s="327"/>
      <c r="D2716" s="325" t="str">
        <f t="shared" si="811"/>
        <v/>
      </c>
      <c r="E2716" s="329"/>
      <c r="F2716" s="331">
        <f t="shared" si="812"/>
        <v>0</v>
      </c>
      <c r="G2716" s="332">
        <f t="shared" si="814"/>
        <v>0</v>
      </c>
    </row>
    <row r="2717" spans="1:7" ht="20.100000000000001" customHeight="1" x14ac:dyDescent="0.2">
      <c r="A2717" s="363" t="str">
        <f t="shared" si="813"/>
        <v/>
      </c>
      <c r="B2717" s="328" t="str">
        <f t="shared" si="810"/>
        <v/>
      </c>
      <c r="C2717" s="328"/>
      <c r="D2717" s="325" t="str">
        <f t="shared" si="811"/>
        <v/>
      </c>
      <c r="E2717" s="329"/>
      <c r="F2717" s="331">
        <f t="shared" si="812"/>
        <v>0</v>
      </c>
      <c r="G2717" s="332">
        <f t="shared" si="814"/>
        <v>0</v>
      </c>
    </row>
    <row r="2718" spans="1:7" ht="20.100000000000001" customHeight="1" x14ac:dyDescent="0.2">
      <c r="A2718" s="363" t="str">
        <f t="shared" si="813"/>
        <v/>
      </c>
      <c r="B2718" s="328" t="str">
        <f t="shared" si="810"/>
        <v/>
      </c>
      <c r="C2718" s="364"/>
      <c r="D2718" s="325" t="str">
        <f t="shared" si="811"/>
        <v/>
      </c>
      <c r="E2718" s="365"/>
      <c r="F2718" s="331">
        <f t="shared" si="812"/>
        <v>0</v>
      </c>
      <c r="G2718" s="332">
        <f t="shared" si="814"/>
        <v>0</v>
      </c>
    </row>
    <row r="2719" spans="1:7" ht="20.100000000000001" customHeight="1" x14ac:dyDescent="0.2">
      <c r="A2719" s="363" t="str">
        <f t="shared" si="813"/>
        <v/>
      </c>
      <c r="B2719" s="328" t="str">
        <f t="shared" si="810"/>
        <v/>
      </c>
      <c r="C2719" s="364"/>
      <c r="D2719" s="325" t="str">
        <f t="shared" si="811"/>
        <v/>
      </c>
      <c r="E2719" s="365"/>
      <c r="F2719" s="331">
        <f t="shared" si="812"/>
        <v>0</v>
      </c>
      <c r="G2719" s="332">
        <f t="shared" si="814"/>
        <v>0</v>
      </c>
    </row>
    <row r="2720" spans="1:7" ht="20.100000000000001" customHeight="1" x14ac:dyDescent="0.2">
      <c r="A2720" s="363" t="str">
        <f t="shared" si="813"/>
        <v/>
      </c>
      <c r="B2720" s="328" t="str">
        <f t="shared" si="810"/>
        <v/>
      </c>
      <c r="C2720" s="364"/>
      <c r="D2720" s="325" t="str">
        <f t="shared" si="811"/>
        <v/>
      </c>
      <c r="E2720" s="365"/>
      <c r="F2720" s="331">
        <f t="shared" si="812"/>
        <v>0</v>
      </c>
      <c r="G2720" s="332">
        <f t="shared" si="814"/>
        <v>0</v>
      </c>
    </row>
    <row r="2721" spans="1:7" ht="20.100000000000001" customHeight="1" x14ac:dyDescent="0.2">
      <c r="A2721" s="363" t="str">
        <f t="shared" si="813"/>
        <v/>
      </c>
      <c r="B2721" s="328" t="str">
        <f t="shared" si="810"/>
        <v/>
      </c>
      <c r="C2721" s="364"/>
      <c r="D2721" s="325" t="str">
        <f t="shared" si="811"/>
        <v/>
      </c>
      <c r="E2721" s="365"/>
      <c r="F2721" s="331">
        <f t="shared" si="812"/>
        <v>0</v>
      </c>
      <c r="G2721" s="332">
        <f t="shared" si="814"/>
        <v>0</v>
      </c>
    </row>
    <row r="2722" spans="1:7" ht="20.100000000000001" customHeight="1" x14ac:dyDescent="0.2">
      <c r="A2722" s="363" t="str">
        <f t="shared" si="813"/>
        <v/>
      </c>
      <c r="B2722" s="328" t="str">
        <f t="shared" si="810"/>
        <v/>
      </c>
      <c r="C2722" s="364"/>
      <c r="D2722" s="325" t="str">
        <f t="shared" si="811"/>
        <v/>
      </c>
      <c r="E2722" s="365"/>
      <c r="F2722" s="331">
        <f t="shared" si="812"/>
        <v>0</v>
      </c>
      <c r="G2722" s="332">
        <f t="shared" si="814"/>
        <v>0</v>
      </c>
    </row>
    <row r="2723" spans="1:7" ht="20.100000000000001" customHeight="1" x14ac:dyDescent="0.2">
      <c r="A2723" s="363" t="str">
        <f t="shared" si="813"/>
        <v/>
      </c>
      <c r="B2723" s="328" t="str">
        <f t="shared" si="810"/>
        <v/>
      </c>
      <c r="C2723" s="364"/>
      <c r="D2723" s="325" t="str">
        <f t="shared" si="811"/>
        <v/>
      </c>
      <c r="E2723" s="365"/>
      <c r="F2723" s="331">
        <f t="shared" si="812"/>
        <v>0</v>
      </c>
      <c r="G2723" s="332">
        <f t="shared" si="814"/>
        <v>0</v>
      </c>
    </row>
    <row r="2724" spans="1:7" ht="20.100000000000001" customHeight="1" x14ac:dyDescent="0.2">
      <c r="A2724" s="363" t="str">
        <f t="shared" si="813"/>
        <v/>
      </c>
      <c r="B2724" s="328" t="str">
        <f t="shared" si="810"/>
        <v/>
      </c>
      <c r="C2724" s="364"/>
      <c r="D2724" s="325" t="str">
        <f t="shared" si="811"/>
        <v/>
      </c>
      <c r="E2724" s="365"/>
      <c r="F2724" s="331">
        <f t="shared" si="812"/>
        <v>0</v>
      </c>
      <c r="G2724" s="332">
        <f t="shared" si="814"/>
        <v>0</v>
      </c>
    </row>
    <row r="2725" spans="1:7" ht="20.100000000000001" customHeight="1" x14ac:dyDescent="0.2">
      <c r="A2725" s="363" t="str">
        <f t="shared" si="813"/>
        <v/>
      </c>
      <c r="B2725" s="328" t="str">
        <f t="shared" si="810"/>
        <v/>
      </c>
      <c r="C2725" s="364"/>
      <c r="D2725" s="325" t="str">
        <f t="shared" si="811"/>
        <v/>
      </c>
      <c r="E2725" s="365"/>
      <c r="F2725" s="331">
        <f t="shared" si="812"/>
        <v>0</v>
      </c>
      <c r="G2725" s="332">
        <f t="shared" si="814"/>
        <v>0</v>
      </c>
    </row>
    <row r="2726" spans="1:7" ht="20.100000000000001" customHeight="1" x14ac:dyDescent="0.2">
      <c r="A2726" s="363" t="str">
        <f t="shared" si="813"/>
        <v/>
      </c>
      <c r="B2726" s="328" t="str">
        <f t="shared" si="810"/>
        <v/>
      </c>
      <c r="C2726" s="364"/>
      <c r="D2726" s="325" t="str">
        <f t="shared" si="811"/>
        <v/>
      </c>
      <c r="E2726" s="365"/>
      <c r="F2726" s="331">
        <f t="shared" si="812"/>
        <v>0</v>
      </c>
      <c r="G2726" s="332">
        <f t="shared" si="814"/>
        <v>0</v>
      </c>
    </row>
    <row r="2727" spans="1:7" ht="20.100000000000001" customHeight="1" x14ac:dyDescent="0.2">
      <c r="A2727" s="366"/>
      <c r="B2727" s="352"/>
      <c r="C2727" s="352"/>
      <c r="D2727" s="330"/>
      <c r="E2727" s="348"/>
      <c r="F2727" s="597" t="s">
        <v>27</v>
      </c>
      <c r="G2727" s="333">
        <f>SUBTOTAL(9,G2713:G2726)</f>
        <v>0</v>
      </c>
    </row>
    <row r="2728" spans="1:7" ht="20.100000000000001" customHeight="1" x14ac:dyDescent="0.2">
      <c r="A2728" s="366"/>
      <c r="B2728" s="352"/>
      <c r="C2728" s="339" t="s">
        <v>722</v>
      </c>
      <c r="D2728" s="330"/>
      <c r="E2728" s="348"/>
      <c r="F2728" s="349"/>
      <c r="G2728" s="367"/>
    </row>
    <row r="2729" spans="1:7" ht="20.100000000000001" customHeight="1" x14ac:dyDescent="0.2">
      <c r="A2729" s="363" t="str">
        <f t="shared" ref="A2729:A2736" si="815">IFERROR(VLOOKUP(C2729,Tabla_Insumos,4,FALSE),"")</f>
        <v/>
      </c>
      <c r="B2729" s="328" t="str">
        <f t="shared" ref="B2729:B2736" si="816">IFERROR(VLOOKUP(C2729,Tabla_Insumos,5,FALSE),"")</f>
        <v/>
      </c>
      <c r="C2729" s="334"/>
      <c r="D2729" s="325" t="str">
        <f t="shared" ref="D2729:D2736" si="817">IFERROR(VLOOKUP(C2729,Tabla_Insumos,2,FALSE),"")</f>
        <v/>
      </c>
      <c r="E2729" s="329"/>
      <c r="F2729" s="368">
        <f t="shared" ref="F2729:F2736" si="818">IFERROR(VLOOKUP(C2729,Tabla_Insumos,3,FALSE),0)</f>
        <v>0</v>
      </c>
      <c r="G2729" s="332">
        <f>ROUND(E2729*F2729,2)</f>
        <v>0</v>
      </c>
    </row>
    <row r="2730" spans="1:7" ht="20.100000000000001" customHeight="1" x14ac:dyDescent="0.2">
      <c r="A2730" s="363" t="str">
        <f t="shared" si="815"/>
        <v/>
      </c>
      <c r="B2730" s="328" t="str">
        <f t="shared" si="816"/>
        <v/>
      </c>
      <c r="C2730" s="335"/>
      <c r="D2730" s="325" t="str">
        <f t="shared" si="817"/>
        <v/>
      </c>
      <c r="E2730" s="329"/>
      <c r="F2730" s="368">
        <f t="shared" si="818"/>
        <v>0</v>
      </c>
      <c r="G2730" s="332">
        <f t="shared" ref="G2730:G2736" si="819">ROUND(E2730*F2730,2)</f>
        <v>0</v>
      </c>
    </row>
    <row r="2731" spans="1:7" ht="20.100000000000001" customHeight="1" x14ac:dyDescent="0.2">
      <c r="A2731" s="363" t="str">
        <f t="shared" si="815"/>
        <v/>
      </c>
      <c r="B2731" s="328" t="str">
        <f t="shared" si="816"/>
        <v/>
      </c>
      <c r="C2731" s="335"/>
      <c r="D2731" s="325" t="str">
        <f t="shared" si="817"/>
        <v/>
      </c>
      <c r="E2731" s="329"/>
      <c r="F2731" s="368">
        <f t="shared" si="818"/>
        <v>0</v>
      </c>
      <c r="G2731" s="332">
        <f t="shared" si="819"/>
        <v>0</v>
      </c>
    </row>
    <row r="2732" spans="1:7" ht="20.100000000000001" customHeight="1" x14ac:dyDescent="0.2">
      <c r="A2732" s="363" t="str">
        <f t="shared" si="815"/>
        <v/>
      </c>
      <c r="B2732" s="328" t="str">
        <f t="shared" si="816"/>
        <v/>
      </c>
      <c r="C2732" s="335"/>
      <c r="D2732" s="325" t="str">
        <f t="shared" si="817"/>
        <v/>
      </c>
      <c r="E2732" s="329"/>
      <c r="F2732" s="368">
        <f t="shared" si="818"/>
        <v>0</v>
      </c>
      <c r="G2732" s="332">
        <f t="shared" si="819"/>
        <v>0</v>
      </c>
    </row>
    <row r="2733" spans="1:7" ht="20.100000000000001" customHeight="1" x14ac:dyDescent="0.2">
      <c r="A2733" s="363" t="str">
        <f t="shared" si="815"/>
        <v/>
      </c>
      <c r="B2733" s="328" t="str">
        <f t="shared" si="816"/>
        <v/>
      </c>
      <c r="C2733" s="328"/>
      <c r="D2733" s="325" t="str">
        <f t="shared" si="817"/>
        <v/>
      </c>
      <c r="E2733" s="329"/>
      <c r="F2733" s="368">
        <f t="shared" si="818"/>
        <v>0</v>
      </c>
      <c r="G2733" s="332">
        <f t="shared" si="819"/>
        <v>0</v>
      </c>
    </row>
    <row r="2734" spans="1:7" ht="20.100000000000001" customHeight="1" x14ac:dyDescent="0.2">
      <c r="A2734" s="363" t="str">
        <f t="shared" si="815"/>
        <v/>
      </c>
      <c r="B2734" s="328" t="str">
        <f t="shared" si="816"/>
        <v/>
      </c>
      <c r="C2734" s="328"/>
      <c r="D2734" s="325" t="str">
        <f t="shared" si="817"/>
        <v/>
      </c>
      <c r="E2734" s="329"/>
      <c r="F2734" s="368">
        <f t="shared" si="818"/>
        <v>0</v>
      </c>
      <c r="G2734" s="332">
        <f t="shared" si="819"/>
        <v>0</v>
      </c>
    </row>
    <row r="2735" spans="1:7" ht="20.100000000000001" customHeight="1" x14ac:dyDescent="0.2">
      <c r="A2735" s="363" t="str">
        <f t="shared" si="815"/>
        <v/>
      </c>
      <c r="B2735" s="328" t="str">
        <f t="shared" si="816"/>
        <v/>
      </c>
      <c r="C2735" s="364"/>
      <c r="D2735" s="325" t="str">
        <f t="shared" si="817"/>
        <v/>
      </c>
      <c r="E2735" s="365"/>
      <c r="F2735" s="368">
        <f t="shared" si="818"/>
        <v>0</v>
      </c>
      <c r="G2735" s="332">
        <f t="shared" si="819"/>
        <v>0</v>
      </c>
    </row>
    <row r="2736" spans="1:7" ht="20.100000000000001" customHeight="1" x14ac:dyDescent="0.2">
      <c r="A2736" s="363" t="str">
        <f t="shared" si="815"/>
        <v/>
      </c>
      <c r="B2736" s="328" t="str">
        <f t="shared" si="816"/>
        <v/>
      </c>
      <c r="C2736" s="364"/>
      <c r="D2736" s="325" t="str">
        <f t="shared" si="817"/>
        <v/>
      </c>
      <c r="E2736" s="365"/>
      <c r="F2736" s="368">
        <f t="shared" si="818"/>
        <v>0</v>
      </c>
      <c r="G2736" s="332">
        <f t="shared" si="819"/>
        <v>0</v>
      </c>
    </row>
    <row r="2737" spans="1:7" ht="20.100000000000001" customHeight="1" x14ac:dyDescent="0.2">
      <c r="A2737" s="366"/>
      <c r="B2737" s="352"/>
      <c r="C2737" s="352"/>
      <c r="D2737" s="330"/>
      <c r="E2737" s="348"/>
      <c r="F2737" s="597" t="s">
        <v>28</v>
      </c>
      <c r="G2737" s="333">
        <f>SUBTOTAL(9,G2729:G2736)</f>
        <v>0</v>
      </c>
    </row>
    <row r="2738" spans="1:7" ht="20.100000000000001" customHeight="1" x14ac:dyDescent="0.2">
      <c r="A2738" s="366"/>
      <c r="B2738" s="352"/>
      <c r="C2738" s="339" t="s">
        <v>723</v>
      </c>
      <c r="D2738" s="330"/>
      <c r="E2738" s="348"/>
      <c r="F2738" s="349"/>
      <c r="G2738" s="367"/>
    </row>
    <row r="2739" spans="1:7" ht="20.100000000000001" customHeight="1" x14ac:dyDescent="0.2">
      <c r="A2739" s="363" t="str">
        <f>IFERROR(VLOOKUP(C2739,Tabla_Insumos,4,FALSE),"")</f>
        <v/>
      </c>
      <c r="B2739" s="328" t="str">
        <f t="shared" ref="B2739:B2747" si="820">IFERROR(VLOOKUP(C2739,Tabla_Insumos,5,FALSE),"")</f>
        <v/>
      </c>
      <c r="C2739" s="335"/>
      <c r="D2739" s="325" t="str">
        <f t="shared" ref="D2739:D2747" si="821">IFERROR(VLOOKUP(C2739,Tabla_Insumos,2,FALSE),"")</f>
        <v/>
      </c>
      <c r="E2739" s="329"/>
      <c r="F2739" s="331">
        <f>IFERROR(VLOOKUP(C2739,Tabla_Insumos,3,FALSE),0)</f>
        <v>0</v>
      </c>
      <c r="G2739" s="332">
        <f>ROUND(E2739*F2739,2)</f>
        <v>0</v>
      </c>
    </row>
    <row r="2740" spans="1:7" ht="20.100000000000001" customHeight="1" x14ac:dyDescent="0.2">
      <c r="A2740" s="363" t="str">
        <f t="shared" ref="A2740:A2747" si="822">IFERROR(VLOOKUP(C2740,Tabla_Insumos,4,FALSE),"")</f>
        <v/>
      </c>
      <c r="B2740" s="328" t="str">
        <f t="shared" si="820"/>
        <v/>
      </c>
      <c r="C2740" s="335"/>
      <c r="D2740" s="325" t="str">
        <f t="shared" si="821"/>
        <v/>
      </c>
      <c r="E2740" s="329"/>
      <c r="F2740" s="331">
        <f t="shared" ref="F2740:F2747" si="823">IFERROR(VLOOKUP(C2740,Tabla_Insumos,3,FALSE),0)</f>
        <v>0</v>
      </c>
      <c r="G2740" s="332">
        <f t="shared" ref="G2740:G2747" si="824">ROUND(E2740*F2740,2)</f>
        <v>0</v>
      </c>
    </row>
    <row r="2741" spans="1:7" ht="20.100000000000001" customHeight="1" x14ac:dyDescent="0.2">
      <c r="A2741" s="363" t="str">
        <f t="shared" si="822"/>
        <v/>
      </c>
      <c r="B2741" s="328" t="str">
        <f t="shared" si="820"/>
        <v/>
      </c>
      <c r="C2741" s="334"/>
      <c r="D2741" s="325" t="str">
        <f t="shared" si="821"/>
        <v/>
      </c>
      <c r="E2741" s="329"/>
      <c r="F2741" s="331">
        <f t="shared" si="823"/>
        <v>0</v>
      </c>
      <c r="G2741" s="332">
        <f t="shared" si="824"/>
        <v>0</v>
      </c>
    </row>
    <row r="2742" spans="1:7" ht="20.100000000000001" customHeight="1" x14ac:dyDescent="0.2">
      <c r="A2742" s="363" t="str">
        <f t="shared" si="822"/>
        <v/>
      </c>
      <c r="B2742" s="328" t="str">
        <f t="shared" si="820"/>
        <v/>
      </c>
      <c r="C2742" s="369"/>
      <c r="D2742" s="325" t="str">
        <f t="shared" si="821"/>
        <v/>
      </c>
      <c r="E2742" s="329"/>
      <c r="F2742" s="331">
        <f t="shared" si="823"/>
        <v>0</v>
      </c>
      <c r="G2742" s="332">
        <f t="shared" si="824"/>
        <v>0</v>
      </c>
    </row>
    <row r="2743" spans="1:7" ht="20.100000000000001" customHeight="1" x14ac:dyDescent="0.2">
      <c r="A2743" s="363" t="str">
        <f t="shared" si="822"/>
        <v/>
      </c>
      <c r="B2743" s="328" t="str">
        <f t="shared" si="820"/>
        <v/>
      </c>
      <c r="C2743" s="370"/>
      <c r="D2743" s="325" t="str">
        <f t="shared" si="821"/>
        <v/>
      </c>
      <c r="E2743" s="329"/>
      <c r="F2743" s="331">
        <f t="shared" si="823"/>
        <v>0</v>
      </c>
      <c r="G2743" s="332">
        <f t="shared" si="824"/>
        <v>0</v>
      </c>
    </row>
    <row r="2744" spans="1:7" ht="20.100000000000001" customHeight="1" x14ac:dyDescent="0.2">
      <c r="A2744" s="363" t="str">
        <f t="shared" si="822"/>
        <v/>
      </c>
      <c r="B2744" s="328" t="str">
        <f t="shared" si="820"/>
        <v/>
      </c>
      <c r="C2744" s="364"/>
      <c r="D2744" s="325" t="str">
        <f t="shared" si="821"/>
        <v/>
      </c>
      <c r="E2744" s="365"/>
      <c r="F2744" s="331">
        <f t="shared" si="823"/>
        <v>0</v>
      </c>
      <c r="G2744" s="332">
        <f t="shared" si="824"/>
        <v>0</v>
      </c>
    </row>
    <row r="2745" spans="1:7" ht="20.100000000000001" customHeight="1" x14ac:dyDescent="0.2">
      <c r="A2745" s="363" t="str">
        <f t="shared" si="822"/>
        <v/>
      </c>
      <c r="B2745" s="328" t="str">
        <f t="shared" si="820"/>
        <v/>
      </c>
      <c r="C2745" s="364"/>
      <c r="D2745" s="325" t="str">
        <f t="shared" si="821"/>
        <v/>
      </c>
      <c r="E2745" s="365"/>
      <c r="F2745" s="331">
        <f t="shared" si="823"/>
        <v>0</v>
      </c>
      <c r="G2745" s="332">
        <f t="shared" si="824"/>
        <v>0</v>
      </c>
    </row>
    <row r="2746" spans="1:7" ht="20.100000000000001" customHeight="1" x14ac:dyDescent="0.2">
      <c r="A2746" s="363" t="str">
        <f t="shared" si="822"/>
        <v/>
      </c>
      <c r="B2746" s="328" t="str">
        <f t="shared" si="820"/>
        <v/>
      </c>
      <c r="C2746" s="364"/>
      <c r="D2746" s="325" t="str">
        <f t="shared" si="821"/>
        <v/>
      </c>
      <c r="E2746" s="365"/>
      <c r="F2746" s="331">
        <f t="shared" si="823"/>
        <v>0</v>
      </c>
      <c r="G2746" s="332">
        <f t="shared" si="824"/>
        <v>0</v>
      </c>
    </row>
    <row r="2747" spans="1:7" ht="20.100000000000001" customHeight="1" x14ac:dyDescent="0.2">
      <c r="A2747" s="363" t="str">
        <f t="shared" si="822"/>
        <v/>
      </c>
      <c r="B2747" s="328" t="str">
        <f t="shared" si="820"/>
        <v/>
      </c>
      <c r="C2747" s="364"/>
      <c r="D2747" s="325" t="str">
        <f t="shared" si="821"/>
        <v/>
      </c>
      <c r="E2747" s="365"/>
      <c r="F2747" s="331">
        <f t="shared" si="823"/>
        <v>0</v>
      </c>
      <c r="G2747" s="332">
        <f t="shared" si="824"/>
        <v>0</v>
      </c>
    </row>
    <row r="2748" spans="1:7" ht="20.100000000000001" customHeight="1" x14ac:dyDescent="0.2">
      <c r="A2748" s="371"/>
      <c r="B2748" s="330"/>
      <c r="C2748" s="352"/>
      <c r="D2748" s="330"/>
      <c r="E2748" s="348"/>
      <c r="F2748" s="597" t="s">
        <v>29</v>
      </c>
      <c r="G2748" s="333">
        <f>SUBTOTAL(9,G2739:G2747)</f>
        <v>0</v>
      </c>
    </row>
    <row r="2749" spans="1:7" ht="20.100000000000001" customHeight="1" thickBot="1" x14ac:dyDescent="0.25">
      <c r="A2749" s="372"/>
      <c r="B2749" s="373"/>
      <c r="C2749" s="374"/>
      <c r="D2749" s="373"/>
      <c r="E2749" s="375"/>
      <c r="F2749" s="376"/>
      <c r="G2749" s="377"/>
    </row>
    <row r="2750" spans="1:7" ht="20.100000000000001" customHeight="1" thickBot="1" x14ac:dyDescent="0.25">
      <c r="A2750" s="387">
        <f>B2708</f>
        <v>53</v>
      </c>
      <c r="B2750" s="378" t="str">
        <f>C2708</f>
        <v>Ejecución de Puentes de acceso Vehicular para limpieza canal s/cuneta en tierra</v>
      </c>
      <c r="C2750" s="379"/>
      <c r="D2750" s="379" t="s">
        <v>30</v>
      </c>
      <c r="E2750" s="380"/>
      <c r="F2750" s="381" t="s">
        <v>31</v>
      </c>
      <c r="G2750" s="382">
        <f>SUBTOTAL(9,G2713:G2749)</f>
        <v>0</v>
      </c>
    </row>
    <row r="2751" spans="1:7" ht="20.100000000000001" customHeight="1" thickTop="1" thickBot="1" x14ac:dyDescent="0.25"/>
    <row r="2752" spans="1:7" ht="20.100000000000001" customHeight="1" thickTop="1" x14ac:dyDescent="0.2">
      <c r="A2752" s="383" t="s">
        <v>1252</v>
      </c>
      <c r="B2752" s="384"/>
      <c r="C2752" s="384"/>
      <c r="D2752" s="384"/>
      <c r="E2752" s="384"/>
      <c r="F2752" s="384"/>
      <c r="G2752" s="385"/>
    </row>
    <row r="2753" spans="1:7" ht="20.100000000000001" customHeight="1" x14ac:dyDescent="0.2">
      <c r="A2753" s="336" t="s">
        <v>719</v>
      </c>
      <c r="B2753" s="337" t="str">
        <f>Comitente</f>
        <v>INSTITUTO PROVINCIAL DE LA VIVIENDA</v>
      </c>
      <c r="C2753" s="338"/>
      <c r="D2753" s="339"/>
      <c r="E2753" s="339"/>
      <c r="F2753" s="340"/>
      <c r="G2753" s="341"/>
    </row>
    <row r="2754" spans="1:7" ht="20.100000000000001" customHeight="1" x14ac:dyDescent="0.2">
      <c r="A2754" s="336" t="s">
        <v>720</v>
      </c>
      <c r="B2754" s="337" t="str">
        <f>Contratista</f>
        <v>xxxxxx</v>
      </c>
      <c r="C2754" s="342"/>
      <c r="D2754" s="342"/>
      <c r="E2754" s="342"/>
      <c r="F2754" s="343"/>
      <c r="G2754" s="344"/>
    </row>
    <row r="2755" spans="1:7" ht="20.100000000000001" customHeight="1" x14ac:dyDescent="0.2">
      <c r="A2755" s="336" t="s">
        <v>20</v>
      </c>
      <c r="B2755" s="337" t="str">
        <f>Obra</f>
        <v>B° VIRGEN DE FÁTIMA - SECTOR 1 - 71 VIV.- DPTO. JÁCHAL</v>
      </c>
      <c r="C2755" s="342"/>
      <c r="D2755" s="342"/>
      <c r="E2755" s="342"/>
      <c r="F2755" s="343" t="s">
        <v>33</v>
      </c>
      <c r="G2755" s="345">
        <f>+Datos!$C$10</f>
        <v>43769</v>
      </c>
    </row>
    <row r="2756" spans="1:7" ht="20.100000000000001" customHeight="1" x14ac:dyDescent="0.2">
      <c r="A2756" s="346" t="s">
        <v>718</v>
      </c>
      <c r="B2756" s="347" t="str">
        <f>Ubicación</f>
        <v>DEPTO. JÁCHAL</v>
      </c>
      <c r="C2756" s="347"/>
      <c r="D2756" s="330"/>
      <c r="E2756" s="348"/>
      <c r="F2756" s="349"/>
      <c r="G2756" s="350"/>
    </row>
    <row r="2757" spans="1:7" ht="20.100000000000001" customHeight="1" x14ac:dyDescent="0.2">
      <c r="A2757" s="346" t="s">
        <v>34</v>
      </c>
      <c r="B2757" s="351" t="s">
        <v>1126</v>
      </c>
      <c r="C2757" s="352" t="str">
        <f>IFERROR(VLOOKUP(B2757,Tabla_CyP,2,FALSE),"")</f>
        <v>INFRAESTRUCTURA</v>
      </c>
      <c r="D2757" s="353"/>
      <c r="E2757" s="348"/>
      <c r="F2757" s="349"/>
      <c r="G2757" s="350"/>
    </row>
    <row r="2758" spans="1:7" ht="20.100000000000001" customHeight="1" x14ac:dyDescent="0.2">
      <c r="A2758" s="346" t="s">
        <v>21</v>
      </c>
      <c r="B2758" s="386">
        <f>IFERROR(VLOOKUP(COUNTIF($A$1:A2758,"ITEM:"),Tabla_NumeroItem,2,FALSE),"")</f>
        <v>54</v>
      </c>
      <c r="C2758" s="352" t="str">
        <f>IFERROR(VLOOKUP(B2758,Tabla_CyP,2,FALSE),"")</f>
        <v>Indicadores de Calles</v>
      </c>
      <c r="D2758" s="330"/>
      <c r="E2758" s="348"/>
      <c r="F2758" s="343" t="s">
        <v>22</v>
      </c>
      <c r="G2758" s="354" t="str">
        <f>IFERROR(VLOOKUP(B2758,Tabla_CyP,4,FALSE),"")</f>
        <v>u</v>
      </c>
    </row>
    <row r="2759" spans="1:7" ht="20.100000000000001" customHeight="1" x14ac:dyDescent="0.2">
      <c r="A2759" s="346"/>
      <c r="B2759" s="347"/>
      <c r="C2759" s="352"/>
      <c r="D2759" s="330"/>
      <c r="E2759" s="348"/>
      <c r="F2759" s="349"/>
      <c r="G2759" s="350"/>
    </row>
    <row r="2760" spans="1:7" ht="20.100000000000001" customHeight="1" x14ac:dyDescent="0.2">
      <c r="A2760" s="650" t="s">
        <v>581</v>
      </c>
      <c r="B2760" s="651"/>
      <c r="C2760" s="646" t="s">
        <v>0</v>
      </c>
      <c r="D2760" s="646" t="s">
        <v>23</v>
      </c>
      <c r="E2760" s="648" t="s">
        <v>24</v>
      </c>
      <c r="F2760" s="644" t="s">
        <v>25</v>
      </c>
      <c r="G2760" s="652" t="s">
        <v>26</v>
      </c>
    </row>
    <row r="2761" spans="1:7" ht="20.100000000000001" customHeight="1" x14ac:dyDescent="0.2">
      <c r="A2761" s="355" t="s">
        <v>582</v>
      </c>
      <c r="B2761" s="356" t="s">
        <v>583</v>
      </c>
      <c r="C2761" s="647"/>
      <c r="D2761" s="647"/>
      <c r="E2761" s="649"/>
      <c r="F2761" s="645"/>
      <c r="G2761" s="653"/>
    </row>
    <row r="2762" spans="1:7" ht="20.100000000000001" customHeight="1" x14ac:dyDescent="0.2">
      <c r="A2762" s="596"/>
      <c r="B2762" s="357"/>
      <c r="C2762" s="358" t="s">
        <v>721</v>
      </c>
      <c r="D2762" s="359"/>
      <c r="E2762" s="360"/>
      <c r="F2762" s="361"/>
      <c r="G2762" s="362"/>
    </row>
    <row r="2763" spans="1:7" ht="20.100000000000001" customHeight="1" x14ac:dyDescent="0.2">
      <c r="A2763" s="363" t="str">
        <f>IFERROR(VLOOKUP(C2763,Tabla_Insumos,4,FALSE),"")</f>
        <v/>
      </c>
      <c r="B2763" s="328" t="str">
        <f t="shared" ref="B2763:B2776" si="825">IFERROR(VLOOKUP(C2763,Tabla_Insumos,5,FALSE),"")</f>
        <v/>
      </c>
      <c r="C2763" s="326"/>
      <c r="D2763" s="325" t="str">
        <f t="shared" ref="D2763:D2776" si="826">IFERROR(VLOOKUP(C2763,Tabla_Insumos,2,FALSE),"")</f>
        <v/>
      </c>
      <c r="E2763" s="329"/>
      <c r="F2763" s="331">
        <f t="shared" ref="F2763:F2776" si="827">IFERROR(VLOOKUP(C2763,Tabla_Insumos,3,FALSE),0)</f>
        <v>0</v>
      </c>
      <c r="G2763" s="332">
        <f>ROUND(E2763*F2763,2)</f>
        <v>0</v>
      </c>
    </row>
    <row r="2764" spans="1:7" ht="20.100000000000001" customHeight="1" x14ac:dyDescent="0.2">
      <c r="A2764" s="363" t="str">
        <f t="shared" ref="A2764:A2776" si="828">IFERROR(VLOOKUP(C2764,Tabla_Insumos,4,FALSE),"")</f>
        <v/>
      </c>
      <c r="B2764" s="328" t="str">
        <f t="shared" si="825"/>
        <v/>
      </c>
      <c r="C2764" s="326"/>
      <c r="D2764" s="325" t="str">
        <f t="shared" si="826"/>
        <v/>
      </c>
      <c r="E2764" s="329"/>
      <c r="F2764" s="331">
        <f t="shared" si="827"/>
        <v>0</v>
      </c>
      <c r="G2764" s="332">
        <f t="shared" ref="G2764:G2776" si="829">ROUND(E2764*F2764,2)</f>
        <v>0</v>
      </c>
    </row>
    <row r="2765" spans="1:7" ht="20.100000000000001" customHeight="1" x14ac:dyDescent="0.2">
      <c r="A2765" s="363" t="str">
        <f t="shared" si="828"/>
        <v/>
      </c>
      <c r="B2765" s="328" t="str">
        <f t="shared" si="825"/>
        <v/>
      </c>
      <c r="C2765" s="326"/>
      <c r="D2765" s="325" t="str">
        <f t="shared" si="826"/>
        <v/>
      </c>
      <c r="E2765" s="329"/>
      <c r="F2765" s="331">
        <f t="shared" si="827"/>
        <v>0</v>
      </c>
      <c r="G2765" s="332">
        <f t="shared" si="829"/>
        <v>0</v>
      </c>
    </row>
    <row r="2766" spans="1:7" ht="20.100000000000001" customHeight="1" x14ac:dyDescent="0.2">
      <c r="A2766" s="363" t="str">
        <f t="shared" si="828"/>
        <v/>
      </c>
      <c r="B2766" s="328" t="str">
        <f t="shared" si="825"/>
        <v/>
      </c>
      <c r="C2766" s="327"/>
      <c r="D2766" s="325" t="str">
        <f t="shared" si="826"/>
        <v/>
      </c>
      <c r="E2766" s="329"/>
      <c r="F2766" s="331">
        <f t="shared" si="827"/>
        <v>0</v>
      </c>
      <c r="G2766" s="332">
        <f t="shared" si="829"/>
        <v>0</v>
      </c>
    </row>
    <row r="2767" spans="1:7" ht="20.100000000000001" customHeight="1" x14ac:dyDescent="0.2">
      <c r="A2767" s="363" t="str">
        <f t="shared" si="828"/>
        <v/>
      </c>
      <c r="B2767" s="328" t="str">
        <f t="shared" si="825"/>
        <v/>
      </c>
      <c r="C2767" s="328"/>
      <c r="D2767" s="325" t="str">
        <f t="shared" si="826"/>
        <v/>
      </c>
      <c r="E2767" s="329"/>
      <c r="F2767" s="331">
        <f t="shared" si="827"/>
        <v>0</v>
      </c>
      <c r="G2767" s="332">
        <f t="shared" si="829"/>
        <v>0</v>
      </c>
    </row>
    <row r="2768" spans="1:7" ht="20.100000000000001" customHeight="1" x14ac:dyDescent="0.2">
      <c r="A2768" s="363" t="str">
        <f t="shared" si="828"/>
        <v/>
      </c>
      <c r="B2768" s="328" t="str">
        <f t="shared" si="825"/>
        <v/>
      </c>
      <c r="C2768" s="364"/>
      <c r="D2768" s="325" t="str">
        <f t="shared" si="826"/>
        <v/>
      </c>
      <c r="E2768" s="365"/>
      <c r="F2768" s="331">
        <f t="shared" si="827"/>
        <v>0</v>
      </c>
      <c r="G2768" s="332">
        <f t="shared" si="829"/>
        <v>0</v>
      </c>
    </row>
    <row r="2769" spans="1:7" ht="20.100000000000001" customHeight="1" x14ac:dyDescent="0.2">
      <c r="A2769" s="363" t="str">
        <f t="shared" si="828"/>
        <v/>
      </c>
      <c r="B2769" s="328" t="str">
        <f t="shared" si="825"/>
        <v/>
      </c>
      <c r="C2769" s="364"/>
      <c r="D2769" s="325" t="str">
        <f t="shared" si="826"/>
        <v/>
      </c>
      <c r="E2769" s="365"/>
      <c r="F2769" s="331">
        <f t="shared" si="827"/>
        <v>0</v>
      </c>
      <c r="G2769" s="332">
        <f t="shared" si="829"/>
        <v>0</v>
      </c>
    </row>
    <row r="2770" spans="1:7" ht="20.100000000000001" customHeight="1" x14ac:dyDescent="0.2">
      <c r="A2770" s="363" t="str">
        <f t="shared" si="828"/>
        <v/>
      </c>
      <c r="B2770" s="328" t="str">
        <f t="shared" si="825"/>
        <v/>
      </c>
      <c r="C2770" s="364"/>
      <c r="D2770" s="325" t="str">
        <f t="shared" si="826"/>
        <v/>
      </c>
      <c r="E2770" s="365"/>
      <c r="F2770" s="331">
        <f t="shared" si="827"/>
        <v>0</v>
      </c>
      <c r="G2770" s="332">
        <f t="shared" si="829"/>
        <v>0</v>
      </c>
    </row>
    <row r="2771" spans="1:7" ht="20.100000000000001" customHeight="1" x14ac:dyDescent="0.2">
      <c r="A2771" s="363" t="str">
        <f t="shared" si="828"/>
        <v/>
      </c>
      <c r="B2771" s="328" t="str">
        <f t="shared" si="825"/>
        <v/>
      </c>
      <c r="C2771" s="364"/>
      <c r="D2771" s="325" t="str">
        <f t="shared" si="826"/>
        <v/>
      </c>
      <c r="E2771" s="365"/>
      <c r="F2771" s="331">
        <f t="shared" si="827"/>
        <v>0</v>
      </c>
      <c r="G2771" s="332">
        <f t="shared" si="829"/>
        <v>0</v>
      </c>
    </row>
    <row r="2772" spans="1:7" ht="20.100000000000001" customHeight="1" x14ac:dyDescent="0.2">
      <c r="A2772" s="363" t="str">
        <f t="shared" si="828"/>
        <v/>
      </c>
      <c r="B2772" s="328" t="str">
        <f t="shared" si="825"/>
        <v/>
      </c>
      <c r="C2772" s="364"/>
      <c r="D2772" s="325" t="str">
        <f t="shared" si="826"/>
        <v/>
      </c>
      <c r="E2772" s="365"/>
      <c r="F2772" s="331">
        <f t="shared" si="827"/>
        <v>0</v>
      </c>
      <c r="G2772" s="332">
        <f t="shared" si="829"/>
        <v>0</v>
      </c>
    </row>
    <row r="2773" spans="1:7" ht="20.100000000000001" customHeight="1" x14ac:dyDescent="0.2">
      <c r="A2773" s="363" t="str">
        <f t="shared" si="828"/>
        <v/>
      </c>
      <c r="B2773" s="328" t="str">
        <f t="shared" si="825"/>
        <v/>
      </c>
      <c r="C2773" s="364"/>
      <c r="D2773" s="325" t="str">
        <f t="shared" si="826"/>
        <v/>
      </c>
      <c r="E2773" s="365"/>
      <c r="F2773" s="331">
        <f t="shared" si="827"/>
        <v>0</v>
      </c>
      <c r="G2773" s="332">
        <f t="shared" si="829"/>
        <v>0</v>
      </c>
    </row>
    <row r="2774" spans="1:7" ht="20.100000000000001" customHeight="1" x14ac:dyDescent="0.2">
      <c r="A2774" s="363" t="str">
        <f t="shared" si="828"/>
        <v/>
      </c>
      <c r="B2774" s="328" t="str">
        <f t="shared" si="825"/>
        <v/>
      </c>
      <c r="C2774" s="364"/>
      <c r="D2774" s="325" t="str">
        <f t="shared" si="826"/>
        <v/>
      </c>
      <c r="E2774" s="365"/>
      <c r="F2774" s="331">
        <f t="shared" si="827"/>
        <v>0</v>
      </c>
      <c r="G2774" s="332">
        <f t="shared" si="829"/>
        <v>0</v>
      </c>
    </row>
    <row r="2775" spans="1:7" ht="20.100000000000001" customHeight="1" x14ac:dyDescent="0.2">
      <c r="A2775" s="363" t="str">
        <f t="shared" si="828"/>
        <v/>
      </c>
      <c r="B2775" s="328" t="str">
        <f t="shared" si="825"/>
        <v/>
      </c>
      <c r="C2775" s="364"/>
      <c r="D2775" s="325" t="str">
        <f t="shared" si="826"/>
        <v/>
      </c>
      <c r="E2775" s="365"/>
      <c r="F2775" s="331">
        <f t="shared" si="827"/>
        <v>0</v>
      </c>
      <c r="G2775" s="332">
        <f t="shared" si="829"/>
        <v>0</v>
      </c>
    </row>
    <row r="2776" spans="1:7" ht="20.100000000000001" customHeight="1" x14ac:dyDescent="0.2">
      <c r="A2776" s="363" t="str">
        <f t="shared" si="828"/>
        <v/>
      </c>
      <c r="B2776" s="328" t="str">
        <f t="shared" si="825"/>
        <v/>
      </c>
      <c r="C2776" s="364"/>
      <c r="D2776" s="325" t="str">
        <f t="shared" si="826"/>
        <v/>
      </c>
      <c r="E2776" s="365"/>
      <c r="F2776" s="331">
        <f t="shared" si="827"/>
        <v>0</v>
      </c>
      <c r="G2776" s="332">
        <f t="shared" si="829"/>
        <v>0</v>
      </c>
    </row>
    <row r="2777" spans="1:7" ht="20.100000000000001" customHeight="1" x14ac:dyDescent="0.2">
      <c r="A2777" s="366"/>
      <c r="B2777" s="352"/>
      <c r="C2777" s="352"/>
      <c r="D2777" s="330"/>
      <c r="E2777" s="348"/>
      <c r="F2777" s="597" t="s">
        <v>27</v>
      </c>
      <c r="G2777" s="333">
        <f>SUBTOTAL(9,G2763:G2776)</f>
        <v>0</v>
      </c>
    </row>
    <row r="2778" spans="1:7" ht="20.100000000000001" customHeight="1" x14ac:dyDescent="0.2">
      <c r="A2778" s="366"/>
      <c r="B2778" s="352"/>
      <c r="C2778" s="339" t="s">
        <v>722</v>
      </c>
      <c r="D2778" s="330"/>
      <c r="E2778" s="348"/>
      <c r="F2778" s="349"/>
      <c r="G2778" s="367"/>
    </row>
    <row r="2779" spans="1:7" ht="20.100000000000001" customHeight="1" x14ac:dyDescent="0.2">
      <c r="A2779" s="363" t="str">
        <f t="shared" ref="A2779:A2786" si="830">IFERROR(VLOOKUP(C2779,Tabla_Insumos,4,FALSE),"")</f>
        <v/>
      </c>
      <c r="B2779" s="328" t="str">
        <f t="shared" ref="B2779:B2786" si="831">IFERROR(VLOOKUP(C2779,Tabla_Insumos,5,FALSE),"")</f>
        <v/>
      </c>
      <c r="C2779" s="334"/>
      <c r="D2779" s="325" t="str">
        <f t="shared" ref="D2779:D2786" si="832">IFERROR(VLOOKUP(C2779,Tabla_Insumos,2,FALSE),"")</f>
        <v/>
      </c>
      <c r="E2779" s="329"/>
      <c r="F2779" s="368">
        <f t="shared" ref="F2779:F2786" si="833">IFERROR(VLOOKUP(C2779,Tabla_Insumos,3,FALSE),0)</f>
        <v>0</v>
      </c>
      <c r="G2779" s="332">
        <f>ROUND(E2779*F2779,2)</f>
        <v>0</v>
      </c>
    </row>
    <row r="2780" spans="1:7" ht="20.100000000000001" customHeight="1" x14ac:dyDescent="0.2">
      <c r="A2780" s="363" t="str">
        <f t="shared" si="830"/>
        <v/>
      </c>
      <c r="B2780" s="328" t="str">
        <f t="shared" si="831"/>
        <v/>
      </c>
      <c r="C2780" s="335"/>
      <c r="D2780" s="325" t="str">
        <f t="shared" si="832"/>
        <v/>
      </c>
      <c r="E2780" s="329"/>
      <c r="F2780" s="368">
        <f t="shared" si="833"/>
        <v>0</v>
      </c>
      <c r="G2780" s="332">
        <f t="shared" ref="G2780:G2786" si="834">ROUND(E2780*F2780,2)</f>
        <v>0</v>
      </c>
    </row>
    <row r="2781" spans="1:7" ht="20.100000000000001" customHeight="1" x14ac:dyDescent="0.2">
      <c r="A2781" s="363" t="str">
        <f t="shared" si="830"/>
        <v/>
      </c>
      <c r="B2781" s="328" t="str">
        <f t="shared" si="831"/>
        <v/>
      </c>
      <c r="C2781" s="335"/>
      <c r="D2781" s="325" t="str">
        <f t="shared" si="832"/>
        <v/>
      </c>
      <c r="E2781" s="329"/>
      <c r="F2781" s="368">
        <f t="shared" si="833"/>
        <v>0</v>
      </c>
      <c r="G2781" s="332">
        <f t="shared" si="834"/>
        <v>0</v>
      </c>
    </row>
    <row r="2782" spans="1:7" ht="20.100000000000001" customHeight="1" x14ac:dyDescent="0.2">
      <c r="A2782" s="363" t="str">
        <f t="shared" si="830"/>
        <v/>
      </c>
      <c r="B2782" s="328" t="str">
        <f t="shared" si="831"/>
        <v/>
      </c>
      <c r="C2782" s="335"/>
      <c r="D2782" s="325" t="str">
        <f t="shared" si="832"/>
        <v/>
      </c>
      <c r="E2782" s="329"/>
      <c r="F2782" s="368">
        <f t="shared" si="833"/>
        <v>0</v>
      </c>
      <c r="G2782" s="332">
        <f t="shared" si="834"/>
        <v>0</v>
      </c>
    </row>
    <row r="2783" spans="1:7" ht="20.100000000000001" customHeight="1" x14ac:dyDescent="0.2">
      <c r="A2783" s="363" t="str">
        <f t="shared" si="830"/>
        <v/>
      </c>
      <c r="B2783" s="328" t="str">
        <f t="shared" si="831"/>
        <v/>
      </c>
      <c r="C2783" s="328"/>
      <c r="D2783" s="325" t="str">
        <f t="shared" si="832"/>
        <v/>
      </c>
      <c r="E2783" s="329"/>
      <c r="F2783" s="368">
        <f t="shared" si="833"/>
        <v>0</v>
      </c>
      <c r="G2783" s="332">
        <f t="shared" si="834"/>
        <v>0</v>
      </c>
    </row>
    <row r="2784" spans="1:7" ht="20.100000000000001" customHeight="1" x14ac:dyDescent="0.2">
      <c r="A2784" s="363" t="str">
        <f t="shared" si="830"/>
        <v/>
      </c>
      <c r="B2784" s="328" t="str">
        <f t="shared" si="831"/>
        <v/>
      </c>
      <c r="C2784" s="328"/>
      <c r="D2784" s="325" t="str">
        <f t="shared" si="832"/>
        <v/>
      </c>
      <c r="E2784" s="329"/>
      <c r="F2784" s="368">
        <f t="shared" si="833"/>
        <v>0</v>
      </c>
      <c r="G2784" s="332">
        <f t="shared" si="834"/>
        <v>0</v>
      </c>
    </row>
    <row r="2785" spans="1:7" ht="20.100000000000001" customHeight="1" x14ac:dyDescent="0.2">
      <c r="A2785" s="363" t="str">
        <f t="shared" si="830"/>
        <v/>
      </c>
      <c r="B2785" s="328" t="str">
        <f t="shared" si="831"/>
        <v/>
      </c>
      <c r="C2785" s="364"/>
      <c r="D2785" s="325" t="str">
        <f t="shared" si="832"/>
        <v/>
      </c>
      <c r="E2785" s="365"/>
      <c r="F2785" s="368">
        <f t="shared" si="833"/>
        <v>0</v>
      </c>
      <c r="G2785" s="332">
        <f t="shared" si="834"/>
        <v>0</v>
      </c>
    </row>
    <row r="2786" spans="1:7" ht="20.100000000000001" customHeight="1" x14ac:dyDescent="0.2">
      <c r="A2786" s="363" t="str">
        <f t="shared" si="830"/>
        <v/>
      </c>
      <c r="B2786" s="328" t="str">
        <f t="shared" si="831"/>
        <v/>
      </c>
      <c r="C2786" s="364"/>
      <c r="D2786" s="325" t="str">
        <f t="shared" si="832"/>
        <v/>
      </c>
      <c r="E2786" s="365"/>
      <c r="F2786" s="368">
        <f t="shared" si="833"/>
        <v>0</v>
      </c>
      <c r="G2786" s="332">
        <f t="shared" si="834"/>
        <v>0</v>
      </c>
    </row>
    <row r="2787" spans="1:7" ht="20.100000000000001" customHeight="1" x14ac:dyDescent="0.2">
      <c r="A2787" s="366"/>
      <c r="B2787" s="352"/>
      <c r="C2787" s="352"/>
      <c r="D2787" s="330"/>
      <c r="E2787" s="348"/>
      <c r="F2787" s="597" t="s">
        <v>28</v>
      </c>
      <c r="G2787" s="333">
        <f>SUBTOTAL(9,G2779:G2786)</f>
        <v>0</v>
      </c>
    </row>
    <row r="2788" spans="1:7" ht="20.100000000000001" customHeight="1" x14ac:dyDescent="0.2">
      <c r="A2788" s="366"/>
      <c r="B2788" s="352"/>
      <c r="C2788" s="339" t="s">
        <v>723</v>
      </c>
      <c r="D2788" s="330"/>
      <c r="E2788" s="348"/>
      <c r="F2788" s="349"/>
      <c r="G2788" s="367"/>
    </row>
    <row r="2789" spans="1:7" ht="20.100000000000001" customHeight="1" x14ac:dyDescent="0.2">
      <c r="A2789" s="363" t="str">
        <f>IFERROR(VLOOKUP(C2789,Tabla_Insumos,4,FALSE),"")</f>
        <v/>
      </c>
      <c r="B2789" s="328" t="str">
        <f t="shared" ref="B2789:B2797" si="835">IFERROR(VLOOKUP(C2789,Tabla_Insumos,5,FALSE),"")</f>
        <v/>
      </c>
      <c r="C2789" s="335"/>
      <c r="D2789" s="325" t="str">
        <f t="shared" ref="D2789:D2797" si="836">IFERROR(VLOOKUP(C2789,Tabla_Insumos,2,FALSE),"")</f>
        <v/>
      </c>
      <c r="E2789" s="329"/>
      <c r="F2789" s="331">
        <f>IFERROR(VLOOKUP(C2789,Tabla_Insumos,3,FALSE),0)</f>
        <v>0</v>
      </c>
      <c r="G2789" s="332">
        <f>ROUND(E2789*F2789,2)</f>
        <v>0</v>
      </c>
    </row>
    <row r="2790" spans="1:7" ht="20.100000000000001" customHeight="1" x14ac:dyDescent="0.2">
      <c r="A2790" s="363" t="str">
        <f t="shared" ref="A2790:A2797" si="837">IFERROR(VLOOKUP(C2790,Tabla_Insumos,4,FALSE),"")</f>
        <v/>
      </c>
      <c r="B2790" s="328" t="str">
        <f t="shared" si="835"/>
        <v/>
      </c>
      <c r="C2790" s="335"/>
      <c r="D2790" s="325" t="str">
        <f t="shared" si="836"/>
        <v/>
      </c>
      <c r="E2790" s="329"/>
      <c r="F2790" s="331">
        <f t="shared" ref="F2790:F2797" si="838">IFERROR(VLOOKUP(C2790,Tabla_Insumos,3,FALSE),0)</f>
        <v>0</v>
      </c>
      <c r="G2790" s="332">
        <f t="shared" ref="G2790:G2797" si="839">ROUND(E2790*F2790,2)</f>
        <v>0</v>
      </c>
    </row>
    <row r="2791" spans="1:7" ht="20.100000000000001" customHeight="1" x14ac:dyDescent="0.2">
      <c r="A2791" s="363" t="str">
        <f t="shared" si="837"/>
        <v/>
      </c>
      <c r="B2791" s="328" t="str">
        <f t="shared" si="835"/>
        <v/>
      </c>
      <c r="C2791" s="334"/>
      <c r="D2791" s="325" t="str">
        <f t="shared" si="836"/>
        <v/>
      </c>
      <c r="E2791" s="329"/>
      <c r="F2791" s="331">
        <f t="shared" si="838"/>
        <v>0</v>
      </c>
      <c r="G2791" s="332">
        <f t="shared" si="839"/>
        <v>0</v>
      </c>
    </row>
    <row r="2792" spans="1:7" ht="20.100000000000001" customHeight="1" x14ac:dyDescent="0.2">
      <c r="A2792" s="363" t="str">
        <f t="shared" si="837"/>
        <v/>
      </c>
      <c r="B2792" s="328" t="str">
        <f t="shared" si="835"/>
        <v/>
      </c>
      <c r="C2792" s="369"/>
      <c r="D2792" s="325" t="str">
        <f t="shared" si="836"/>
        <v/>
      </c>
      <c r="E2792" s="329"/>
      <c r="F2792" s="331">
        <f t="shared" si="838"/>
        <v>0</v>
      </c>
      <c r="G2792" s="332">
        <f t="shared" si="839"/>
        <v>0</v>
      </c>
    </row>
    <row r="2793" spans="1:7" ht="20.100000000000001" customHeight="1" x14ac:dyDescent="0.2">
      <c r="A2793" s="363" t="str">
        <f t="shared" si="837"/>
        <v/>
      </c>
      <c r="B2793" s="328" t="str">
        <f t="shared" si="835"/>
        <v/>
      </c>
      <c r="C2793" s="370"/>
      <c r="D2793" s="325" t="str">
        <f t="shared" si="836"/>
        <v/>
      </c>
      <c r="E2793" s="329"/>
      <c r="F2793" s="331">
        <f t="shared" si="838"/>
        <v>0</v>
      </c>
      <c r="G2793" s="332">
        <f t="shared" si="839"/>
        <v>0</v>
      </c>
    </row>
    <row r="2794" spans="1:7" ht="20.100000000000001" customHeight="1" x14ac:dyDescent="0.2">
      <c r="A2794" s="363" t="str">
        <f t="shared" si="837"/>
        <v/>
      </c>
      <c r="B2794" s="328" t="str">
        <f t="shared" si="835"/>
        <v/>
      </c>
      <c r="C2794" s="364"/>
      <c r="D2794" s="325" t="str">
        <f t="shared" si="836"/>
        <v/>
      </c>
      <c r="E2794" s="365"/>
      <c r="F2794" s="331">
        <f t="shared" si="838"/>
        <v>0</v>
      </c>
      <c r="G2794" s="332">
        <f t="shared" si="839"/>
        <v>0</v>
      </c>
    </row>
    <row r="2795" spans="1:7" ht="20.100000000000001" customHeight="1" x14ac:dyDescent="0.2">
      <c r="A2795" s="363" t="str">
        <f t="shared" si="837"/>
        <v/>
      </c>
      <c r="B2795" s="328" t="str">
        <f t="shared" si="835"/>
        <v/>
      </c>
      <c r="C2795" s="364"/>
      <c r="D2795" s="325" t="str">
        <f t="shared" si="836"/>
        <v/>
      </c>
      <c r="E2795" s="365"/>
      <c r="F2795" s="331">
        <f t="shared" si="838"/>
        <v>0</v>
      </c>
      <c r="G2795" s="332">
        <f t="shared" si="839"/>
        <v>0</v>
      </c>
    </row>
    <row r="2796" spans="1:7" ht="20.100000000000001" customHeight="1" x14ac:dyDescent="0.2">
      <c r="A2796" s="363" t="str">
        <f t="shared" si="837"/>
        <v/>
      </c>
      <c r="B2796" s="328" t="str">
        <f t="shared" si="835"/>
        <v/>
      </c>
      <c r="C2796" s="364"/>
      <c r="D2796" s="325" t="str">
        <f t="shared" si="836"/>
        <v/>
      </c>
      <c r="E2796" s="365"/>
      <c r="F2796" s="331">
        <f t="shared" si="838"/>
        <v>0</v>
      </c>
      <c r="G2796" s="332">
        <f t="shared" si="839"/>
        <v>0</v>
      </c>
    </row>
    <row r="2797" spans="1:7" ht="20.100000000000001" customHeight="1" x14ac:dyDescent="0.2">
      <c r="A2797" s="363" t="str">
        <f t="shared" si="837"/>
        <v/>
      </c>
      <c r="B2797" s="328" t="str">
        <f t="shared" si="835"/>
        <v/>
      </c>
      <c r="C2797" s="364"/>
      <c r="D2797" s="325" t="str">
        <f t="shared" si="836"/>
        <v/>
      </c>
      <c r="E2797" s="365"/>
      <c r="F2797" s="331">
        <f t="shared" si="838"/>
        <v>0</v>
      </c>
      <c r="G2797" s="332">
        <f t="shared" si="839"/>
        <v>0</v>
      </c>
    </row>
    <row r="2798" spans="1:7" ht="20.100000000000001" customHeight="1" x14ac:dyDescent="0.2">
      <c r="A2798" s="371"/>
      <c r="B2798" s="330"/>
      <c r="C2798" s="352"/>
      <c r="D2798" s="330"/>
      <c r="E2798" s="348"/>
      <c r="F2798" s="597" t="s">
        <v>29</v>
      </c>
      <c r="G2798" s="333">
        <f>SUBTOTAL(9,G2789:G2797)</f>
        <v>0</v>
      </c>
    </row>
    <row r="2799" spans="1:7" ht="20.100000000000001" customHeight="1" thickBot="1" x14ac:dyDescent="0.25">
      <c r="A2799" s="372"/>
      <c r="B2799" s="373"/>
      <c r="C2799" s="374"/>
      <c r="D2799" s="373"/>
      <c r="E2799" s="375"/>
      <c r="F2799" s="376"/>
      <c r="G2799" s="377"/>
    </row>
    <row r="2800" spans="1:7" ht="20.100000000000001" customHeight="1" thickBot="1" x14ac:dyDescent="0.25">
      <c r="A2800" s="387">
        <f>B2758</f>
        <v>54</v>
      </c>
      <c r="B2800" s="378" t="str">
        <f>C2758</f>
        <v>Indicadores de Calles</v>
      </c>
      <c r="C2800" s="379"/>
      <c r="D2800" s="379" t="s">
        <v>30</v>
      </c>
      <c r="E2800" s="380"/>
      <c r="F2800" s="381" t="s">
        <v>31</v>
      </c>
      <c r="G2800" s="382">
        <f>SUBTOTAL(9,G2763:G2799)</f>
        <v>0</v>
      </c>
    </row>
    <row r="2801" spans="1:7" ht="20.100000000000001" customHeight="1" thickTop="1" thickBot="1" x14ac:dyDescent="0.25"/>
    <row r="2802" spans="1:7" ht="20.100000000000001" customHeight="1" thickTop="1" x14ac:dyDescent="0.2">
      <c r="A2802" s="383" t="s">
        <v>1252</v>
      </c>
      <c r="B2802" s="384"/>
      <c r="C2802" s="384"/>
      <c r="D2802" s="384"/>
      <c r="E2802" s="384"/>
      <c r="F2802" s="384"/>
      <c r="G2802" s="385"/>
    </row>
    <row r="2803" spans="1:7" ht="20.100000000000001" customHeight="1" x14ac:dyDescent="0.2">
      <c r="A2803" s="336" t="s">
        <v>719</v>
      </c>
      <c r="B2803" s="337" t="str">
        <f>Comitente</f>
        <v>INSTITUTO PROVINCIAL DE LA VIVIENDA</v>
      </c>
      <c r="C2803" s="338"/>
      <c r="D2803" s="339"/>
      <c r="E2803" s="339"/>
      <c r="F2803" s="340"/>
      <c r="G2803" s="341"/>
    </row>
    <row r="2804" spans="1:7" ht="20.100000000000001" customHeight="1" x14ac:dyDescent="0.2">
      <c r="A2804" s="336" t="s">
        <v>720</v>
      </c>
      <c r="B2804" s="337" t="str">
        <f>Contratista</f>
        <v>xxxxxx</v>
      </c>
      <c r="C2804" s="342"/>
      <c r="D2804" s="342"/>
      <c r="E2804" s="342"/>
      <c r="F2804" s="343"/>
      <c r="G2804" s="344"/>
    </row>
    <row r="2805" spans="1:7" ht="20.100000000000001" customHeight="1" x14ac:dyDescent="0.2">
      <c r="A2805" s="336" t="s">
        <v>20</v>
      </c>
      <c r="B2805" s="337" t="str">
        <f>Obra</f>
        <v>B° VIRGEN DE FÁTIMA - SECTOR 1 - 71 VIV.- DPTO. JÁCHAL</v>
      </c>
      <c r="C2805" s="342"/>
      <c r="D2805" s="342"/>
      <c r="E2805" s="342"/>
      <c r="F2805" s="343" t="s">
        <v>33</v>
      </c>
      <c r="G2805" s="345">
        <f>+Datos!$C$10</f>
        <v>43769</v>
      </c>
    </row>
    <row r="2806" spans="1:7" ht="20.100000000000001" customHeight="1" x14ac:dyDescent="0.2">
      <c r="A2806" s="346" t="s">
        <v>718</v>
      </c>
      <c r="B2806" s="347" t="str">
        <f>Ubicación</f>
        <v>DEPTO. JÁCHAL</v>
      </c>
      <c r="C2806" s="347"/>
      <c r="D2806" s="330"/>
      <c r="E2806" s="348"/>
      <c r="F2806" s="349"/>
      <c r="G2806" s="350"/>
    </row>
    <row r="2807" spans="1:7" ht="20.100000000000001" customHeight="1" x14ac:dyDescent="0.2">
      <c r="A2807" s="346" t="s">
        <v>34</v>
      </c>
      <c r="B2807" s="351" t="s">
        <v>1126</v>
      </c>
      <c r="C2807" s="352" t="str">
        <f>IFERROR(VLOOKUP(B2807,Tabla_CyP,2,FALSE),"")</f>
        <v>INFRAESTRUCTURA</v>
      </c>
      <c r="D2807" s="353"/>
      <c r="E2807" s="348"/>
      <c r="F2807" s="349"/>
      <c r="G2807" s="350"/>
    </row>
    <row r="2808" spans="1:7" ht="20.100000000000001" customHeight="1" x14ac:dyDescent="0.2">
      <c r="A2808" s="346" t="s">
        <v>21</v>
      </c>
      <c r="B2808" s="386">
        <f>IFERROR(VLOOKUP(COUNTIF($A$1:A2808,"ITEM:"),Tabla_NumeroItem,2,FALSE),"")</f>
        <v>55</v>
      </c>
      <c r="C2808" s="352" t="str">
        <f>IFERROR(VLOOKUP(B2808,Tabla_CyP,2,FALSE),"")</f>
        <v>Vértices de Lotes</v>
      </c>
      <c r="D2808" s="330"/>
      <c r="E2808" s="348"/>
      <c r="F2808" s="343" t="s">
        <v>22</v>
      </c>
      <c r="G2808" s="354" t="str">
        <f>IFERROR(VLOOKUP(B2808,Tabla_CyP,4,FALSE),"")</f>
        <v>u</v>
      </c>
    </row>
    <row r="2809" spans="1:7" ht="20.100000000000001" customHeight="1" x14ac:dyDescent="0.2">
      <c r="A2809" s="346"/>
      <c r="B2809" s="347"/>
      <c r="C2809" s="352"/>
      <c r="D2809" s="330"/>
      <c r="E2809" s="348"/>
      <c r="F2809" s="349"/>
      <c r="G2809" s="350"/>
    </row>
    <row r="2810" spans="1:7" ht="20.100000000000001" customHeight="1" x14ac:dyDescent="0.2">
      <c r="A2810" s="650" t="s">
        <v>581</v>
      </c>
      <c r="B2810" s="651"/>
      <c r="C2810" s="646" t="s">
        <v>0</v>
      </c>
      <c r="D2810" s="646" t="s">
        <v>23</v>
      </c>
      <c r="E2810" s="648" t="s">
        <v>24</v>
      </c>
      <c r="F2810" s="644" t="s">
        <v>25</v>
      </c>
      <c r="G2810" s="652" t="s">
        <v>26</v>
      </c>
    </row>
    <row r="2811" spans="1:7" ht="20.100000000000001" customHeight="1" x14ac:dyDescent="0.2">
      <c r="A2811" s="355" t="s">
        <v>582</v>
      </c>
      <c r="B2811" s="356" t="s">
        <v>583</v>
      </c>
      <c r="C2811" s="647"/>
      <c r="D2811" s="647"/>
      <c r="E2811" s="649"/>
      <c r="F2811" s="645"/>
      <c r="G2811" s="653"/>
    </row>
    <row r="2812" spans="1:7" ht="20.100000000000001" customHeight="1" x14ac:dyDescent="0.2">
      <c r="A2812" s="596"/>
      <c r="B2812" s="357"/>
      <c r="C2812" s="358" t="s">
        <v>721</v>
      </c>
      <c r="D2812" s="359"/>
      <c r="E2812" s="360"/>
      <c r="F2812" s="361"/>
      <c r="G2812" s="362"/>
    </row>
    <row r="2813" spans="1:7" ht="20.100000000000001" customHeight="1" x14ac:dyDescent="0.2">
      <c r="A2813" s="363" t="str">
        <f>IFERROR(VLOOKUP(C2813,Tabla_Insumos,4,FALSE),"")</f>
        <v/>
      </c>
      <c r="B2813" s="328" t="str">
        <f t="shared" ref="B2813:B2826" si="840">IFERROR(VLOOKUP(C2813,Tabla_Insumos,5,FALSE),"")</f>
        <v/>
      </c>
      <c r="C2813" s="326"/>
      <c r="D2813" s="325" t="str">
        <f t="shared" ref="D2813:D2826" si="841">IFERROR(VLOOKUP(C2813,Tabla_Insumos,2,FALSE),"")</f>
        <v/>
      </c>
      <c r="E2813" s="329"/>
      <c r="F2813" s="331">
        <f t="shared" ref="F2813:F2826" si="842">IFERROR(VLOOKUP(C2813,Tabla_Insumos,3,FALSE),0)</f>
        <v>0</v>
      </c>
      <c r="G2813" s="332">
        <f>ROUND(E2813*F2813,2)</f>
        <v>0</v>
      </c>
    </row>
    <row r="2814" spans="1:7" ht="20.100000000000001" customHeight="1" x14ac:dyDescent="0.2">
      <c r="A2814" s="363" t="str">
        <f t="shared" ref="A2814:A2826" si="843">IFERROR(VLOOKUP(C2814,Tabla_Insumos,4,FALSE),"")</f>
        <v/>
      </c>
      <c r="B2814" s="328" t="str">
        <f t="shared" si="840"/>
        <v/>
      </c>
      <c r="C2814" s="326"/>
      <c r="D2814" s="325" t="str">
        <f t="shared" si="841"/>
        <v/>
      </c>
      <c r="E2814" s="329"/>
      <c r="F2814" s="331">
        <f t="shared" si="842"/>
        <v>0</v>
      </c>
      <c r="G2814" s="332">
        <f t="shared" ref="G2814:G2826" si="844">ROUND(E2814*F2814,2)</f>
        <v>0</v>
      </c>
    </row>
    <row r="2815" spans="1:7" ht="20.100000000000001" customHeight="1" x14ac:dyDescent="0.2">
      <c r="A2815" s="363" t="str">
        <f t="shared" si="843"/>
        <v/>
      </c>
      <c r="B2815" s="328" t="str">
        <f t="shared" si="840"/>
        <v/>
      </c>
      <c r="C2815" s="326"/>
      <c r="D2815" s="325" t="str">
        <f t="shared" si="841"/>
        <v/>
      </c>
      <c r="E2815" s="329"/>
      <c r="F2815" s="331">
        <f t="shared" si="842"/>
        <v>0</v>
      </c>
      <c r="G2815" s="332">
        <f t="shared" si="844"/>
        <v>0</v>
      </c>
    </row>
    <row r="2816" spans="1:7" ht="20.100000000000001" customHeight="1" x14ac:dyDescent="0.2">
      <c r="A2816" s="363" t="str">
        <f t="shared" si="843"/>
        <v/>
      </c>
      <c r="B2816" s="328" t="str">
        <f t="shared" si="840"/>
        <v/>
      </c>
      <c r="C2816" s="327"/>
      <c r="D2816" s="325" t="str">
        <f t="shared" si="841"/>
        <v/>
      </c>
      <c r="E2816" s="329"/>
      <c r="F2816" s="331">
        <f t="shared" si="842"/>
        <v>0</v>
      </c>
      <c r="G2816" s="332">
        <f t="shared" si="844"/>
        <v>0</v>
      </c>
    </row>
    <row r="2817" spans="1:7" ht="20.100000000000001" customHeight="1" x14ac:dyDescent="0.2">
      <c r="A2817" s="363" t="str">
        <f t="shared" si="843"/>
        <v/>
      </c>
      <c r="B2817" s="328" t="str">
        <f t="shared" si="840"/>
        <v/>
      </c>
      <c r="C2817" s="328"/>
      <c r="D2817" s="325" t="str">
        <f t="shared" si="841"/>
        <v/>
      </c>
      <c r="E2817" s="329"/>
      <c r="F2817" s="331">
        <f t="shared" si="842"/>
        <v>0</v>
      </c>
      <c r="G2817" s="332">
        <f t="shared" si="844"/>
        <v>0</v>
      </c>
    </row>
    <row r="2818" spans="1:7" ht="20.100000000000001" customHeight="1" x14ac:dyDescent="0.2">
      <c r="A2818" s="363" t="str">
        <f t="shared" si="843"/>
        <v/>
      </c>
      <c r="B2818" s="328" t="str">
        <f t="shared" si="840"/>
        <v/>
      </c>
      <c r="C2818" s="364"/>
      <c r="D2818" s="325" t="str">
        <f t="shared" si="841"/>
        <v/>
      </c>
      <c r="E2818" s="365"/>
      <c r="F2818" s="331">
        <f t="shared" si="842"/>
        <v>0</v>
      </c>
      <c r="G2818" s="332">
        <f t="shared" si="844"/>
        <v>0</v>
      </c>
    </row>
    <row r="2819" spans="1:7" ht="20.100000000000001" customHeight="1" x14ac:dyDescent="0.2">
      <c r="A2819" s="363" t="str">
        <f t="shared" si="843"/>
        <v/>
      </c>
      <c r="B2819" s="328" t="str">
        <f t="shared" si="840"/>
        <v/>
      </c>
      <c r="C2819" s="364"/>
      <c r="D2819" s="325" t="str">
        <f t="shared" si="841"/>
        <v/>
      </c>
      <c r="E2819" s="365"/>
      <c r="F2819" s="331">
        <f t="shared" si="842"/>
        <v>0</v>
      </c>
      <c r="G2819" s="332">
        <f t="shared" si="844"/>
        <v>0</v>
      </c>
    </row>
    <row r="2820" spans="1:7" ht="20.100000000000001" customHeight="1" x14ac:dyDescent="0.2">
      <c r="A2820" s="363" t="str">
        <f t="shared" si="843"/>
        <v/>
      </c>
      <c r="B2820" s="328" t="str">
        <f t="shared" si="840"/>
        <v/>
      </c>
      <c r="C2820" s="364"/>
      <c r="D2820" s="325" t="str">
        <f t="shared" si="841"/>
        <v/>
      </c>
      <c r="E2820" s="365"/>
      <c r="F2820" s="331">
        <f t="shared" si="842"/>
        <v>0</v>
      </c>
      <c r="G2820" s="332">
        <f t="shared" si="844"/>
        <v>0</v>
      </c>
    </row>
    <row r="2821" spans="1:7" ht="20.100000000000001" customHeight="1" x14ac:dyDescent="0.2">
      <c r="A2821" s="363" t="str">
        <f t="shared" si="843"/>
        <v/>
      </c>
      <c r="B2821" s="328" t="str">
        <f t="shared" si="840"/>
        <v/>
      </c>
      <c r="C2821" s="364"/>
      <c r="D2821" s="325" t="str">
        <f t="shared" si="841"/>
        <v/>
      </c>
      <c r="E2821" s="365"/>
      <c r="F2821" s="331">
        <f t="shared" si="842"/>
        <v>0</v>
      </c>
      <c r="G2821" s="332">
        <f t="shared" si="844"/>
        <v>0</v>
      </c>
    </row>
    <row r="2822" spans="1:7" ht="20.100000000000001" customHeight="1" x14ac:dyDescent="0.2">
      <c r="A2822" s="363" t="str">
        <f t="shared" si="843"/>
        <v/>
      </c>
      <c r="B2822" s="328" t="str">
        <f t="shared" si="840"/>
        <v/>
      </c>
      <c r="C2822" s="364"/>
      <c r="D2822" s="325" t="str">
        <f t="shared" si="841"/>
        <v/>
      </c>
      <c r="E2822" s="365"/>
      <c r="F2822" s="331">
        <f t="shared" si="842"/>
        <v>0</v>
      </c>
      <c r="G2822" s="332">
        <f t="shared" si="844"/>
        <v>0</v>
      </c>
    </row>
    <row r="2823" spans="1:7" ht="20.100000000000001" customHeight="1" x14ac:dyDescent="0.2">
      <c r="A2823" s="363" t="str">
        <f t="shared" si="843"/>
        <v/>
      </c>
      <c r="B2823" s="328" t="str">
        <f t="shared" si="840"/>
        <v/>
      </c>
      <c r="C2823" s="364"/>
      <c r="D2823" s="325" t="str">
        <f t="shared" si="841"/>
        <v/>
      </c>
      <c r="E2823" s="365"/>
      <c r="F2823" s="331">
        <f t="shared" si="842"/>
        <v>0</v>
      </c>
      <c r="G2823" s="332">
        <f t="shared" si="844"/>
        <v>0</v>
      </c>
    </row>
    <row r="2824" spans="1:7" ht="20.100000000000001" customHeight="1" x14ac:dyDescent="0.2">
      <c r="A2824" s="363" t="str">
        <f t="shared" si="843"/>
        <v/>
      </c>
      <c r="B2824" s="328" t="str">
        <f t="shared" si="840"/>
        <v/>
      </c>
      <c r="C2824" s="364"/>
      <c r="D2824" s="325" t="str">
        <f t="shared" si="841"/>
        <v/>
      </c>
      <c r="E2824" s="365"/>
      <c r="F2824" s="331">
        <f t="shared" si="842"/>
        <v>0</v>
      </c>
      <c r="G2824" s="332">
        <f t="shared" si="844"/>
        <v>0</v>
      </c>
    </row>
    <row r="2825" spans="1:7" ht="20.100000000000001" customHeight="1" x14ac:dyDescent="0.2">
      <c r="A2825" s="363" t="str">
        <f t="shared" si="843"/>
        <v/>
      </c>
      <c r="B2825" s="328" t="str">
        <f t="shared" si="840"/>
        <v/>
      </c>
      <c r="C2825" s="364"/>
      <c r="D2825" s="325" t="str">
        <f t="shared" si="841"/>
        <v/>
      </c>
      <c r="E2825" s="365"/>
      <c r="F2825" s="331">
        <f t="shared" si="842"/>
        <v>0</v>
      </c>
      <c r="G2825" s="332">
        <f t="shared" si="844"/>
        <v>0</v>
      </c>
    </row>
    <row r="2826" spans="1:7" ht="20.100000000000001" customHeight="1" x14ac:dyDescent="0.2">
      <c r="A2826" s="363" t="str">
        <f t="shared" si="843"/>
        <v/>
      </c>
      <c r="B2826" s="328" t="str">
        <f t="shared" si="840"/>
        <v/>
      </c>
      <c r="C2826" s="364"/>
      <c r="D2826" s="325" t="str">
        <f t="shared" si="841"/>
        <v/>
      </c>
      <c r="E2826" s="365"/>
      <c r="F2826" s="331">
        <f t="shared" si="842"/>
        <v>0</v>
      </c>
      <c r="G2826" s="332">
        <f t="shared" si="844"/>
        <v>0</v>
      </c>
    </row>
    <row r="2827" spans="1:7" ht="20.100000000000001" customHeight="1" x14ac:dyDescent="0.2">
      <c r="A2827" s="366"/>
      <c r="B2827" s="352"/>
      <c r="C2827" s="352"/>
      <c r="D2827" s="330"/>
      <c r="E2827" s="348"/>
      <c r="F2827" s="597" t="s">
        <v>27</v>
      </c>
      <c r="G2827" s="333">
        <f>SUBTOTAL(9,G2813:G2826)</f>
        <v>0</v>
      </c>
    </row>
    <row r="2828" spans="1:7" ht="20.100000000000001" customHeight="1" x14ac:dyDescent="0.2">
      <c r="A2828" s="366"/>
      <c r="B2828" s="352"/>
      <c r="C2828" s="339" t="s">
        <v>722</v>
      </c>
      <c r="D2828" s="330"/>
      <c r="E2828" s="348"/>
      <c r="F2828" s="349"/>
      <c r="G2828" s="367"/>
    </row>
    <row r="2829" spans="1:7" ht="20.100000000000001" customHeight="1" x14ac:dyDescent="0.2">
      <c r="A2829" s="363" t="str">
        <f t="shared" ref="A2829:A2836" si="845">IFERROR(VLOOKUP(C2829,Tabla_Insumos,4,FALSE),"")</f>
        <v/>
      </c>
      <c r="B2829" s="328" t="str">
        <f t="shared" ref="B2829:B2836" si="846">IFERROR(VLOOKUP(C2829,Tabla_Insumos,5,FALSE),"")</f>
        <v/>
      </c>
      <c r="C2829" s="334"/>
      <c r="D2829" s="325" t="str">
        <f t="shared" ref="D2829:D2836" si="847">IFERROR(VLOOKUP(C2829,Tabla_Insumos,2,FALSE),"")</f>
        <v/>
      </c>
      <c r="E2829" s="329"/>
      <c r="F2829" s="368">
        <f t="shared" ref="F2829:F2836" si="848">IFERROR(VLOOKUP(C2829,Tabla_Insumos,3,FALSE),0)</f>
        <v>0</v>
      </c>
      <c r="G2829" s="332">
        <f>ROUND(E2829*F2829,2)</f>
        <v>0</v>
      </c>
    </row>
    <row r="2830" spans="1:7" ht="20.100000000000001" customHeight="1" x14ac:dyDescent="0.2">
      <c r="A2830" s="363" t="str">
        <f t="shared" si="845"/>
        <v/>
      </c>
      <c r="B2830" s="328" t="str">
        <f t="shared" si="846"/>
        <v/>
      </c>
      <c r="C2830" s="335"/>
      <c r="D2830" s="325" t="str">
        <f t="shared" si="847"/>
        <v/>
      </c>
      <c r="E2830" s="329"/>
      <c r="F2830" s="368">
        <f t="shared" si="848"/>
        <v>0</v>
      </c>
      <c r="G2830" s="332">
        <f t="shared" ref="G2830:G2836" si="849">ROUND(E2830*F2830,2)</f>
        <v>0</v>
      </c>
    </row>
    <row r="2831" spans="1:7" ht="20.100000000000001" customHeight="1" x14ac:dyDescent="0.2">
      <c r="A2831" s="363" t="str">
        <f t="shared" si="845"/>
        <v/>
      </c>
      <c r="B2831" s="328" t="str">
        <f t="shared" si="846"/>
        <v/>
      </c>
      <c r="C2831" s="335"/>
      <c r="D2831" s="325" t="str">
        <f t="shared" si="847"/>
        <v/>
      </c>
      <c r="E2831" s="329"/>
      <c r="F2831" s="368">
        <f t="shared" si="848"/>
        <v>0</v>
      </c>
      <c r="G2831" s="332">
        <f t="shared" si="849"/>
        <v>0</v>
      </c>
    </row>
    <row r="2832" spans="1:7" ht="20.100000000000001" customHeight="1" x14ac:dyDescent="0.2">
      <c r="A2832" s="363" t="str">
        <f t="shared" si="845"/>
        <v/>
      </c>
      <c r="B2832" s="328" t="str">
        <f t="shared" si="846"/>
        <v/>
      </c>
      <c r="C2832" s="335"/>
      <c r="D2832" s="325" t="str">
        <f t="shared" si="847"/>
        <v/>
      </c>
      <c r="E2832" s="329"/>
      <c r="F2832" s="368">
        <f t="shared" si="848"/>
        <v>0</v>
      </c>
      <c r="G2832" s="332">
        <f t="shared" si="849"/>
        <v>0</v>
      </c>
    </row>
    <row r="2833" spans="1:7" ht="20.100000000000001" customHeight="1" x14ac:dyDescent="0.2">
      <c r="A2833" s="363" t="str">
        <f t="shared" si="845"/>
        <v/>
      </c>
      <c r="B2833" s="328" t="str">
        <f t="shared" si="846"/>
        <v/>
      </c>
      <c r="C2833" s="328"/>
      <c r="D2833" s="325" t="str">
        <f t="shared" si="847"/>
        <v/>
      </c>
      <c r="E2833" s="329"/>
      <c r="F2833" s="368">
        <f t="shared" si="848"/>
        <v>0</v>
      </c>
      <c r="G2833" s="332">
        <f t="shared" si="849"/>
        <v>0</v>
      </c>
    </row>
    <row r="2834" spans="1:7" ht="20.100000000000001" customHeight="1" x14ac:dyDescent="0.2">
      <c r="A2834" s="363" t="str">
        <f t="shared" si="845"/>
        <v/>
      </c>
      <c r="B2834" s="328" t="str">
        <f t="shared" si="846"/>
        <v/>
      </c>
      <c r="C2834" s="328"/>
      <c r="D2834" s="325" t="str">
        <f t="shared" si="847"/>
        <v/>
      </c>
      <c r="E2834" s="329"/>
      <c r="F2834" s="368">
        <f t="shared" si="848"/>
        <v>0</v>
      </c>
      <c r="G2834" s="332">
        <f t="shared" si="849"/>
        <v>0</v>
      </c>
    </row>
    <row r="2835" spans="1:7" ht="20.100000000000001" customHeight="1" x14ac:dyDescent="0.2">
      <c r="A2835" s="363" t="str">
        <f t="shared" si="845"/>
        <v/>
      </c>
      <c r="B2835" s="328" t="str">
        <f t="shared" si="846"/>
        <v/>
      </c>
      <c r="C2835" s="364"/>
      <c r="D2835" s="325" t="str">
        <f t="shared" si="847"/>
        <v/>
      </c>
      <c r="E2835" s="365"/>
      <c r="F2835" s="368">
        <f t="shared" si="848"/>
        <v>0</v>
      </c>
      <c r="G2835" s="332">
        <f t="shared" si="849"/>
        <v>0</v>
      </c>
    </row>
    <row r="2836" spans="1:7" ht="20.100000000000001" customHeight="1" x14ac:dyDescent="0.2">
      <c r="A2836" s="363" t="str">
        <f t="shared" si="845"/>
        <v/>
      </c>
      <c r="B2836" s="328" t="str">
        <f t="shared" si="846"/>
        <v/>
      </c>
      <c r="C2836" s="364"/>
      <c r="D2836" s="325" t="str">
        <f t="shared" si="847"/>
        <v/>
      </c>
      <c r="E2836" s="365"/>
      <c r="F2836" s="368">
        <f t="shared" si="848"/>
        <v>0</v>
      </c>
      <c r="G2836" s="332">
        <f t="shared" si="849"/>
        <v>0</v>
      </c>
    </row>
    <row r="2837" spans="1:7" ht="20.100000000000001" customHeight="1" x14ac:dyDescent="0.2">
      <c r="A2837" s="366"/>
      <c r="B2837" s="352"/>
      <c r="C2837" s="352"/>
      <c r="D2837" s="330"/>
      <c r="E2837" s="348"/>
      <c r="F2837" s="597" t="s">
        <v>28</v>
      </c>
      <c r="G2837" s="333">
        <f>SUBTOTAL(9,G2829:G2836)</f>
        <v>0</v>
      </c>
    </row>
    <row r="2838" spans="1:7" ht="20.100000000000001" customHeight="1" x14ac:dyDescent="0.2">
      <c r="A2838" s="366"/>
      <c r="B2838" s="352"/>
      <c r="C2838" s="339" t="s">
        <v>723</v>
      </c>
      <c r="D2838" s="330"/>
      <c r="E2838" s="348"/>
      <c r="F2838" s="349"/>
      <c r="G2838" s="367"/>
    </row>
    <row r="2839" spans="1:7" ht="20.100000000000001" customHeight="1" x14ac:dyDescent="0.2">
      <c r="A2839" s="363" t="str">
        <f>IFERROR(VLOOKUP(C2839,Tabla_Insumos,4,FALSE),"")</f>
        <v/>
      </c>
      <c r="B2839" s="328" t="str">
        <f t="shared" ref="B2839:B2847" si="850">IFERROR(VLOOKUP(C2839,Tabla_Insumos,5,FALSE),"")</f>
        <v/>
      </c>
      <c r="C2839" s="335"/>
      <c r="D2839" s="325" t="str">
        <f t="shared" ref="D2839:D2847" si="851">IFERROR(VLOOKUP(C2839,Tabla_Insumos,2,FALSE),"")</f>
        <v/>
      </c>
      <c r="E2839" s="329"/>
      <c r="F2839" s="331">
        <f>IFERROR(VLOOKUP(C2839,Tabla_Insumos,3,FALSE),0)</f>
        <v>0</v>
      </c>
      <c r="G2839" s="332">
        <f>ROUND(E2839*F2839,2)</f>
        <v>0</v>
      </c>
    </row>
    <row r="2840" spans="1:7" ht="20.100000000000001" customHeight="1" x14ac:dyDescent="0.2">
      <c r="A2840" s="363" t="str">
        <f t="shared" ref="A2840:A2847" si="852">IFERROR(VLOOKUP(C2840,Tabla_Insumos,4,FALSE),"")</f>
        <v/>
      </c>
      <c r="B2840" s="328" t="str">
        <f t="shared" si="850"/>
        <v/>
      </c>
      <c r="C2840" s="335"/>
      <c r="D2840" s="325" t="str">
        <f t="shared" si="851"/>
        <v/>
      </c>
      <c r="E2840" s="329"/>
      <c r="F2840" s="331">
        <f t="shared" ref="F2840:F2847" si="853">IFERROR(VLOOKUP(C2840,Tabla_Insumos,3,FALSE),0)</f>
        <v>0</v>
      </c>
      <c r="G2840" s="332">
        <f t="shared" ref="G2840:G2847" si="854">ROUND(E2840*F2840,2)</f>
        <v>0</v>
      </c>
    </row>
    <row r="2841" spans="1:7" ht="20.100000000000001" customHeight="1" x14ac:dyDescent="0.2">
      <c r="A2841" s="363" t="str">
        <f t="shared" si="852"/>
        <v/>
      </c>
      <c r="B2841" s="328" t="str">
        <f t="shared" si="850"/>
        <v/>
      </c>
      <c r="C2841" s="334"/>
      <c r="D2841" s="325" t="str">
        <f t="shared" si="851"/>
        <v/>
      </c>
      <c r="E2841" s="329"/>
      <c r="F2841" s="331">
        <f t="shared" si="853"/>
        <v>0</v>
      </c>
      <c r="G2841" s="332">
        <f t="shared" si="854"/>
        <v>0</v>
      </c>
    </row>
    <row r="2842" spans="1:7" ht="20.100000000000001" customHeight="1" x14ac:dyDescent="0.2">
      <c r="A2842" s="363" t="str">
        <f t="shared" si="852"/>
        <v/>
      </c>
      <c r="B2842" s="328" t="str">
        <f t="shared" si="850"/>
        <v/>
      </c>
      <c r="C2842" s="369"/>
      <c r="D2842" s="325" t="str">
        <f t="shared" si="851"/>
        <v/>
      </c>
      <c r="E2842" s="329"/>
      <c r="F2842" s="331">
        <f t="shared" si="853"/>
        <v>0</v>
      </c>
      <c r="G2842" s="332">
        <f t="shared" si="854"/>
        <v>0</v>
      </c>
    </row>
    <row r="2843" spans="1:7" ht="20.100000000000001" customHeight="1" x14ac:dyDescent="0.2">
      <c r="A2843" s="363" t="str">
        <f t="shared" si="852"/>
        <v/>
      </c>
      <c r="B2843" s="328" t="str">
        <f t="shared" si="850"/>
        <v/>
      </c>
      <c r="C2843" s="370"/>
      <c r="D2843" s="325" t="str">
        <f t="shared" si="851"/>
        <v/>
      </c>
      <c r="E2843" s="329"/>
      <c r="F2843" s="331">
        <f t="shared" si="853"/>
        <v>0</v>
      </c>
      <c r="G2843" s="332">
        <f t="shared" si="854"/>
        <v>0</v>
      </c>
    </row>
    <row r="2844" spans="1:7" ht="20.100000000000001" customHeight="1" x14ac:dyDescent="0.2">
      <c r="A2844" s="363" t="str">
        <f t="shared" si="852"/>
        <v/>
      </c>
      <c r="B2844" s="328" t="str">
        <f t="shared" si="850"/>
        <v/>
      </c>
      <c r="C2844" s="364"/>
      <c r="D2844" s="325" t="str">
        <f t="shared" si="851"/>
        <v/>
      </c>
      <c r="E2844" s="365"/>
      <c r="F2844" s="331">
        <f t="shared" si="853"/>
        <v>0</v>
      </c>
      <c r="G2844" s="332">
        <f t="shared" si="854"/>
        <v>0</v>
      </c>
    </row>
    <row r="2845" spans="1:7" ht="20.100000000000001" customHeight="1" x14ac:dyDescent="0.2">
      <c r="A2845" s="363" t="str">
        <f t="shared" si="852"/>
        <v/>
      </c>
      <c r="B2845" s="328" t="str">
        <f t="shared" si="850"/>
        <v/>
      </c>
      <c r="C2845" s="364"/>
      <c r="D2845" s="325" t="str">
        <f t="shared" si="851"/>
        <v/>
      </c>
      <c r="E2845" s="365"/>
      <c r="F2845" s="331">
        <f t="shared" si="853"/>
        <v>0</v>
      </c>
      <c r="G2845" s="332">
        <f t="shared" si="854"/>
        <v>0</v>
      </c>
    </row>
    <row r="2846" spans="1:7" ht="20.100000000000001" customHeight="1" x14ac:dyDescent="0.2">
      <c r="A2846" s="363" t="str">
        <f t="shared" si="852"/>
        <v/>
      </c>
      <c r="B2846" s="328" t="str">
        <f t="shared" si="850"/>
        <v/>
      </c>
      <c r="C2846" s="364"/>
      <c r="D2846" s="325" t="str">
        <f t="shared" si="851"/>
        <v/>
      </c>
      <c r="E2846" s="365"/>
      <c r="F2846" s="331">
        <f t="shared" si="853"/>
        <v>0</v>
      </c>
      <c r="G2846" s="332">
        <f t="shared" si="854"/>
        <v>0</v>
      </c>
    </row>
    <row r="2847" spans="1:7" ht="20.100000000000001" customHeight="1" x14ac:dyDescent="0.2">
      <c r="A2847" s="363" t="str">
        <f t="shared" si="852"/>
        <v/>
      </c>
      <c r="B2847" s="328" t="str">
        <f t="shared" si="850"/>
        <v/>
      </c>
      <c r="C2847" s="364"/>
      <c r="D2847" s="325" t="str">
        <f t="shared" si="851"/>
        <v/>
      </c>
      <c r="E2847" s="365"/>
      <c r="F2847" s="331">
        <f t="shared" si="853"/>
        <v>0</v>
      </c>
      <c r="G2847" s="332">
        <f t="shared" si="854"/>
        <v>0</v>
      </c>
    </row>
    <row r="2848" spans="1:7" ht="20.100000000000001" customHeight="1" x14ac:dyDescent="0.2">
      <c r="A2848" s="371"/>
      <c r="B2848" s="330"/>
      <c r="C2848" s="352"/>
      <c r="D2848" s="330"/>
      <c r="E2848" s="348"/>
      <c r="F2848" s="597" t="s">
        <v>29</v>
      </c>
      <c r="G2848" s="333">
        <f>SUBTOTAL(9,G2839:G2847)</f>
        <v>0</v>
      </c>
    </row>
    <row r="2849" spans="1:7" ht="20.100000000000001" customHeight="1" thickBot="1" x14ac:dyDescent="0.25">
      <c r="A2849" s="372"/>
      <c r="B2849" s="373"/>
      <c r="C2849" s="374"/>
      <c r="D2849" s="373"/>
      <c r="E2849" s="375"/>
      <c r="F2849" s="376"/>
      <c r="G2849" s="377"/>
    </row>
    <row r="2850" spans="1:7" ht="20.100000000000001" customHeight="1" thickBot="1" x14ac:dyDescent="0.25">
      <c r="A2850" s="387">
        <f>B2808</f>
        <v>55</v>
      </c>
      <c r="B2850" s="378" t="str">
        <f>C2808</f>
        <v>Vértices de Lotes</v>
      </c>
      <c r="C2850" s="379"/>
      <c r="D2850" s="379" t="s">
        <v>30</v>
      </c>
      <c r="E2850" s="380"/>
      <c r="F2850" s="381" t="s">
        <v>31</v>
      </c>
      <c r="G2850" s="382">
        <f>SUBTOTAL(9,G2813:G2849)</f>
        <v>0</v>
      </c>
    </row>
    <row r="2851" spans="1:7" ht="20.100000000000001" customHeight="1" thickTop="1" thickBot="1" x14ac:dyDescent="0.25"/>
    <row r="2852" spans="1:7" ht="20.100000000000001" customHeight="1" thickTop="1" x14ac:dyDescent="0.2">
      <c r="A2852" s="383" t="s">
        <v>1252</v>
      </c>
      <c r="B2852" s="384"/>
      <c r="C2852" s="384"/>
      <c r="D2852" s="384"/>
      <c r="E2852" s="384"/>
      <c r="F2852" s="384"/>
      <c r="G2852" s="385"/>
    </row>
    <row r="2853" spans="1:7" ht="20.100000000000001" customHeight="1" x14ac:dyDescent="0.2">
      <c r="A2853" s="336" t="s">
        <v>719</v>
      </c>
      <c r="B2853" s="337" t="str">
        <f>Comitente</f>
        <v>INSTITUTO PROVINCIAL DE LA VIVIENDA</v>
      </c>
      <c r="C2853" s="338"/>
      <c r="D2853" s="339"/>
      <c r="E2853" s="339"/>
      <c r="F2853" s="340"/>
      <c r="G2853" s="341"/>
    </row>
    <row r="2854" spans="1:7" ht="20.100000000000001" customHeight="1" x14ac:dyDescent="0.2">
      <c r="A2854" s="336" t="s">
        <v>720</v>
      </c>
      <c r="B2854" s="337" t="str">
        <f>Contratista</f>
        <v>xxxxxx</v>
      </c>
      <c r="C2854" s="342"/>
      <c r="D2854" s="342"/>
      <c r="E2854" s="342"/>
      <c r="F2854" s="343"/>
      <c r="G2854" s="344"/>
    </row>
    <row r="2855" spans="1:7" ht="20.100000000000001" customHeight="1" x14ac:dyDescent="0.2">
      <c r="A2855" s="336" t="s">
        <v>20</v>
      </c>
      <c r="B2855" s="337" t="str">
        <f>Obra</f>
        <v>B° VIRGEN DE FÁTIMA - SECTOR 1 - 71 VIV.- DPTO. JÁCHAL</v>
      </c>
      <c r="C2855" s="342"/>
      <c r="D2855" s="342"/>
      <c r="E2855" s="342"/>
      <c r="F2855" s="343" t="s">
        <v>33</v>
      </c>
      <c r="G2855" s="345">
        <f>+Datos!$C$10</f>
        <v>43769</v>
      </c>
    </row>
    <row r="2856" spans="1:7" ht="20.100000000000001" customHeight="1" x14ac:dyDescent="0.2">
      <c r="A2856" s="346" t="s">
        <v>718</v>
      </c>
      <c r="B2856" s="347" t="str">
        <f>Ubicación</f>
        <v>DEPTO. JÁCHAL</v>
      </c>
      <c r="C2856" s="347"/>
      <c r="D2856" s="330"/>
      <c r="E2856" s="348"/>
      <c r="F2856" s="349"/>
      <c r="G2856" s="350"/>
    </row>
    <row r="2857" spans="1:7" ht="20.100000000000001" customHeight="1" x14ac:dyDescent="0.2">
      <c r="A2857" s="346" t="s">
        <v>34</v>
      </c>
      <c r="B2857" s="351" t="s">
        <v>1126</v>
      </c>
      <c r="C2857" s="352" t="str">
        <f>IFERROR(VLOOKUP(B2857,Tabla_CyP,2,FALSE),"")</f>
        <v>INFRAESTRUCTURA</v>
      </c>
      <c r="D2857" s="353"/>
      <c r="E2857" s="348"/>
      <c r="F2857" s="349"/>
      <c r="G2857" s="350"/>
    </row>
    <row r="2858" spans="1:7" ht="20.100000000000001" customHeight="1" x14ac:dyDescent="0.2">
      <c r="A2858" s="346" t="s">
        <v>21</v>
      </c>
      <c r="B2858" s="386">
        <f>IFERROR(VLOOKUP(COUNTIF($A$1:A2858,"ITEM:"),Tabla_NumeroItem,2,FALSE),"")</f>
        <v>56</v>
      </c>
      <c r="C2858" s="352" t="str">
        <f>IFERROR(VLOOKUP(B2858,Tabla_CyP,2,FALSE),"")</f>
        <v>Espacio Verde 1</v>
      </c>
      <c r="D2858" s="330"/>
      <c r="E2858" s="348"/>
      <c r="F2858" s="343" t="s">
        <v>22</v>
      </c>
      <c r="G2858" s="354" t="str">
        <f>IFERROR(VLOOKUP(B2858,Tabla_CyP,4,FALSE),"")</f>
        <v>gl</v>
      </c>
    </row>
    <row r="2859" spans="1:7" ht="20.100000000000001" customHeight="1" x14ac:dyDescent="0.2">
      <c r="A2859" s="346"/>
      <c r="B2859" s="347"/>
      <c r="C2859" s="352"/>
      <c r="D2859" s="330"/>
      <c r="E2859" s="348"/>
      <c r="F2859" s="349"/>
      <c r="G2859" s="350"/>
    </row>
    <row r="2860" spans="1:7" ht="20.100000000000001" customHeight="1" x14ac:dyDescent="0.2">
      <c r="A2860" s="650" t="s">
        <v>581</v>
      </c>
      <c r="B2860" s="651"/>
      <c r="C2860" s="646" t="s">
        <v>0</v>
      </c>
      <c r="D2860" s="646" t="s">
        <v>23</v>
      </c>
      <c r="E2860" s="648" t="s">
        <v>24</v>
      </c>
      <c r="F2860" s="644" t="s">
        <v>25</v>
      </c>
      <c r="G2860" s="652" t="s">
        <v>26</v>
      </c>
    </row>
    <row r="2861" spans="1:7" ht="20.100000000000001" customHeight="1" x14ac:dyDescent="0.2">
      <c r="A2861" s="355" t="s">
        <v>582</v>
      </c>
      <c r="B2861" s="356" t="s">
        <v>583</v>
      </c>
      <c r="C2861" s="647"/>
      <c r="D2861" s="647"/>
      <c r="E2861" s="649"/>
      <c r="F2861" s="645"/>
      <c r="G2861" s="653"/>
    </row>
    <row r="2862" spans="1:7" ht="20.100000000000001" customHeight="1" x14ac:dyDescent="0.2">
      <c r="A2862" s="596"/>
      <c r="B2862" s="357"/>
      <c r="C2862" s="358" t="s">
        <v>721</v>
      </c>
      <c r="D2862" s="359"/>
      <c r="E2862" s="360"/>
      <c r="F2862" s="361"/>
      <c r="G2862" s="362"/>
    </row>
    <row r="2863" spans="1:7" ht="20.100000000000001" customHeight="1" x14ac:dyDescent="0.2">
      <c r="A2863" s="363" t="str">
        <f>IFERROR(VLOOKUP(C2863,Tabla_Insumos,4,FALSE),"")</f>
        <v/>
      </c>
      <c r="B2863" s="328" t="str">
        <f t="shared" ref="B2863:B2876" si="855">IFERROR(VLOOKUP(C2863,Tabla_Insumos,5,FALSE),"")</f>
        <v/>
      </c>
      <c r="C2863" s="326"/>
      <c r="D2863" s="325" t="str">
        <f t="shared" ref="D2863:D2876" si="856">IFERROR(VLOOKUP(C2863,Tabla_Insumos,2,FALSE),"")</f>
        <v/>
      </c>
      <c r="E2863" s="329"/>
      <c r="F2863" s="331">
        <f t="shared" ref="F2863:F2876" si="857">IFERROR(VLOOKUP(C2863,Tabla_Insumos,3,FALSE),0)</f>
        <v>0</v>
      </c>
      <c r="G2863" s="332">
        <f>ROUND(E2863*F2863,2)</f>
        <v>0</v>
      </c>
    </row>
    <row r="2864" spans="1:7" ht="20.100000000000001" customHeight="1" x14ac:dyDescent="0.2">
      <c r="A2864" s="363" t="str">
        <f t="shared" ref="A2864:A2876" si="858">IFERROR(VLOOKUP(C2864,Tabla_Insumos,4,FALSE),"")</f>
        <v/>
      </c>
      <c r="B2864" s="328" t="str">
        <f t="shared" si="855"/>
        <v/>
      </c>
      <c r="C2864" s="326"/>
      <c r="D2864" s="325" t="str">
        <f t="shared" si="856"/>
        <v/>
      </c>
      <c r="E2864" s="329"/>
      <c r="F2864" s="331">
        <f t="shared" si="857"/>
        <v>0</v>
      </c>
      <c r="G2864" s="332">
        <f t="shared" ref="G2864:G2876" si="859">ROUND(E2864*F2864,2)</f>
        <v>0</v>
      </c>
    </row>
    <row r="2865" spans="1:7" ht="20.100000000000001" customHeight="1" x14ac:dyDescent="0.2">
      <c r="A2865" s="363" t="str">
        <f t="shared" si="858"/>
        <v/>
      </c>
      <c r="B2865" s="328" t="str">
        <f t="shared" si="855"/>
        <v/>
      </c>
      <c r="C2865" s="326"/>
      <c r="D2865" s="325" t="str">
        <f t="shared" si="856"/>
        <v/>
      </c>
      <c r="E2865" s="329"/>
      <c r="F2865" s="331">
        <f t="shared" si="857"/>
        <v>0</v>
      </c>
      <c r="G2865" s="332">
        <f t="shared" si="859"/>
        <v>0</v>
      </c>
    </row>
    <row r="2866" spans="1:7" ht="20.100000000000001" customHeight="1" x14ac:dyDescent="0.2">
      <c r="A2866" s="363" t="str">
        <f t="shared" si="858"/>
        <v/>
      </c>
      <c r="B2866" s="328" t="str">
        <f t="shared" si="855"/>
        <v/>
      </c>
      <c r="C2866" s="327"/>
      <c r="D2866" s="325" t="str">
        <f t="shared" si="856"/>
        <v/>
      </c>
      <c r="E2866" s="329"/>
      <c r="F2866" s="331">
        <f t="shared" si="857"/>
        <v>0</v>
      </c>
      <c r="G2866" s="332">
        <f t="shared" si="859"/>
        <v>0</v>
      </c>
    </row>
    <row r="2867" spans="1:7" ht="20.100000000000001" customHeight="1" x14ac:dyDescent="0.2">
      <c r="A2867" s="363" t="str">
        <f t="shared" si="858"/>
        <v/>
      </c>
      <c r="B2867" s="328" t="str">
        <f t="shared" si="855"/>
        <v/>
      </c>
      <c r="C2867" s="328"/>
      <c r="D2867" s="325" t="str">
        <f t="shared" si="856"/>
        <v/>
      </c>
      <c r="E2867" s="329"/>
      <c r="F2867" s="331">
        <f t="shared" si="857"/>
        <v>0</v>
      </c>
      <c r="G2867" s="332">
        <f t="shared" si="859"/>
        <v>0</v>
      </c>
    </row>
    <row r="2868" spans="1:7" ht="20.100000000000001" customHeight="1" x14ac:dyDescent="0.2">
      <c r="A2868" s="363" t="str">
        <f t="shared" si="858"/>
        <v/>
      </c>
      <c r="B2868" s="328" t="str">
        <f t="shared" si="855"/>
        <v/>
      </c>
      <c r="C2868" s="364"/>
      <c r="D2868" s="325" t="str">
        <f t="shared" si="856"/>
        <v/>
      </c>
      <c r="E2868" s="365"/>
      <c r="F2868" s="331">
        <f t="shared" si="857"/>
        <v>0</v>
      </c>
      <c r="G2868" s="332">
        <f t="shared" si="859"/>
        <v>0</v>
      </c>
    </row>
    <row r="2869" spans="1:7" ht="20.100000000000001" customHeight="1" x14ac:dyDescent="0.2">
      <c r="A2869" s="363" t="str">
        <f t="shared" si="858"/>
        <v/>
      </c>
      <c r="B2869" s="328" t="str">
        <f t="shared" si="855"/>
        <v/>
      </c>
      <c r="C2869" s="364"/>
      <c r="D2869" s="325" t="str">
        <f t="shared" si="856"/>
        <v/>
      </c>
      <c r="E2869" s="365"/>
      <c r="F2869" s="331">
        <f t="shared" si="857"/>
        <v>0</v>
      </c>
      <c r="G2869" s="332">
        <f t="shared" si="859"/>
        <v>0</v>
      </c>
    </row>
    <row r="2870" spans="1:7" ht="20.100000000000001" customHeight="1" x14ac:dyDescent="0.2">
      <c r="A2870" s="363" t="str">
        <f t="shared" si="858"/>
        <v/>
      </c>
      <c r="B2870" s="328" t="str">
        <f t="shared" si="855"/>
        <v/>
      </c>
      <c r="C2870" s="364"/>
      <c r="D2870" s="325" t="str">
        <f t="shared" si="856"/>
        <v/>
      </c>
      <c r="E2870" s="365"/>
      <c r="F2870" s="331">
        <f t="shared" si="857"/>
        <v>0</v>
      </c>
      <c r="G2870" s="332">
        <f t="shared" si="859"/>
        <v>0</v>
      </c>
    </row>
    <row r="2871" spans="1:7" ht="20.100000000000001" customHeight="1" x14ac:dyDescent="0.2">
      <c r="A2871" s="363" t="str">
        <f t="shared" si="858"/>
        <v/>
      </c>
      <c r="B2871" s="328" t="str">
        <f t="shared" si="855"/>
        <v/>
      </c>
      <c r="C2871" s="364"/>
      <c r="D2871" s="325" t="str">
        <f t="shared" si="856"/>
        <v/>
      </c>
      <c r="E2871" s="365"/>
      <c r="F2871" s="331">
        <f t="shared" si="857"/>
        <v>0</v>
      </c>
      <c r="G2871" s="332">
        <f t="shared" si="859"/>
        <v>0</v>
      </c>
    </row>
    <row r="2872" spans="1:7" ht="20.100000000000001" customHeight="1" x14ac:dyDescent="0.2">
      <c r="A2872" s="363" t="str">
        <f t="shared" si="858"/>
        <v/>
      </c>
      <c r="B2872" s="328" t="str">
        <f t="shared" si="855"/>
        <v/>
      </c>
      <c r="C2872" s="364"/>
      <c r="D2872" s="325" t="str">
        <f t="shared" si="856"/>
        <v/>
      </c>
      <c r="E2872" s="365"/>
      <c r="F2872" s="331">
        <f t="shared" si="857"/>
        <v>0</v>
      </c>
      <c r="G2872" s="332">
        <f t="shared" si="859"/>
        <v>0</v>
      </c>
    </row>
    <row r="2873" spans="1:7" ht="20.100000000000001" customHeight="1" x14ac:dyDescent="0.2">
      <c r="A2873" s="363" t="str">
        <f t="shared" si="858"/>
        <v/>
      </c>
      <c r="B2873" s="328" t="str">
        <f t="shared" si="855"/>
        <v/>
      </c>
      <c r="C2873" s="364"/>
      <c r="D2873" s="325" t="str">
        <f t="shared" si="856"/>
        <v/>
      </c>
      <c r="E2873" s="365"/>
      <c r="F2873" s="331">
        <f t="shared" si="857"/>
        <v>0</v>
      </c>
      <c r="G2873" s="332">
        <f t="shared" si="859"/>
        <v>0</v>
      </c>
    </row>
    <row r="2874" spans="1:7" ht="20.100000000000001" customHeight="1" x14ac:dyDescent="0.2">
      <c r="A2874" s="363" t="str">
        <f t="shared" si="858"/>
        <v/>
      </c>
      <c r="B2874" s="328" t="str">
        <f t="shared" si="855"/>
        <v/>
      </c>
      <c r="C2874" s="364"/>
      <c r="D2874" s="325" t="str">
        <f t="shared" si="856"/>
        <v/>
      </c>
      <c r="E2874" s="365"/>
      <c r="F2874" s="331">
        <f t="shared" si="857"/>
        <v>0</v>
      </c>
      <c r="G2874" s="332">
        <f t="shared" si="859"/>
        <v>0</v>
      </c>
    </row>
    <row r="2875" spans="1:7" ht="20.100000000000001" customHeight="1" x14ac:dyDescent="0.2">
      <c r="A2875" s="363" t="str">
        <f t="shared" si="858"/>
        <v/>
      </c>
      <c r="B2875" s="328" t="str">
        <f t="shared" si="855"/>
        <v/>
      </c>
      <c r="C2875" s="364"/>
      <c r="D2875" s="325" t="str">
        <f t="shared" si="856"/>
        <v/>
      </c>
      <c r="E2875" s="365"/>
      <c r="F2875" s="331">
        <f t="shared" si="857"/>
        <v>0</v>
      </c>
      <c r="G2875" s="332">
        <f t="shared" si="859"/>
        <v>0</v>
      </c>
    </row>
    <row r="2876" spans="1:7" ht="20.100000000000001" customHeight="1" x14ac:dyDescent="0.2">
      <c r="A2876" s="363" t="str">
        <f t="shared" si="858"/>
        <v/>
      </c>
      <c r="B2876" s="328" t="str">
        <f t="shared" si="855"/>
        <v/>
      </c>
      <c r="C2876" s="364"/>
      <c r="D2876" s="325" t="str">
        <f t="shared" si="856"/>
        <v/>
      </c>
      <c r="E2876" s="365"/>
      <c r="F2876" s="331">
        <f t="shared" si="857"/>
        <v>0</v>
      </c>
      <c r="G2876" s="332">
        <f t="shared" si="859"/>
        <v>0</v>
      </c>
    </row>
    <row r="2877" spans="1:7" ht="20.100000000000001" customHeight="1" x14ac:dyDescent="0.2">
      <c r="A2877" s="366"/>
      <c r="B2877" s="352"/>
      <c r="C2877" s="352"/>
      <c r="D2877" s="330"/>
      <c r="E2877" s="348"/>
      <c r="F2877" s="597" t="s">
        <v>27</v>
      </c>
      <c r="G2877" s="333">
        <f>SUBTOTAL(9,G2863:G2876)</f>
        <v>0</v>
      </c>
    </row>
    <row r="2878" spans="1:7" ht="20.100000000000001" customHeight="1" x14ac:dyDescent="0.2">
      <c r="A2878" s="366"/>
      <c r="B2878" s="352"/>
      <c r="C2878" s="339" t="s">
        <v>722</v>
      </c>
      <c r="D2878" s="330"/>
      <c r="E2878" s="348"/>
      <c r="F2878" s="349"/>
      <c r="G2878" s="367"/>
    </row>
    <row r="2879" spans="1:7" ht="20.100000000000001" customHeight="1" x14ac:dyDescent="0.2">
      <c r="A2879" s="363" t="str">
        <f t="shared" ref="A2879:A2886" si="860">IFERROR(VLOOKUP(C2879,Tabla_Insumos,4,FALSE),"")</f>
        <v/>
      </c>
      <c r="B2879" s="328" t="str">
        <f t="shared" ref="B2879:B2886" si="861">IFERROR(VLOOKUP(C2879,Tabla_Insumos,5,FALSE),"")</f>
        <v/>
      </c>
      <c r="C2879" s="334"/>
      <c r="D2879" s="325" t="str">
        <f t="shared" ref="D2879:D2886" si="862">IFERROR(VLOOKUP(C2879,Tabla_Insumos,2,FALSE),"")</f>
        <v/>
      </c>
      <c r="E2879" s="329"/>
      <c r="F2879" s="368">
        <f t="shared" ref="F2879:F2886" si="863">IFERROR(VLOOKUP(C2879,Tabla_Insumos,3,FALSE),0)</f>
        <v>0</v>
      </c>
      <c r="G2879" s="332">
        <f>ROUND(E2879*F2879,2)</f>
        <v>0</v>
      </c>
    </row>
    <row r="2880" spans="1:7" ht="20.100000000000001" customHeight="1" x14ac:dyDescent="0.2">
      <c r="A2880" s="363" t="str">
        <f t="shared" si="860"/>
        <v/>
      </c>
      <c r="B2880" s="328" t="str">
        <f t="shared" si="861"/>
        <v/>
      </c>
      <c r="C2880" s="335"/>
      <c r="D2880" s="325" t="str">
        <f t="shared" si="862"/>
        <v/>
      </c>
      <c r="E2880" s="329"/>
      <c r="F2880" s="368">
        <f t="shared" si="863"/>
        <v>0</v>
      </c>
      <c r="G2880" s="332">
        <f t="shared" ref="G2880:G2886" si="864">ROUND(E2880*F2880,2)</f>
        <v>0</v>
      </c>
    </row>
    <row r="2881" spans="1:7" ht="20.100000000000001" customHeight="1" x14ac:dyDescent="0.2">
      <c r="A2881" s="363" t="str">
        <f t="shared" si="860"/>
        <v/>
      </c>
      <c r="B2881" s="328" t="str">
        <f t="shared" si="861"/>
        <v/>
      </c>
      <c r="C2881" s="335"/>
      <c r="D2881" s="325" t="str">
        <f t="shared" si="862"/>
        <v/>
      </c>
      <c r="E2881" s="329"/>
      <c r="F2881" s="368">
        <f t="shared" si="863"/>
        <v>0</v>
      </c>
      <c r="G2881" s="332">
        <f t="shared" si="864"/>
        <v>0</v>
      </c>
    </row>
    <row r="2882" spans="1:7" ht="20.100000000000001" customHeight="1" x14ac:dyDescent="0.2">
      <c r="A2882" s="363" t="str">
        <f t="shared" si="860"/>
        <v/>
      </c>
      <c r="B2882" s="328" t="str">
        <f t="shared" si="861"/>
        <v/>
      </c>
      <c r="C2882" s="335"/>
      <c r="D2882" s="325" t="str">
        <f t="shared" si="862"/>
        <v/>
      </c>
      <c r="E2882" s="329"/>
      <c r="F2882" s="368">
        <f t="shared" si="863"/>
        <v>0</v>
      </c>
      <c r="G2882" s="332">
        <f t="shared" si="864"/>
        <v>0</v>
      </c>
    </row>
    <row r="2883" spans="1:7" ht="20.100000000000001" customHeight="1" x14ac:dyDescent="0.2">
      <c r="A2883" s="363" t="str">
        <f t="shared" si="860"/>
        <v/>
      </c>
      <c r="B2883" s="328" t="str">
        <f t="shared" si="861"/>
        <v/>
      </c>
      <c r="C2883" s="328"/>
      <c r="D2883" s="325" t="str">
        <f t="shared" si="862"/>
        <v/>
      </c>
      <c r="E2883" s="329"/>
      <c r="F2883" s="368">
        <f t="shared" si="863"/>
        <v>0</v>
      </c>
      <c r="G2883" s="332">
        <f t="shared" si="864"/>
        <v>0</v>
      </c>
    </row>
    <row r="2884" spans="1:7" ht="20.100000000000001" customHeight="1" x14ac:dyDescent="0.2">
      <c r="A2884" s="363" t="str">
        <f t="shared" si="860"/>
        <v/>
      </c>
      <c r="B2884" s="328" t="str">
        <f t="shared" si="861"/>
        <v/>
      </c>
      <c r="C2884" s="328"/>
      <c r="D2884" s="325" t="str">
        <f t="shared" si="862"/>
        <v/>
      </c>
      <c r="E2884" s="329"/>
      <c r="F2884" s="368">
        <f t="shared" si="863"/>
        <v>0</v>
      </c>
      <c r="G2884" s="332">
        <f t="shared" si="864"/>
        <v>0</v>
      </c>
    </row>
    <row r="2885" spans="1:7" ht="20.100000000000001" customHeight="1" x14ac:dyDescent="0.2">
      <c r="A2885" s="363" t="str">
        <f t="shared" si="860"/>
        <v/>
      </c>
      <c r="B2885" s="328" t="str">
        <f t="shared" si="861"/>
        <v/>
      </c>
      <c r="C2885" s="364"/>
      <c r="D2885" s="325" t="str">
        <f t="shared" si="862"/>
        <v/>
      </c>
      <c r="E2885" s="365"/>
      <c r="F2885" s="368">
        <f t="shared" si="863"/>
        <v>0</v>
      </c>
      <c r="G2885" s="332">
        <f t="shared" si="864"/>
        <v>0</v>
      </c>
    </row>
    <row r="2886" spans="1:7" ht="20.100000000000001" customHeight="1" x14ac:dyDescent="0.2">
      <c r="A2886" s="363" t="str">
        <f t="shared" si="860"/>
        <v/>
      </c>
      <c r="B2886" s="328" t="str">
        <f t="shared" si="861"/>
        <v/>
      </c>
      <c r="C2886" s="364"/>
      <c r="D2886" s="325" t="str">
        <f t="shared" si="862"/>
        <v/>
      </c>
      <c r="E2886" s="365"/>
      <c r="F2886" s="368">
        <f t="shared" si="863"/>
        <v>0</v>
      </c>
      <c r="G2886" s="332">
        <f t="shared" si="864"/>
        <v>0</v>
      </c>
    </row>
    <row r="2887" spans="1:7" ht="20.100000000000001" customHeight="1" x14ac:dyDescent="0.2">
      <c r="A2887" s="366"/>
      <c r="B2887" s="352"/>
      <c r="C2887" s="352"/>
      <c r="D2887" s="330"/>
      <c r="E2887" s="348"/>
      <c r="F2887" s="597" t="s">
        <v>28</v>
      </c>
      <c r="G2887" s="333">
        <f>SUBTOTAL(9,G2879:G2886)</f>
        <v>0</v>
      </c>
    </row>
    <row r="2888" spans="1:7" ht="20.100000000000001" customHeight="1" x14ac:dyDescent="0.2">
      <c r="A2888" s="366"/>
      <c r="B2888" s="352"/>
      <c r="C2888" s="339" t="s">
        <v>723</v>
      </c>
      <c r="D2888" s="330"/>
      <c r="E2888" s="348"/>
      <c r="F2888" s="349"/>
      <c r="G2888" s="367"/>
    </row>
    <row r="2889" spans="1:7" ht="20.100000000000001" customHeight="1" x14ac:dyDescent="0.2">
      <c r="A2889" s="363" t="str">
        <f>IFERROR(VLOOKUP(C2889,Tabla_Insumos,4,FALSE),"")</f>
        <v/>
      </c>
      <c r="B2889" s="328" t="str">
        <f t="shared" ref="B2889:B2897" si="865">IFERROR(VLOOKUP(C2889,Tabla_Insumos,5,FALSE),"")</f>
        <v/>
      </c>
      <c r="C2889" s="335"/>
      <c r="D2889" s="325" t="str">
        <f t="shared" ref="D2889:D2897" si="866">IFERROR(VLOOKUP(C2889,Tabla_Insumos,2,FALSE),"")</f>
        <v/>
      </c>
      <c r="E2889" s="329"/>
      <c r="F2889" s="331">
        <f>IFERROR(VLOOKUP(C2889,Tabla_Insumos,3,FALSE),0)</f>
        <v>0</v>
      </c>
      <c r="G2889" s="332">
        <f>ROUND(E2889*F2889,2)</f>
        <v>0</v>
      </c>
    </row>
    <row r="2890" spans="1:7" ht="20.100000000000001" customHeight="1" x14ac:dyDescent="0.2">
      <c r="A2890" s="363" t="str">
        <f t="shared" ref="A2890:A2897" si="867">IFERROR(VLOOKUP(C2890,Tabla_Insumos,4,FALSE),"")</f>
        <v/>
      </c>
      <c r="B2890" s="328" t="str">
        <f t="shared" si="865"/>
        <v/>
      </c>
      <c r="C2890" s="335"/>
      <c r="D2890" s="325" t="str">
        <f t="shared" si="866"/>
        <v/>
      </c>
      <c r="E2890" s="329"/>
      <c r="F2890" s="331">
        <f t="shared" ref="F2890:F2897" si="868">IFERROR(VLOOKUP(C2890,Tabla_Insumos,3,FALSE),0)</f>
        <v>0</v>
      </c>
      <c r="G2890" s="332">
        <f t="shared" ref="G2890:G2897" si="869">ROUND(E2890*F2890,2)</f>
        <v>0</v>
      </c>
    </row>
    <row r="2891" spans="1:7" ht="20.100000000000001" customHeight="1" x14ac:dyDescent="0.2">
      <c r="A2891" s="363" t="str">
        <f t="shared" si="867"/>
        <v/>
      </c>
      <c r="B2891" s="328" t="str">
        <f t="shared" si="865"/>
        <v/>
      </c>
      <c r="C2891" s="334"/>
      <c r="D2891" s="325" t="str">
        <f t="shared" si="866"/>
        <v/>
      </c>
      <c r="E2891" s="329"/>
      <c r="F2891" s="331">
        <f t="shared" si="868"/>
        <v>0</v>
      </c>
      <c r="G2891" s="332">
        <f t="shared" si="869"/>
        <v>0</v>
      </c>
    </row>
    <row r="2892" spans="1:7" ht="20.100000000000001" customHeight="1" x14ac:dyDescent="0.2">
      <c r="A2892" s="363" t="str">
        <f t="shared" si="867"/>
        <v/>
      </c>
      <c r="B2892" s="328" t="str">
        <f t="shared" si="865"/>
        <v/>
      </c>
      <c r="C2892" s="369"/>
      <c r="D2892" s="325" t="str">
        <f t="shared" si="866"/>
        <v/>
      </c>
      <c r="E2892" s="329"/>
      <c r="F2892" s="331">
        <f t="shared" si="868"/>
        <v>0</v>
      </c>
      <c r="G2892" s="332">
        <f t="shared" si="869"/>
        <v>0</v>
      </c>
    </row>
    <row r="2893" spans="1:7" ht="20.100000000000001" customHeight="1" x14ac:dyDescent="0.2">
      <c r="A2893" s="363" t="str">
        <f t="shared" si="867"/>
        <v/>
      </c>
      <c r="B2893" s="328" t="str">
        <f t="shared" si="865"/>
        <v/>
      </c>
      <c r="C2893" s="370"/>
      <c r="D2893" s="325" t="str">
        <f t="shared" si="866"/>
        <v/>
      </c>
      <c r="E2893" s="329"/>
      <c r="F2893" s="331">
        <f t="shared" si="868"/>
        <v>0</v>
      </c>
      <c r="G2893" s="332">
        <f t="shared" si="869"/>
        <v>0</v>
      </c>
    </row>
    <row r="2894" spans="1:7" ht="20.100000000000001" customHeight="1" x14ac:dyDescent="0.2">
      <c r="A2894" s="363" t="str">
        <f t="shared" si="867"/>
        <v/>
      </c>
      <c r="B2894" s="328" t="str">
        <f t="shared" si="865"/>
        <v/>
      </c>
      <c r="C2894" s="364"/>
      <c r="D2894" s="325" t="str">
        <f t="shared" si="866"/>
        <v/>
      </c>
      <c r="E2894" s="365"/>
      <c r="F2894" s="331">
        <f t="shared" si="868"/>
        <v>0</v>
      </c>
      <c r="G2894" s="332">
        <f t="shared" si="869"/>
        <v>0</v>
      </c>
    </row>
    <row r="2895" spans="1:7" ht="20.100000000000001" customHeight="1" x14ac:dyDescent="0.2">
      <c r="A2895" s="363" t="str">
        <f t="shared" si="867"/>
        <v/>
      </c>
      <c r="B2895" s="328" t="str">
        <f t="shared" si="865"/>
        <v/>
      </c>
      <c r="C2895" s="364"/>
      <c r="D2895" s="325" t="str">
        <f t="shared" si="866"/>
        <v/>
      </c>
      <c r="E2895" s="365"/>
      <c r="F2895" s="331">
        <f t="shared" si="868"/>
        <v>0</v>
      </c>
      <c r="G2895" s="332">
        <f t="shared" si="869"/>
        <v>0</v>
      </c>
    </row>
    <row r="2896" spans="1:7" ht="20.100000000000001" customHeight="1" x14ac:dyDescent="0.2">
      <c r="A2896" s="363" t="str">
        <f t="shared" si="867"/>
        <v/>
      </c>
      <c r="B2896" s="328" t="str">
        <f t="shared" si="865"/>
        <v/>
      </c>
      <c r="C2896" s="364"/>
      <c r="D2896" s="325" t="str">
        <f t="shared" si="866"/>
        <v/>
      </c>
      <c r="E2896" s="365"/>
      <c r="F2896" s="331">
        <f t="shared" si="868"/>
        <v>0</v>
      </c>
      <c r="G2896" s="332">
        <f t="shared" si="869"/>
        <v>0</v>
      </c>
    </row>
    <row r="2897" spans="1:7" ht="20.100000000000001" customHeight="1" x14ac:dyDescent="0.2">
      <c r="A2897" s="363" t="str">
        <f t="shared" si="867"/>
        <v/>
      </c>
      <c r="B2897" s="328" t="str">
        <f t="shared" si="865"/>
        <v/>
      </c>
      <c r="C2897" s="364"/>
      <c r="D2897" s="325" t="str">
        <f t="shared" si="866"/>
        <v/>
      </c>
      <c r="E2897" s="365"/>
      <c r="F2897" s="331">
        <f t="shared" si="868"/>
        <v>0</v>
      </c>
      <c r="G2897" s="332">
        <f t="shared" si="869"/>
        <v>0</v>
      </c>
    </row>
    <row r="2898" spans="1:7" ht="20.100000000000001" customHeight="1" x14ac:dyDescent="0.2">
      <c r="A2898" s="371"/>
      <c r="B2898" s="330"/>
      <c r="C2898" s="352"/>
      <c r="D2898" s="330"/>
      <c r="E2898" s="348"/>
      <c r="F2898" s="597" t="s">
        <v>29</v>
      </c>
      <c r="G2898" s="333">
        <f>SUBTOTAL(9,G2889:G2897)</f>
        <v>0</v>
      </c>
    </row>
    <row r="2899" spans="1:7" ht="20.100000000000001" customHeight="1" thickBot="1" x14ac:dyDescent="0.25">
      <c r="A2899" s="372"/>
      <c r="B2899" s="373"/>
      <c r="C2899" s="374"/>
      <c r="D2899" s="373"/>
      <c r="E2899" s="375"/>
      <c r="F2899" s="376"/>
      <c r="G2899" s="377"/>
    </row>
    <row r="2900" spans="1:7" ht="20.100000000000001" customHeight="1" thickBot="1" x14ac:dyDescent="0.25">
      <c r="A2900" s="387">
        <f>B2858</f>
        <v>56</v>
      </c>
      <c r="B2900" s="378" t="str">
        <f>C2858</f>
        <v>Espacio Verde 1</v>
      </c>
      <c r="C2900" s="379"/>
      <c r="D2900" s="379" t="s">
        <v>30</v>
      </c>
      <c r="E2900" s="380"/>
      <c r="F2900" s="381" t="s">
        <v>31</v>
      </c>
      <c r="G2900" s="382">
        <f>SUBTOTAL(9,G2863:G2899)</f>
        <v>0</v>
      </c>
    </row>
    <row r="2901" spans="1:7" ht="20.100000000000001" customHeight="1" thickTop="1" thickBot="1" x14ac:dyDescent="0.25"/>
    <row r="2902" spans="1:7" ht="20.100000000000001" customHeight="1" thickTop="1" x14ac:dyDescent="0.2">
      <c r="A2902" s="383" t="s">
        <v>1252</v>
      </c>
      <c r="B2902" s="384"/>
      <c r="C2902" s="384"/>
      <c r="D2902" s="384"/>
      <c r="E2902" s="384"/>
      <c r="F2902" s="384"/>
      <c r="G2902" s="385"/>
    </row>
    <row r="2903" spans="1:7" ht="20.100000000000001" customHeight="1" x14ac:dyDescent="0.2">
      <c r="A2903" s="336" t="s">
        <v>719</v>
      </c>
      <c r="B2903" s="337" t="str">
        <f>Comitente</f>
        <v>INSTITUTO PROVINCIAL DE LA VIVIENDA</v>
      </c>
      <c r="C2903" s="338"/>
      <c r="D2903" s="339"/>
      <c r="E2903" s="339"/>
      <c r="F2903" s="340"/>
      <c r="G2903" s="341"/>
    </row>
    <row r="2904" spans="1:7" ht="20.100000000000001" customHeight="1" x14ac:dyDescent="0.2">
      <c r="A2904" s="336" t="s">
        <v>720</v>
      </c>
      <c r="B2904" s="337" t="str">
        <f>Contratista</f>
        <v>xxxxxx</v>
      </c>
      <c r="C2904" s="342"/>
      <c r="D2904" s="342"/>
      <c r="E2904" s="342"/>
      <c r="F2904" s="343"/>
      <c r="G2904" s="344"/>
    </row>
    <row r="2905" spans="1:7" ht="20.100000000000001" customHeight="1" x14ac:dyDescent="0.2">
      <c r="A2905" s="336" t="s">
        <v>20</v>
      </c>
      <c r="B2905" s="337" t="str">
        <f>Obra</f>
        <v>B° VIRGEN DE FÁTIMA - SECTOR 1 - 71 VIV.- DPTO. JÁCHAL</v>
      </c>
      <c r="C2905" s="342"/>
      <c r="D2905" s="342"/>
      <c r="E2905" s="342"/>
      <c r="F2905" s="343" t="s">
        <v>33</v>
      </c>
      <c r="G2905" s="345">
        <f>+Datos!$C$10</f>
        <v>43769</v>
      </c>
    </row>
    <row r="2906" spans="1:7" ht="20.100000000000001" customHeight="1" x14ac:dyDescent="0.2">
      <c r="A2906" s="346" t="s">
        <v>718</v>
      </c>
      <c r="B2906" s="347" t="str">
        <f>Ubicación</f>
        <v>DEPTO. JÁCHAL</v>
      </c>
      <c r="C2906" s="347"/>
      <c r="D2906" s="330"/>
      <c r="E2906" s="348"/>
      <c r="F2906" s="349"/>
      <c r="G2906" s="350"/>
    </row>
    <row r="2907" spans="1:7" ht="20.100000000000001" customHeight="1" x14ac:dyDescent="0.2">
      <c r="A2907" s="346" t="s">
        <v>34</v>
      </c>
      <c r="B2907" s="351" t="s">
        <v>1126</v>
      </c>
      <c r="C2907" s="352" t="str">
        <f>IFERROR(VLOOKUP(B2907,Tabla_CyP,2,FALSE),"")</f>
        <v>INFRAESTRUCTURA</v>
      </c>
      <c r="D2907" s="353"/>
      <c r="E2907" s="348"/>
      <c r="F2907" s="349"/>
      <c r="G2907" s="350"/>
    </row>
    <row r="2908" spans="1:7" ht="20.100000000000001" customHeight="1" x14ac:dyDescent="0.2">
      <c r="A2908" s="346" t="s">
        <v>21</v>
      </c>
      <c r="B2908" s="386">
        <f>IFERROR(VLOOKUP(COUNTIF($A$1:A2908,"ITEM:"),Tabla_NumeroItem,2,FALSE),"")</f>
        <v>57</v>
      </c>
      <c r="C2908" s="352" t="str">
        <f>IFERROR(VLOOKUP(B2908,Tabla_CyP,2,FALSE),"")</f>
        <v>Espacio Verde 2</v>
      </c>
      <c r="D2908" s="330"/>
      <c r="E2908" s="348"/>
      <c r="F2908" s="343" t="s">
        <v>22</v>
      </c>
      <c r="G2908" s="354" t="str">
        <f>IFERROR(VLOOKUP(B2908,Tabla_CyP,4,FALSE),"")</f>
        <v>gl</v>
      </c>
    </row>
    <row r="2909" spans="1:7" ht="20.100000000000001" customHeight="1" x14ac:dyDescent="0.2">
      <c r="A2909" s="346"/>
      <c r="B2909" s="347"/>
      <c r="C2909" s="352"/>
      <c r="D2909" s="330"/>
      <c r="E2909" s="348"/>
      <c r="F2909" s="349"/>
      <c r="G2909" s="350"/>
    </row>
    <row r="2910" spans="1:7" ht="20.100000000000001" customHeight="1" x14ac:dyDescent="0.2">
      <c r="A2910" s="650" t="s">
        <v>581</v>
      </c>
      <c r="B2910" s="651"/>
      <c r="C2910" s="646" t="s">
        <v>0</v>
      </c>
      <c r="D2910" s="646" t="s">
        <v>23</v>
      </c>
      <c r="E2910" s="648" t="s">
        <v>24</v>
      </c>
      <c r="F2910" s="644" t="s">
        <v>25</v>
      </c>
      <c r="G2910" s="652" t="s">
        <v>26</v>
      </c>
    </row>
    <row r="2911" spans="1:7" ht="20.100000000000001" customHeight="1" x14ac:dyDescent="0.2">
      <c r="A2911" s="355" t="s">
        <v>582</v>
      </c>
      <c r="B2911" s="356" t="s">
        <v>583</v>
      </c>
      <c r="C2911" s="647"/>
      <c r="D2911" s="647"/>
      <c r="E2911" s="649"/>
      <c r="F2911" s="645"/>
      <c r="G2911" s="653"/>
    </row>
    <row r="2912" spans="1:7" ht="20.100000000000001" customHeight="1" x14ac:dyDescent="0.2">
      <c r="A2912" s="596"/>
      <c r="B2912" s="357"/>
      <c r="C2912" s="358" t="s">
        <v>721</v>
      </c>
      <c r="D2912" s="359"/>
      <c r="E2912" s="360"/>
      <c r="F2912" s="361"/>
      <c r="G2912" s="362"/>
    </row>
    <row r="2913" spans="1:7" ht="20.100000000000001" customHeight="1" x14ac:dyDescent="0.2">
      <c r="A2913" s="363" t="str">
        <f>IFERROR(VLOOKUP(C2913,Tabla_Insumos,4,FALSE),"")</f>
        <v/>
      </c>
      <c r="B2913" s="328" t="str">
        <f t="shared" ref="B2913:B2926" si="870">IFERROR(VLOOKUP(C2913,Tabla_Insumos,5,FALSE),"")</f>
        <v/>
      </c>
      <c r="C2913" s="326"/>
      <c r="D2913" s="325" t="str">
        <f t="shared" ref="D2913:D2926" si="871">IFERROR(VLOOKUP(C2913,Tabla_Insumos,2,FALSE),"")</f>
        <v/>
      </c>
      <c r="E2913" s="329"/>
      <c r="F2913" s="331">
        <f t="shared" ref="F2913:F2926" si="872">IFERROR(VLOOKUP(C2913,Tabla_Insumos,3,FALSE),0)</f>
        <v>0</v>
      </c>
      <c r="G2913" s="332">
        <f>ROUND(E2913*F2913,2)</f>
        <v>0</v>
      </c>
    </row>
    <row r="2914" spans="1:7" ht="20.100000000000001" customHeight="1" x14ac:dyDescent="0.2">
      <c r="A2914" s="363" t="str">
        <f t="shared" ref="A2914:A2926" si="873">IFERROR(VLOOKUP(C2914,Tabla_Insumos,4,FALSE),"")</f>
        <v/>
      </c>
      <c r="B2914" s="328" t="str">
        <f t="shared" si="870"/>
        <v/>
      </c>
      <c r="C2914" s="326"/>
      <c r="D2914" s="325" t="str">
        <f t="shared" si="871"/>
        <v/>
      </c>
      <c r="E2914" s="329"/>
      <c r="F2914" s="331">
        <f t="shared" si="872"/>
        <v>0</v>
      </c>
      <c r="G2914" s="332">
        <f t="shared" ref="G2914:G2926" si="874">ROUND(E2914*F2914,2)</f>
        <v>0</v>
      </c>
    </row>
    <row r="2915" spans="1:7" ht="20.100000000000001" customHeight="1" x14ac:dyDescent="0.2">
      <c r="A2915" s="363" t="str">
        <f t="shared" si="873"/>
        <v/>
      </c>
      <c r="B2915" s="328" t="str">
        <f t="shared" si="870"/>
        <v/>
      </c>
      <c r="C2915" s="326"/>
      <c r="D2915" s="325" t="str">
        <f t="shared" si="871"/>
        <v/>
      </c>
      <c r="E2915" s="329"/>
      <c r="F2915" s="331">
        <f t="shared" si="872"/>
        <v>0</v>
      </c>
      <c r="G2915" s="332">
        <f t="shared" si="874"/>
        <v>0</v>
      </c>
    </row>
    <row r="2916" spans="1:7" ht="20.100000000000001" customHeight="1" x14ac:dyDescent="0.2">
      <c r="A2916" s="363" t="str">
        <f t="shared" si="873"/>
        <v/>
      </c>
      <c r="B2916" s="328" t="str">
        <f t="shared" si="870"/>
        <v/>
      </c>
      <c r="C2916" s="327"/>
      <c r="D2916" s="325" t="str">
        <f t="shared" si="871"/>
        <v/>
      </c>
      <c r="E2916" s="329"/>
      <c r="F2916" s="331">
        <f t="shared" si="872"/>
        <v>0</v>
      </c>
      <c r="G2916" s="332">
        <f t="shared" si="874"/>
        <v>0</v>
      </c>
    </row>
    <row r="2917" spans="1:7" ht="20.100000000000001" customHeight="1" x14ac:dyDescent="0.2">
      <c r="A2917" s="363" t="str">
        <f t="shared" si="873"/>
        <v/>
      </c>
      <c r="B2917" s="328" t="str">
        <f t="shared" si="870"/>
        <v/>
      </c>
      <c r="C2917" s="328"/>
      <c r="D2917" s="325" t="str">
        <f t="shared" si="871"/>
        <v/>
      </c>
      <c r="E2917" s="329"/>
      <c r="F2917" s="331">
        <f t="shared" si="872"/>
        <v>0</v>
      </c>
      <c r="G2917" s="332">
        <f t="shared" si="874"/>
        <v>0</v>
      </c>
    </row>
    <row r="2918" spans="1:7" ht="20.100000000000001" customHeight="1" x14ac:dyDescent="0.2">
      <c r="A2918" s="363" t="str">
        <f t="shared" si="873"/>
        <v/>
      </c>
      <c r="B2918" s="328" t="str">
        <f t="shared" si="870"/>
        <v/>
      </c>
      <c r="C2918" s="364"/>
      <c r="D2918" s="325" t="str">
        <f t="shared" si="871"/>
        <v/>
      </c>
      <c r="E2918" s="365"/>
      <c r="F2918" s="331">
        <f t="shared" si="872"/>
        <v>0</v>
      </c>
      <c r="G2918" s="332">
        <f t="shared" si="874"/>
        <v>0</v>
      </c>
    </row>
    <row r="2919" spans="1:7" ht="20.100000000000001" customHeight="1" x14ac:dyDescent="0.2">
      <c r="A2919" s="363" t="str">
        <f t="shared" si="873"/>
        <v/>
      </c>
      <c r="B2919" s="328" t="str">
        <f t="shared" si="870"/>
        <v/>
      </c>
      <c r="C2919" s="364"/>
      <c r="D2919" s="325" t="str">
        <f t="shared" si="871"/>
        <v/>
      </c>
      <c r="E2919" s="365"/>
      <c r="F2919" s="331">
        <f t="shared" si="872"/>
        <v>0</v>
      </c>
      <c r="G2919" s="332">
        <f t="shared" si="874"/>
        <v>0</v>
      </c>
    </row>
    <row r="2920" spans="1:7" ht="20.100000000000001" customHeight="1" x14ac:dyDescent="0.2">
      <c r="A2920" s="363" t="str">
        <f t="shared" si="873"/>
        <v/>
      </c>
      <c r="B2920" s="328" t="str">
        <f t="shared" si="870"/>
        <v/>
      </c>
      <c r="C2920" s="364"/>
      <c r="D2920" s="325" t="str">
        <f t="shared" si="871"/>
        <v/>
      </c>
      <c r="E2920" s="365"/>
      <c r="F2920" s="331">
        <f t="shared" si="872"/>
        <v>0</v>
      </c>
      <c r="G2920" s="332">
        <f t="shared" si="874"/>
        <v>0</v>
      </c>
    </row>
    <row r="2921" spans="1:7" ht="20.100000000000001" customHeight="1" x14ac:dyDescent="0.2">
      <c r="A2921" s="363" t="str">
        <f t="shared" si="873"/>
        <v/>
      </c>
      <c r="B2921" s="328" t="str">
        <f t="shared" si="870"/>
        <v/>
      </c>
      <c r="C2921" s="364"/>
      <c r="D2921" s="325" t="str">
        <f t="shared" si="871"/>
        <v/>
      </c>
      <c r="E2921" s="365"/>
      <c r="F2921" s="331">
        <f t="shared" si="872"/>
        <v>0</v>
      </c>
      <c r="G2921" s="332">
        <f t="shared" si="874"/>
        <v>0</v>
      </c>
    </row>
    <row r="2922" spans="1:7" ht="20.100000000000001" customHeight="1" x14ac:dyDescent="0.2">
      <c r="A2922" s="363" t="str">
        <f t="shared" si="873"/>
        <v/>
      </c>
      <c r="B2922" s="328" t="str">
        <f t="shared" si="870"/>
        <v/>
      </c>
      <c r="C2922" s="364"/>
      <c r="D2922" s="325" t="str">
        <f t="shared" si="871"/>
        <v/>
      </c>
      <c r="E2922" s="365"/>
      <c r="F2922" s="331">
        <f t="shared" si="872"/>
        <v>0</v>
      </c>
      <c r="G2922" s="332">
        <f t="shared" si="874"/>
        <v>0</v>
      </c>
    </row>
    <row r="2923" spans="1:7" ht="20.100000000000001" customHeight="1" x14ac:dyDescent="0.2">
      <c r="A2923" s="363" t="str">
        <f t="shared" si="873"/>
        <v/>
      </c>
      <c r="B2923" s="328" t="str">
        <f t="shared" si="870"/>
        <v/>
      </c>
      <c r="C2923" s="364"/>
      <c r="D2923" s="325" t="str">
        <f t="shared" si="871"/>
        <v/>
      </c>
      <c r="E2923" s="365"/>
      <c r="F2923" s="331">
        <f t="shared" si="872"/>
        <v>0</v>
      </c>
      <c r="G2923" s="332">
        <f t="shared" si="874"/>
        <v>0</v>
      </c>
    </row>
    <row r="2924" spans="1:7" ht="20.100000000000001" customHeight="1" x14ac:dyDescent="0.2">
      <c r="A2924" s="363" t="str">
        <f t="shared" si="873"/>
        <v/>
      </c>
      <c r="B2924" s="328" t="str">
        <f t="shared" si="870"/>
        <v/>
      </c>
      <c r="C2924" s="364"/>
      <c r="D2924" s="325" t="str">
        <f t="shared" si="871"/>
        <v/>
      </c>
      <c r="E2924" s="365"/>
      <c r="F2924" s="331">
        <f t="shared" si="872"/>
        <v>0</v>
      </c>
      <c r="G2924" s="332">
        <f t="shared" si="874"/>
        <v>0</v>
      </c>
    </row>
    <row r="2925" spans="1:7" ht="20.100000000000001" customHeight="1" x14ac:dyDescent="0.2">
      <c r="A2925" s="363" t="str">
        <f t="shared" si="873"/>
        <v/>
      </c>
      <c r="B2925" s="328" t="str">
        <f t="shared" si="870"/>
        <v/>
      </c>
      <c r="C2925" s="364"/>
      <c r="D2925" s="325" t="str">
        <f t="shared" si="871"/>
        <v/>
      </c>
      <c r="E2925" s="365"/>
      <c r="F2925" s="331">
        <f t="shared" si="872"/>
        <v>0</v>
      </c>
      <c r="G2925" s="332">
        <f t="shared" si="874"/>
        <v>0</v>
      </c>
    </row>
    <row r="2926" spans="1:7" ht="20.100000000000001" customHeight="1" x14ac:dyDescent="0.2">
      <c r="A2926" s="363" t="str">
        <f t="shared" si="873"/>
        <v/>
      </c>
      <c r="B2926" s="328" t="str">
        <f t="shared" si="870"/>
        <v/>
      </c>
      <c r="C2926" s="364"/>
      <c r="D2926" s="325" t="str">
        <f t="shared" si="871"/>
        <v/>
      </c>
      <c r="E2926" s="365"/>
      <c r="F2926" s="331">
        <f t="shared" si="872"/>
        <v>0</v>
      </c>
      <c r="G2926" s="332">
        <f t="shared" si="874"/>
        <v>0</v>
      </c>
    </row>
    <row r="2927" spans="1:7" ht="20.100000000000001" customHeight="1" x14ac:dyDescent="0.2">
      <c r="A2927" s="366"/>
      <c r="B2927" s="352"/>
      <c r="C2927" s="352"/>
      <c r="D2927" s="330"/>
      <c r="E2927" s="348"/>
      <c r="F2927" s="597" t="s">
        <v>27</v>
      </c>
      <c r="G2927" s="333">
        <f>SUBTOTAL(9,G2913:G2926)</f>
        <v>0</v>
      </c>
    </row>
    <row r="2928" spans="1:7" ht="20.100000000000001" customHeight="1" x14ac:dyDescent="0.2">
      <c r="A2928" s="366"/>
      <c r="B2928" s="352"/>
      <c r="C2928" s="339" t="s">
        <v>722</v>
      </c>
      <c r="D2928" s="330"/>
      <c r="E2928" s="348"/>
      <c r="F2928" s="349"/>
      <c r="G2928" s="367"/>
    </row>
    <row r="2929" spans="1:7" ht="20.100000000000001" customHeight="1" x14ac:dyDescent="0.2">
      <c r="A2929" s="363" t="str">
        <f t="shared" ref="A2929:A2936" si="875">IFERROR(VLOOKUP(C2929,Tabla_Insumos,4,FALSE),"")</f>
        <v/>
      </c>
      <c r="B2929" s="328" t="str">
        <f t="shared" ref="B2929:B2936" si="876">IFERROR(VLOOKUP(C2929,Tabla_Insumos,5,FALSE),"")</f>
        <v/>
      </c>
      <c r="C2929" s="334"/>
      <c r="D2929" s="325" t="str">
        <f t="shared" ref="D2929:D2936" si="877">IFERROR(VLOOKUP(C2929,Tabla_Insumos,2,FALSE),"")</f>
        <v/>
      </c>
      <c r="E2929" s="329"/>
      <c r="F2929" s="368">
        <f t="shared" ref="F2929:F2936" si="878">IFERROR(VLOOKUP(C2929,Tabla_Insumos,3,FALSE),0)</f>
        <v>0</v>
      </c>
      <c r="G2929" s="332">
        <f>ROUND(E2929*F2929,2)</f>
        <v>0</v>
      </c>
    </row>
    <row r="2930" spans="1:7" ht="20.100000000000001" customHeight="1" x14ac:dyDescent="0.2">
      <c r="A2930" s="363" t="str">
        <f t="shared" si="875"/>
        <v/>
      </c>
      <c r="B2930" s="328" t="str">
        <f t="shared" si="876"/>
        <v/>
      </c>
      <c r="C2930" s="335"/>
      <c r="D2930" s="325" t="str">
        <f t="shared" si="877"/>
        <v/>
      </c>
      <c r="E2930" s="329"/>
      <c r="F2930" s="368">
        <f t="shared" si="878"/>
        <v>0</v>
      </c>
      <c r="G2930" s="332">
        <f t="shared" ref="G2930:G2936" si="879">ROUND(E2930*F2930,2)</f>
        <v>0</v>
      </c>
    </row>
    <row r="2931" spans="1:7" ht="20.100000000000001" customHeight="1" x14ac:dyDescent="0.2">
      <c r="A2931" s="363" t="str">
        <f t="shared" si="875"/>
        <v/>
      </c>
      <c r="B2931" s="328" t="str">
        <f t="shared" si="876"/>
        <v/>
      </c>
      <c r="C2931" s="335"/>
      <c r="D2931" s="325" t="str">
        <f t="shared" si="877"/>
        <v/>
      </c>
      <c r="E2931" s="329"/>
      <c r="F2931" s="368">
        <f t="shared" si="878"/>
        <v>0</v>
      </c>
      <c r="G2931" s="332">
        <f t="shared" si="879"/>
        <v>0</v>
      </c>
    </row>
    <row r="2932" spans="1:7" ht="20.100000000000001" customHeight="1" x14ac:dyDescent="0.2">
      <c r="A2932" s="363" t="str">
        <f t="shared" si="875"/>
        <v/>
      </c>
      <c r="B2932" s="328" t="str">
        <f t="shared" si="876"/>
        <v/>
      </c>
      <c r="C2932" s="335"/>
      <c r="D2932" s="325" t="str">
        <f t="shared" si="877"/>
        <v/>
      </c>
      <c r="E2932" s="329"/>
      <c r="F2932" s="368">
        <f t="shared" si="878"/>
        <v>0</v>
      </c>
      <c r="G2932" s="332">
        <f t="shared" si="879"/>
        <v>0</v>
      </c>
    </row>
    <row r="2933" spans="1:7" ht="20.100000000000001" customHeight="1" x14ac:dyDescent="0.2">
      <c r="A2933" s="363" t="str">
        <f t="shared" si="875"/>
        <v/>
      </c>
      <c r="B2933" s="328" t="str">
        <f t="shared" si="876"/>
        <v/>
      </c>
      <c r="C2933" s="328"/>
      <c r="D2933" s="325" t="str">
        <f t="shared" si="877"/>
        <v/>
      </c>
      <c r="E2933" s="329"/>
      <c r="F2933" s="368">
        <f t="shared" si="878"/>
        <v>0</v>
      </c>
      <c r="G2933" s="332">
        <f t="shared" si="879"/>
        <v>0</v>
      </c>
    </row>
    <row r="2934" spans="1:7" ht="20.100000000000001" customHeight="1" x14ac:dyDescent="0.2">
      <c r="A2934" s="363" t="str">
        <f t="shared" si="875"/>
        <v/>
      </c>
      <c r="B2934" s="328" t="str">
        <f t="shared" si="876"/>
        <v/>
      </c>
      <c r="C2934" s="328"/>
      <c r="D2934" s="325" t="str">
        <f t="shared" si="877"/>
        <v/>
      </c>
      <c r="E2934" s="329"/>
      <c r="F2934" s="368">
        <f t="shared" si="878"/>
        <v>0</v>
      </c>
      <c r="G2934" s="332">
        <f t="shared" si="879"/>
        <v>0</v>
      </c>
    </row>
    <row r="2935" spans="1:7" ht="20.100000000000001" customHeight="1" x14ac:dyDescent="0.2">
      <c r="A2935" s="363" t="str">
        <f t="shared" si="875"/>
        <v/>
      </c>
      <c r="B2935" s="328" t="str">
        <f t="shared" si="876"/>
        <v/>
      </c>
      <c r="C2935" s="364"/>
      <c r="D2935" s="325" t="str">
        <f t="shared" si="877"/>
        <v/>
      </c>
      <c r="E2935" s="365"/>
      <c r="F2935" s="368">
        <f t="shared" si="878"/>
        <v>0</v>
      </c>
      <c r="G2935" s="332">
        <f t="shared" si="879"/>
        <v>0</v>
      </c>
    </row>
    <row r="2936" spans="1:7" ht="20.100000000000001" customHeight="1" x14ac:dyDescent="0.2">
      <c r="A2936" s="363" t="str">
        <f t="shared" si="875"/>
        <v/>
      </c>
      <c r="B2936" s="328" t="str">
        <f t="shared" si="876"/>
        <v/>
      </c>
      <c r="C2936" s="364"/>
      <c r="D2936" s="325" t="str">
        <f t="shared" si="877"/>
        <v/>
      </c>
      <c r="E2936" s="365"/>
      <c r="F2936" s="368">
        <f t="shared" si="878"/>
        <v>0</v>
      </c>
      <c r="G2936" s="332">
        <f t="shared" si="879"/>
        <v>0</v>
      </c>
    </row>
    <row r="2937" spans="1:7" ht="20.100000000000001" customHeight="1" x14ac:dyDescent="0.2">
      <c r="A2937" s="366"/>
      <c r="B2937" s="352"/>
      <c r="C2937" s="352"/>
      <c r="D2937" s="330"/>
      <c r="E2937" s="348"/>
      <c r="F2937" s="597" t="s">
        <v>28</v>
      </c>
      <c r="G2937" s="333">
        <f>SUBTOTAL(9,G2929:G2936)</f>
        <v>0</v>
      </c>
    </row>
    <row r="2938" spans="1:7" ht="20.100000000000001" customHeight="1" x14ac:dyDescent="0.2">
      <c r="A2938" s="366"/>
      <c r="B2938" s="352"/>
      <c r="C2938" s="339" t="s">
        <v>723</v>
      </c>
      <c r="D2938" s="330"/>
      <c r="E2938" s="348"/>
      <c r="F2938" s="349"/>
      <c r="G2938" s="367"/>
    </row>
    <row r="2939" spans="1:7" ht="20.100000000000001" customHeight="1" x14ac:dyDescent="0.2">
      <c r="A2939" s="363" t="str">
        <f>IFERROR(VLOOKUP(C2939,Tabla_Insumos,4,FALSE),"")</f>
        <v/>
      </c>
      <c r="B2939" s="328" t="str">
        <f t="shared" ref="B2939:B2947" si="880">IFERROR(VLOOKUP(C2939,Tabla_Insumos,5,FALSE),"")</f>
        <v/>
      </c>
      <c r="C2939" s="335"/>
      <c r="D2939" s="325" t="str">
        <f t="shared" ref="D2939:D2947" si="881">IFERROR(VLOOKUP(C2939,Tabla_Insumos,2,FALSE),"")</f>
        <v/>
      </c>
      <c r="E2939" s="329"/>
      <c r="F2939" s="331">
        <f>IFERROR(VLOOKUP(C2939,Tabla_Insumos,3,FALSE),0)</f>
        <v>0</v>
      </c>
      <c r="G2939" s="332">
        <f>ROUND(E2939*F2939,2)</f>
        <v>0</v>
      </c>
    </row>
    <row r="2940" spans="1:7" ht="20.100000000000001" customHeight="1" x14ac:dyDescent="0.2">
      <c r="A2940" s="363" t="str">
        <f t="shared" ref="A2940:A2947" si="882">IFERROR(VLOOKUP(C2940,Tabla_Insumos,4,FALSE),"")</f>
        <v/>
      </c>
      <c r="B2940" s="328" t="str">
        <f t="shared" si="880"/>
        <v/>
      </c>
      <c r="C2940" s="335"/>
      <c r="D2940" s="325" t="str">
        <f t="shared" si="881"/>
        <v/>
      </c>
      <c r="E2940" s="329"/>
      <c r="F2940" s="331">
        <f t="shared" ref="F2940:F2947" si="883">IFERROR(VLOOKUP(C2940,Tabla_Insumos,3,FALSE),0)</f>
        <v>0</v>
      </c>
      <c r="G2940" s="332">
        <f t="shared" ref="G2940:G2947" si="884">ROUND(E2940*F2940,2)</f>
        <v>0</v>
      </c>
    </row>
    <row r="2941" spans="1:7" ht="20.100000000000001" customHeight="1" x14ac:dyDescent="0.2">
      <c r="A2941" s="363" t="str">
        <f t="shared" si="882"/>
        <v/>
      </c>
      <c r="B2941" s="328" t="str">
        <f t="shared" si="880"/>
        <v/>
      </c>
      <c r="C2941" s="334"/>
      <c r="D2941" s="325" t="str">
        <f t="shared" si="881"/>
        <v/>
      </c>
      <c r="E2941" s="329"/>
      <c r="F2941" s="331">
        <f t="shared" si="883"/>
        <v>0</v>
      </c>
      <c r="G2941" s="332">
        <f t="shared" si="884"/>
        <v>0</v>
      </c>
    </row>
    <row r="2942" spans="1:7" ht="20.100000000000001" customHeight="1" x14ac:dyDescent="0.2">
      <c r="A2942" s="363" t="str">
        <f t="shared" si="882"/>
        <v/>
      </c>
      <c r="B2942" s="328" t="str">
        <f t="shared" si="880"/>
        <v/>
      </c>
      <c r="C2942" s="369"/>
      <c r="D2942" s="325" t="str">
        <f t="shared" si="881"/>
        <v/>
      </c>
      <c r="E2942" s="329"/>
      <c r="F2942" s="331">
        <f t="shared" si="883"/>
        <v>0</v>
      </c>
      <c r="G2942" s="332">
        <f t="shared" si="884"/>
        <v>0</v>
      </c>
    </row>
    <row r="2943" spans="1:7" ht="20.100000000000001" customHeight="1" x14ac:dyDescent="0.2">
      <c r="A2943" s="363" t="str">
        <f t="shared" si="882"/>
        <v/>
      </c>
      <c r="B2943" s="328" t="str">
        <f t="shared" si="880"/>
        <v/>
      </c>
      <c r="C2943" s="370"/>
      <c r="D2943" s="325" t="str">
        <f t="shared" si="881"/>
        <v/>
      </c>
      <c r="E2943" s="329"/>
      <c r="F2943" s="331">
        <f t="shared" si="883"/>
        <v>0</v>
      </c>
      <c r="G2943" s="332">
        <f t="shared" si="884"/>
        <v>0</v>
      </c>
    </row>
    <row r="2944" spans="1:7" ht="20.100000000000001" customHeight="1" x14ac:dyDescent="0.2">
      <c r="A2944" s="363" t="str">
        <f t="shared" si="882"/>
        <v/>
      </c>
      <c r="B2944" s="328" t="str">
        <f t="shared" si="880"/>
        <v/>
      </c>
      <c r="C2944" s="364"/>
      <c r="D2944" s="325" t="str">
        <f t="shared" si="881"/>
        <v/>
      </c>
      <c r="E2944" s="365"/>
      <c r="F2944" s="331">
        <f t="shared" si="883"/>
        <v>0</v>
      </c>
      <c r="G2944" s="332">
        <f t="shared" si="884"/>
        <v>0</v>
      </c>
    </row>
    <row r="2945" spans="1:7" ht="20.100000000000001" customHeight="1" x14ac:dyDescent="0.2">
      <c r="A2945" s="363" t="str">
        <f t="shared" si="882"/>
        <v/>
      </c>
      <c r="B2945" s="328" t="str">
        <f t="shared" si="880"/>
        <v/>
      </c>
      <c r="C2945" s="364"/>
      <c r="D2945" s="325" t="str">
        <f t="shared" si="881"/>
        <v/>
      </c>
      <c r="E2945" s="365"/>
      <c r="F2945" s="331">
        <f t="shared" si="883"/>
        <v>0</v>
      </c>
      <c r="G2945" s="332">
        <f t="shared" si="884"/>
        <v>0</v>
      </c>
    </row>
    <row r="2946" spans="1:7" ht="20.100000000000001" customHeight="1" x14ac:dyDescent="0.2">
      <c r="A2946" s="363" t="str">
        <f t="shared" si="882"/>
        <v/>
      </c>
      <c r="B2946" s="328" t="str">
        <f t="shared" si="880"/>
        <v/>
      </c>
      <c r="C2946" s="364"/>
      <c r="D2946" s="325" t="str">
        <f t="shared" si="881"/>
        <v/>
      </c>
      <c r="E2946" s="365"/>
      <c r="F2946" s="331">
        <f t="shared" si="883"/>
        <v>0</v>
      </c>
      <c r="G2946" s="332">
        <f t="shared" si="884"/>
        <v>0</v>
      </c>
    </row>
    <row r="2947" spans="1:7" ht="20.100000000000001" customHeight="1" x14ac:dyDescent="0.2">
      <c r="A2947" s="363" t="str">
        <f t="shared" si="882"/>
        <v/>
      </c>
      <c r="B2947" s="328" t="str">
        <f t="shared" si="880"/>
        <v/>
      </c>
      <c r="C2947" s="364"/>
      <c r="D2947" s="325" t="str">
        <f t="shared" si="881"/>
        <v/>
      </c>
      <c r="E2947" s="365"/>
      <c r="F2947" s="331">
        <f t="shared" si="883"/>
        <v>0</v>
      </c>
      <c r="G2947" s="332">
        <f t="shared" si="884"/>
        <v>0</v>
      </c>
    </row>
    <row r="2948" spans="1:7" ht="20.100000000000001" customHeight="1" x14ac:dyDescent="0.2">
      <c r="A2948" s="371"/>
      <c r="B2948" s="330"/>
      <c r="C2948" s="352"/>
      <c r="D2948" s="330"/>
      <c r="E2948" s="348"/>
      <c r="F2948" s="597" t="s">
        <v>29</v>
      </c>
      <c r="G2948" s="333">
        <f>SUBTOTAL(9,G2939:G2947)</f>
        <v>0</v>
      </c>
    </row>
    <row r="2949" spans="1:7" ht="20.100000000000001" customHeight="1" thickBot="1" x14ac:dyDescent="0.25">
      <c r="A2949" s="372"/>
      <c r="B2949" s="373"/>
      <c r="C2949" s="374"/>
      <c r="D2949" s="373"/>
      <c r="E2949" s="375"/>
      <c r="F2949" s="376"/>
      <c r="G2949" s="377"/>
    </row>
    <row r="2950" spans="1:7" ht="20.100000000000001" customHeight="1" thickBot="1" x14ac:dyDescent="0.25">
      <c r="A2950" s="387">
        <f>B2908</f>
        <v>57</v>
      </c>
      <c r="B2950" s="378" t="str">
        <f>C2908</f>
        <v>Espacio Verde 2</v>
      </c>
      <c r="C2950" s="379"/>
      <c r="D2950" s="379" t="s">
        <v>30</v>
      </c>
      <c r="E2950" s="380"/>
      <c r="F2950" s="381" t="s">
        <v>31</v>
      </c>
      <c r="G2950" s="382">
        <f>SUBTOTAL(9,G2913:G2949)</f>
        <v>0</v>
      </c>
    </row>
    <row r="2951" spans="1:7" ht="20.100000000000001" customHeight="1" thickTop="1" thickBot="1" x14ac:dyDescent="0.25"/>
    <row r="2952" spans="1:7" ht="20.100000000000001" customHeight="1" thickTop="1" x14ac:dyDescent="0.2">
      <c r="A2952" s="383" t="s">
        <v>1252</v>
      </c>
      <c r="B2952" s="384"/>
      <c r="C2952" s="384"/>
      <c r="D2952" s="384"/>
      <c r="E2952" s="384"/>
      <c r="F2952" s="384"/>
      <c r="G2952" s="385"/>
    </row>
    <row r="2953" spans="1:7" ht="20.100000000000001" customHeight="1" x14ac:dyDescent="0.2">
      <c r="A2953" s="336" t="s">
        <v>719</v>
      </c>
      <c r="B2953" s="337" t="str">
        <f>Comitente</f>
        <v>INSTITUTO PROVINCIAL DE LA VIVIENDA</v>
      </c>
      <c r="C2953" s="338"/>
      <c r="D2953" s="339"/>
      <c r="E2953" s="339"/>
      <c r="F2953" s="340"/>
      <c r="G2953" s="341"/>
    </row>
    <row r="2954" spans="1:7" ht="20.100000000000001" customHeight="1" x14ac:dyDescent="0.2">
      <c r="A2954" s="336" t="s">
        <v>720</v>
      </c>
      <c r="B2954" s="337" t="str">
        <f>Contratista</f>
        <v>xxxxxx</v>
      </c>
      <c r="C2954" s="342"/>
      <c r="D2954" s="342"/>
      <c r="E2954" s="342"/>
      <c r="F2954" s="343"/>
      <c r="G2954" s="344"/>
    </row>
    <row r="2955" spans="1:7" ht="20.100000000000001" customHeight="1" x14ac:dyDescent="0.2">
      <c r="A2955" s="336" t="s">
        <v>20</v>
      </c>
      <c r="B2955" s="337" t="str">
        <f>Obra</f>
        <v>B° VIRGEN DE FÁTIMA - SECTOR 1 - 71 VIV.- DPTO. JÁCHAL</v>
      </c>
      <c r="C2955" s="342"/>
      <c r="D2955" s="342"/>
      <c r="E2955" s="342"/>
      <c r="F2955" s="343" t="s">
        <v>33</v>
      </c>
      <c r="G2955" s="345">
        <f>+Datos!$C$10</f>
        <v>43769</v>
      </c>
    </row>
    <row r="2956" spans="1:7" ht="20.100000000000001" customHeight="1" x14ac:dyDescent="0.2">
      <c r="A2956" s="346" t="s">
        <v>718</v>
      </c>
      <c r="B2956" s="347" t="str">
        <f>Ubicación</f>
        <v>DEPTO. JÁCHAL</v>
      </c>
      <c r="C2956" s="347"/>
      <c r="D2956" s="330"/>
      <c r="E2956" s="348"/>
      <c r="F2956" s="349"/>
      <c r="G2956" s="350"/>
    </row>
    <row r="2957" spans="1:7" ht="20.100000000000001" customHeight="1" x14ac:dyDescent="0.2">
      <c r="A2957" s="346" t="s">
        <v>34</v>
      </c>
      <c r="B2957" s="351" t="s">
        <v>1126</v>
      </c>
      <c r="C2957" s="352" t="str">
        <f>IFERROR(VLOOKUP(B2957,Tabla_CyP,2,FALSE),"")</f>
        <v>INFRAESTRUCTURA</v>
      </c>
      <c r="D2957" s="353"/>
      <c r="E2957" s="348"/>
      <c r="F2957" s="349"/>
      <c r="G2957" s="350"/>
    </row>
    <row r="2958" spans="1:7" ht="20.100000000000001" customHeight="1" x14ac:dyDescent="0.2">
      <c r="A2958" s="346" t="s">
        <v>21</v>
      </c>
      <c r="B2958" s="386">
        <f>IFERROR(VLOOKUP(COUNTIF($A$1:A2958,"ITEM:"),Tabla_NumeroItem,2,FALSE),"")</f>
        <v>58</v>
      </c>
      <c r="C2958" s="352" t="str">
        <f>IFERROR(VLOOKUP(B2958,Tabla_CyP,2,FALSE),"")</f>
        <v>Alumbrado Público</v>
      </c>
      <c r="D2958" s="330"/>
      <c r="E2958" s="348"/>
      <c r="F2958" s="343" t="s">
        <v>22</v>
      </c>
      <c r="G2958" s="354" t="str">
        <f>IFERROR(VLOOKUP(B2958,Tabla_CyP,4,FALSE),"")</f>
        <v>gl</v>
      </c>
    </row>
    <row r="2959" spans="1:7" ht="20.100000000000001" customHeight="1" x14ac:dyDescent="0.2">
      <c r="A2959" s="346"/>
      <c r="B2959" s="347"/>
      <c r="C2959" s="352"/>
      <c r="D2959" s="330"/>
      <c r="E2959" s="348"/>
      <c r="F2959" s="349"/>
      <c r="G2959" s="350"/>
    </row>
    <row r="2960" spans="1:7" ht="20.100000000000001" customHeight="1" x14ac:dyDescent="0.2">
      <c r="A2960" s="650" t="s">
        <v>581</v>
      </c>
      <c r="B2960" s="651"/>
      <c r="C2960" s="646" t="s">
        <v>0</v>
      </c>
      <c r="D2960" s="646" t="s">
        <v>23</v>
      </c>
      <c r="E2960" s="648" t="s">
        <v>24</v>
      </c>
      <c r="F2960" s="644" t="s">
        <v>25</v>
      </c>
      <c r="G2960" s="652" t="s">
        <v>26</v>
      </c>
    </row>
    <row r="2961" spans="1:7" ht="20.100000000000001" customHeight="1" x14ac:dyDescent="0.2">
      <c r="A2961" s="355" t="s">
        <v>582</v>
      </c>
      <c r="B2961" s="356" t="s">
        <v>583</v>
      </c>
      <c r="C2961" s="647"/>
      <c r="D2961" s="647"/>
      <c r="E2961" s="649"/>
      <c r="F2961" s="645"/>
      <c r="G2961" s="653"/>
    </row>
    <row r="2962" spans="1:7" ht="20.100000000000001" customHeight="1" x14ac:dyDescent="0.2">
      <c r="A2962" s="596"/>
      <c r="B2962" s="357"/>
      <c r="C2962" s="358" t="s">
        <v>721</v>
      </c>
      <c r="D2962" s="359"/>
      <c r="E2962" s="360"/>
      <c r="F2962" s="361"/>
      <c r="G2962" s="362"/>
    </row>
    <row r="2963" spans="1:7" ht="20.100000000000001" customHeight="1" x14ac:dyDescent="0.2">
      <c r="A2963" s="363" t="str">
        <f>IFERROR(VLOOKUP(C2963,Tabla_Insumos,4,FALSE),"")</f>
        <v/>
      </c>
      <c r="B2963" s="328" t="str">
        <f t="shared" ref="B2963:B2976" si="885">IFERROR(VLOOKUP(C2963,Tabla_Insumos,5,FALSE),"")</f>
        <v/>
      </c>
      <c r="C2963" s="326"/>
      <c r="D2963" s="325" t="str">
        <f t="shared" ref="D2963:D2976" si="886">IFERROR(VLOOKUP(C2963,Tabla_Insumos,2,FALSE),"")</f>
        <v/>
      </c>
      <c r="E2963" s="329"/>
      <c r="F2963" s="331">
        <f t="shared" ref="F2963:F2976" si="887">IFERROR(VLOOKUP(C2963,Tabla_Insumos,3,FALSE),0)</f>
        <v>0</v>
      </c>
      <c r="G2963" s="332">
        <f>ROUND(E2963*F2963,2)</f>
        <v>0</v>
      </c>
    </row>
    <row r="2964" spans="1:7" ht="20.100000000000001" customHeight="1" x14ac:dyDescent="0.2">
      <c r="A2964" s="363" t="str">
        <f t="shared" ref="A2964:A2976" si="888">IFERROR(VLOOKUP(C2964,Tabla_Insumos,4,FALSE),"")</f>
        <v/>
      </c>
      <c r="B2964" s="328" t="str">
        <f t="shared" si="885"/>
        <v/>
      </c>
      <c r="C2964" s="326"/>
      <c r="D2964" s="325" t="str">
        <f t="shared" si="886"/>
        <v/>
      </c>
      <c r="E2964" s="329"/>
      <c r="F2964" s="331">
        <f t="shared" si="887"/>
        <v>0</v>
      </c>
      <c r="G2964" s="332">
        <f t="shared" ref="G2964:G2976" si="889">ROUND(E2964*F2964,2)</f>
        <v>0</v>
      </c>
    </row>
    <row r="2965" spans="1:7" ht="20.100000000000001" customHeight="1" x14ac:dyDescent="0.2">
      <c r="A2965" s="363" t="str">
        <f t="shared" si="888"/>
        <v/>
      </c>
      <c r="B2965" s="328" t="str">
        <f t="shared" si="885"/>
        <v/>
      </c>
      <c r="C2965" s="326"/>
      <c r="D2965" s="325" t="str">
        <f t="shared" si="886"/>
        <v/>
      </c>
      <c r="E2965" s="329"/>
      <c r="F2965" s="331">
        <f t="shared" si="887"/>
        <v>0</v>
      </c>
      <c r="G2965" s="332">
        <f t="shared" si="889"/>
        <v>0</v>
      </c>
    </row>
    <row r="2966" spans="1:7" ht="20.100000000000001" customHeight="1" x14ac:dyDescent="0.2">
      <c r="A2966" s="363" t="str">
        <f t="shared" si="888"/>
        <v/>
      </c>
      <c r="B2966" s="328" t="str">
        <f t="shared" si="885"/>
        <v/>
      </c>
      <c r="C2966" s="327"/>
      <c r="D2966" s="325" t="str">
        <f t="shared" si="886"/>
        <v/>
      </c>
      <c r="E2966" s="329"/>
      <c r="F2966" s="331">
        <f t="shared" si="887"/>
        <v>0</v>
      </c>
      <c r="G2966" s="332">
        <f t="shared" si="889"/>
        <v>0</v>
      </c>
    </row>
    <row r="2967" spans="1:7" ht="20.100000000000001" customHeight="1" x14ac:dyDescent="0.2">
      <c r="A2967" s="363" t="str">
        <f t="shared" si="888"/>
        <v/>
      </c>
      <c r="B2967" s="328" t="str">
        <f t="shared" si="885"/>
        <v/>
      </c>
      <c r="C2967" s="328"/>
      <c r="D2967" s="325" t="str">
        <f t="shared" si="886"/>
        <v/>
      </c>
      <c r="E2967" s="329"/>
      <c r="F2967" s="331">
        <f t="shared" si="887"/>
        <v>0</v>
      </c>
      <c r="G2967" s="332">
        <f t="shared" si="889"/>
        <v>0</v>
      </c>
    </row>
    <row r="2968" spans="1:7" ht="20.100000000000001" customHeight="1" x14ac:dyDescent="0.2">
      <c r="A2968" s="363" t="str">
        <f t="shared" si="888"/>
        <v/>
      </c>
      <c r="B2968" s="328" t="str">
        <f t="shared" si="885"/>
        <v/>
      </c>
      <c r="C2968" s="364"/>
      <c r="D2968" s="325" t="str">
        <f t="shared" si="886"/>
        <v/>
      </c>
      <c r="E2968" s="365"/>
      <c r="F2968" s="331">
        <f t="shared" si="887"/>
        <v>0</v>
      </c>
      <c r="G2968" s="332">
        <f t="shared" si="889"/>
        <v>0</v>
      </c>
    </row>
    <row r="2969" spans="1:7" ht="20.100000000000001" customHeight="1" x14ac:dyDescent="0.2">
      <c r="A2969" s="363" t="str">
        <f t="shared" si="888"/>
        <v/>
      </c>
      <c r="B2969" s="328" t="str">
        <f t="shared" si="885"/>
        <v/>
      </c>
      <c r="C2969" s="364"/>
      <c r="D2969" s="325" t="str">
        <f t="shared" si="886"/>
        <v/>
      </c>
      <c r="E2969" s="365"/>
      <c r="F2969" s="331">
        <f t="shared" si="887"/>
        <v>0</v>
      </c>
      <c r="G2969" s="332">
        <f t="shared" si="889"/>
        <v>0</v>
      </c>
    </row>
    <row r="2970" spans="1:7" ht="20.100000000000001" customHeight="1" x14ac:dyDescent="0.2">
      <c r="A2970" s="363" t="str">
        <f t="shared" si="888"/>
        <v/>
      </c>
      <c r="B2970" s="328" t="str">
        <f t="shared" si="885"/>
        <v/>
      </c>
      <c r="C2970" s="364"/>
      <c r="D2970" s="325" t="str">
        <f t="shared" si="886"/>
        <v/>
      </c>
      <c r="E2970" s="365"/>
      <c r="F2970" s="331">
        <f t="shared" si="887"/>
        <v>0</v>
      </c>
      <c r="G2970" s="332">
        <f t="shared" si="889"/>
        <v>0</v>
      </c>
    </row>
    <row r="2971" spans="1:7" ht="20.100000000000001" customHeight="1" x14ac:dyDescent="0.2">
      <c r="A2971" s="363" t="str">
        <f t="shared" si="888"/>
        <v/>
      </c>
      <c r="B2971" s="328" t="str">
        <f t="shared" si="885"/>
        <v/>
      </c>
      <c r="C2971" s="364"/>
      <c r="D2971" s="325" t="str">
        <f t="shared" si="886"/>
        <v/>
      </c>
      <c r="E2971" s="365"/>
      <c r="F2971" s="331">
        <f t="shared" si="887"/>
        <v>0</v>
      </c>
      <c r="G2971" s="332">
        <f t="shared" si="889"/>
        <v>0</v>
      </c>
    </row>
    <row r="2972" spans="1:7" ht="20.100000000000001" customHeight="1" x14ac:dyDescent="0.2">
      <c r="A2972" s="363" t="str">
        <f t="shared" si="888"/>
        <v/>
      </c>
      <c r="B2972" s="328" t="str">
        <f t="shared" si="885"/>
        <v/>
      </c>
      <c r="C2972" s="364"/>
      <c r="D2972" s="325" t="str">
        <f t="shared" si="886"/>
        <v/>
      </c>
      <c r="E2972" s="365"/>
      <c r="F2972" s="331">
        <f t="shared" si="887"/>
        <v>0</v>
      </c>
      <c r="G2972" s="332">
        <f t="shared" si="889"/>
        <v>0</v>
      </c>
    </row>
    <row r="2973" spans="1:7" ht="20.100000000000001" customHeight="1" x14ac:dyDescent="0.2">
      <c r="A2973" s="363" t="str">
        <f t="shared" si="888"/>
        <v/>
      </c>
      <c r="B2973" s="328" t="str">
        <f t="shared" si="885"/>
        <v/>
      </c>
      <c r="C2973" s="364"/>
      <c r="D2973" s="325" t="str">
        <f t="shared" si="886"/>
        <v/>
      </c>
      <c r="E2973" s="365"/>
      <c r="F2973" s="331">
        <f t="shared" si="887"/>
        <v>0</v>
      </c>
      <c r="G2973" s="332">
        <f t="shared" si="889"/>
        <v>0</v>
      </c>
    </row>
    <row r="2974" spans="1:7" ht="20.100000000000001" customHeight="1" x14ac:dyDescent="0.2">
      <c r="A2974" s="363" t="str">
        <f t="shared" si="888"/>
        <v/>
      </c>
      <c r="B2974" s="328" t="str">
        <f t="shared" si="885"/>
        <v/>
      </c>
      <c r="C2974" s="364"/>
      <c r="D2974" s="325" t="str">
        <f t="shared" si="886"/>
        <v/>
      </c>
      <c r="E2974" s="365"/>
      <c r="F2974" s="331">
        <f t="shared" si="887"/>
        <v>0</v>
      </c>
      <c r="G2974" s="332">
        <f t="shared" si="889"/>
        <v>0</v>
      </c>
    </row>
    <row r="2975" spans="1:7" ht="20.100000000000001" customHeight="1" x14ac:dyDescent="0.2">
      <c r="A2975" s="363" t="str">
        <f t="shared" si="888"/>
        <v/>
      </c>
      <c r="B2975" s="328" t="str">
        <f t="shared" si="885"/>
        <v/>
      </c>
      <c r="C2975" s="364"/>
      <c r="D2975" s="325" t="str">
        <f t="shared" si="886"/>
        <v/>
      </c>
      <c r="E2975" s="365"/>
      <c r="F2975" s="331">
        <f t="shared" si="887"/>
        <v>0</v>
      </c>
      <c r="G2975" s="332">
        <f t="shared" si="889"/>
        <v>0</v>
      </c>
    </row>
    <row r="2976" spans="1:7" ht="20.100000000000001" customHeight="1" x14ac:dyDescent="0.2">
      <c r="A2976" s="363" t="str">
        <f t="shared" si="888"/>
        <v/>
      </c>
      <c r="B2976" s="328" t="str">
        <f t="shared" si="885"/>
        <v/>
      </c>
      <c r="C2976" s="364"/>
      <c r="D2976" s="325" t="str">
        <f t="shared" si="886"/>
        <v/>
      </c>
      <c r="E2976" s="365"/>
      <c r="F2976" s="331">
        <f t="shared" si="887"/>
        <v>0</v>
      </c>
      <c r="G2976" s="332">
        <f t="shared" si="889"/>
        <v>0</v>
      </c>
    </row>
    <row r="2977" spans="1:7" ht="20.100000000000001" customHeight="1" x14ac:dyDescent="0.2">
      <c r="A2977" s="366"/>
      <c r="B2977" s="352"/>
      <c r="C2977" s="352"/>
      <c r="D2977" s="330"/>
      <c r="E2977" s="348"/>
      <c r="F2977" s="597" t="s">
        <v>27</v>
      </c>
      <c r="G2977" s="333">
        <f>SUBTOTAL(9,G2963:G2976)</f>
        <v>0</v>
      </c>
    </row>
    <row r="2978" spans="1:7" ht="20.100000000000001" customHeight="1" x14ac:dyDescent="0.2">
      <c r="A2978" s="366"/>
      <c r="B2978" s="352"/>
      <c r="C2978" s="339" t="s">
        <v>722</v>
      </c>
      <c r="D2978" s="330"/>
      <c r="E2978" s="348"/>
      <c r="F2978" s="349"/>
      <c r="G2978" s="367"/>
    </row>
    <row r="2979" spans="1:7" ht="20.100000000000001" customHeight="1" x14ac:dyDescent="0.2">
      <c r="A2979" s="363" t="str">
        <f t="shared" ref="A2979:A2986" si="890">IFERROR(VLOOKUP(C2979,Tabla_Insumos,4,FALSE),"")</f>
        <v/>
      </c>
      <c r="B2979" s="328" t="str">
        <f t="shared" ref="B2979:B2986" si="891">IFERROR(VLOOKUP(C2979,Tabla_Insumos,5,FALSE),"")</f>
        <v/>
      </c>
      <c r="C2979" s="334"/>
      <c r="D2979" s="325" t="str">
        <f t="shared" ref="D2979:D2986" si="892">IFERROR(VLOOKUP(C2979,Tabla_Insumos,2,FALSE),"")</f>
        <v/>
      </c>
      <c r="E2979" s="329"/>
      <c r="F2979" s="368">
        <f t="shared" ref="F2979:F2986" si="893">IFERROR(VLOOKUP(C2979,Tabla_Insumos,3,FALSE),0)</f>
        <v>0</v>
      </c>
      <c r="G2979" s="332">
        <f>ROUND(E2979*F2979,2)</f>
        <v>0</v>
      </c>
    </row>
    <row r="2980" spans="1:7" ht="20.100000000000001" customHeight="1" x14ac:dyDescent="0.2">
      <c r="A2980" s="363" t="str">
        <f t="shared" si="890"/>
        <v/>
      </c>
      <c r="B2980" s="328" t="str">
        <f t="shared" si="891"/>
        <v/>
      </c>
      <c r="C2980" s="335"/>
      <c r="D2980" s="325" t="str">
        <f t="shared" si="892"/>
        <v/>
      </c>
      <c r="E2980" s="329"/>
      <c r="F2980" s="368">
        <f t="shared" si="893"/>
        <v>0</v>
      </c>
      <c r="G2980" s="332">
        <f t="shared" ref="G2980:G2986" si="894">ROUND(E2980*F2980,2)</f>
        <v>0</v>
      </c>
    </row>
    <row r="2981" spans="1:7" ht="20.100000000000001" customHeight="1" x14ac:dyDescent="0.2">
      <c r="A2981" s="363" t="str">
        <f t="shared" si="890"/>
        <v/>
      </c>
      <c r="B2981" s="328" t="str">
        <f t="shared" si="891"/>
        <v/>
      </c>
      <c r="C2981" s="335"/>
      <c r="D2981" s="325" t="str">
        <f t="shared" si="892"/>
        <v/>
      </c>
      <c r="E2981" s="329"/>
      <c r="F2981" s="368">
        <f t="shared" si="893"/>
        <v>0</v>
      </c>
      <c r="G2981" s="332">
        <f t="shared" si="894"/>
        <v>0</v>
      </c>
    </row>
    <row r="2982" spans="1:7" ht="20.100000000000001" customHeight="1" x14ac:dyDescent="0.2">
      <c r="A2982" s="363" t="str">
        <f t="shared" si="890"/>
        <v/>
      </c>
      <c r="B2982" s="328" t="str">
        <f t="shared" si="891"/>
        <v/>
      </c>
      <c r="C2982" s="335"/>
      <c r="D2982" s="325" t="str">
        <f t="shared" si="892"/>
        <v/>
      </c>
      <c r="E2982" s="329"/>
      <c r="F2982" s="368">
        <f t="shared" si="893"/>
        <v>0</v>
      </c>
      <c r="G2982" s="332">
        <f t="shared" si="894"/>
        <v>0</v>
      </c>
    </row>
    <row r="2983" spans="1:7" ht="20.100000000000001" customHeight="1" x14ac:dyDescent="0.2">
      <c r="A2983" s="363" t="str">
        <f t="shared" si="890"/>
        <v/>
      </c>
      <c r="B2983" s="328" t="str">
        <f t="shared" si="891"/>
        <v/>
      </c>
      <c r="C2983" s="328"/>
      <c r="D2983" s="325" t="str">
        <f t="shared" si="892"/>
        <v/>
      </c>
      <c r="E2983" s="329"/>
      <c r="F2983" s="368">
        <f t="shared" si="893"/>
        <v>0</v>
      </c>
      <c r="G2983" s="332">
        <f t="shared" si="894"/>
        <v>0</v>
      </c>
    </row>
    <row r="2984" spans="1:7" ht="20.100000000000001" customHeight="1" x14ac:dyDescent="0.2">
      <c r="A2984" s="363" t="str">
        <f t="shared" si="890"/>
        <v/>
      </c>
      <c r="B2984" s="328" t="str">
        <f t="shared" si="891"/>
        <v/>
      </c>
      <c r="C2984" s="328"/>
      <c r="D2984" s="325" t="str">
        <f t="shared" si="892"/>
        <v/>
      </c>
      <c r="E2984" s="329"/>
      <c r="F2984" s="368">
        <f t="shared" si="893"/>
        <v>0</v>
      </c>
      <c r="G2984" s="332">
        <f t="shared" si="894"/>
        <v>0</v>
      </c>
    </row>
    <row r="2985" spans="1:7" ht="20.100000000000001" customHeight="1" x14ac:dyDescent="0.2">
      <c r="A2985" s="363" t="str">
        <f t="shared" si="890"/>
        <v/>
      </c>
      <c r="B2985" s="328" t="str">
        <f t="shared" si="891"/>
        <v/>
      </c>
      <c r="C2985" s="364"/>
      <c r="D2985" s="325" t="str">
        <f t="shared" si="892"/>
        <v/>
      </c>
      <c r="E2985" s="365"/>
      <c r="F2985" s="368">
        <f t="shared" si="893"/>
        <v>0</v>
      </c>
      <c r="G2985" s="332">
        <f t="shared" si="894"/>
        <v>0</v>
      </c>
    </row>
    <row r="2986" spans="1:7" ht="20.100000000000001" customHeight="1" x14ac:dyDescent="0.2">
      <c r="A2986" s="363" t="str">
        <f t="shared" si="890"/>
        <v/>
      </c>
      <c r="B2986" s="328" t="str">
        <f t="shared" si="891"/>
        <v/>
      </c>
      <c r="C2986" s="364"/>
      <c r="D2986" s="325" t="str">
        <f t="shared" si="892"/>
        <v/>
      </c>
      <c r="E2986" s="365"/>
      <c r="F2986" s="368">
        <f t="shared" si="893"/>
        <v>0</v>
      </c>
      <c r="G2986" s="332">
        <f t="shared" si="894"/>
        <v>0</v>
      </c>
    </row>
    <row r="2987" spans="1:7" ht="20.100000000000001" customHeight="1" x14ac:dyDescent="0.2">
      <c r="A2987" s="366"/>
      <c r="B2987" s="352"/>
      <c r="C2987" s="352"/>
      <c r="D2987" s="330"/>
      <c r="E2987" s="348"/>
      <c r="F2987" s="597" t="s">
        <v>28</v>
      </c>
      <c r="G2987" s="333">
        <f>SUBTOTAL(9,G2979:G2986)</f>
        <v>0</v>
      </c>
    </row>
    <row r="2988" spans="1:7" ht="20.100000000000001" customHeight="1" x14ac:dyDescent="0.2">
      <c r="A2988" s="366"/>
      <c r="B2988" s="352"/>
      <c r="C2988" s="339" t="s">
        <v>723</v>
      </c>
      <c r="D2988" s="330"/>
      <c r="E2988" s="348"/>
      <c r="F2988" s="349"/>
      <c r="G2988" s="367"/>
    </row>
    <row r="2989" spans="1:7" ht="20.100000000000001" customHeight="1" x14ac:dyDescent="0.2">
      <c r="A2989" s="363" t="str">
        <f>IFERROR(VLOOKUP(C2989,Tabla_Insumos,4,FALSE),"")</f>
        <v/>
      </c>
      <c r="B2989" s="328" t="str">
        <f t="shared" ref="B2989:B2997" si="895">IFERROR(VLOOKUP(C2989,Tabla_Insumos,5,FALSE),"")</f>
        <v/>
      </c>
      <c r="C2989" s="335"/>
      <c r="D2989" s="325" t="str">
        <f t="shared" ref="D2989:D2997" si="896">IFERROR(VLOOKUP(C2989,Tabla_Insumos,2,FALSE),"")</f>
        <v/>
      </c>
      <c r="E2989" s="329"/>
      <c r="F2989" s="331">
        <f>IFERROR(VLOOKUP(C2989,Tabla_Insumos,3,FALSE),0)</f>
        <v>0</v>
      </c>
      <c r="G2989" s="332">
        <f>ROUND(E2989*F2989,2)</f>
        <v>0</v>
      </c>
    </row>
    <row r="2990" spans="1:7" ht="20.100000000000001" customHeight="1" x14ac:dyDescent="0.2">
      <c r="A2990" s="363" t="str">
        <f t="shared" ref="A2990:A2997" si="897">IFERROR(VLOOKUP(C2990,Tabla_Insumos,4,FALSE),"")</f>
        <v/>
      </c>
      <c r="B2990" s="328" t="str">
        <f t="shared" si="895"/>
        <v/>
      </c>
      <c r="C2990" s="335"/>
      <c r="D2990" s="325" t="str">
        <f t="shared" si="896"/>
        <v/>
      </c>
      <c r="E2990" s="329"/>
      <c r="F2990" s="331">
        <f t="shared" ref="F2990:F2997" si="898">IFERROR(VLOOKUP(C2990,Tabla_Insumos,3,FALSE),0)</f>
        <v>0</v>
      </c>
      <c r="G2990" s="332">
        <f t="shared" ref="G2990:G2997" si="899">ROUND(E2990*F2990,2)</f>
        <v>0</v>
      </c>
    </row>
    <row r="2991" spans="1:7" ht="20.100000000000001" customHeight="1" x14ac:dyDescent="0.2">
      <c r="A2991" s="363" t="str">
        <f t="shared" si="897"/>
        <v/>
      </c>
      <c r="B2991" s="328" t="str">
        <f t="shared" si="895"/>
        <v/>
      </c>
      <c r="C2991" s="334"/>
      <c r="D2991" s="325" t="str">
        <f t="shared" si="896"/>
        <v/>
      </c>
      <c r="E2991" s="329"/>
      <c r="F2991" s="331">
        <f t="shared" si="898"/>
        <v>0</v>
      </c>
      <c r="G2991" s="332">
        <f t="shared" si="899"/>
        <v>0</v>
      </c>
    </row>
    <row r="2992" spans="1:7" ht="20.100000000000001" customHeight="1" x14ac:dyDescent="0.2">
      <c r="A2992" s="363" t="str">
        <f t="shared" si="897"/>
        <v/>
      </c>
      <c r="B2992" s="328" t="str">
        <f t="shared" si="895"/>
        <v/>
      </c>
      <c r="C2992" s="369"/>
      <c r="D2992" s="325" t="str">
        <f t="shared" si="896"/>
        <v/>
      </c>
      <c r="E2992" s="329"/>
      <c r="F2992" s="331">
        <f t="shared" si="898"/>
        <v>0</v>
      </c>
      <c r="G2992" s="332">
        <f t="shared" si="899"/>
        <v>0</v>
      </c>
    </row>
    <row r="2993" spans="1:7" ht="20.100000000000001" customHeight="1" x14ac:dyDescent="0.2">
      <c r="A2993" s="363" t="str">
        <f t="shared" si="897"/>
        <v/>
      </c>
      <c r="B2993" s="328" t="str">
        <f t="shared" si="895"/>
        <v/>
      </c>
      <c r="C2993" s="370"/>
      <c r="D2993" s="325" t="str">
        <f t="shared" si="896"/>
        <v/>
      </c>
      <c r="E2993" s="329"/>
      <c r="F2993" s="331">
        <f t="shared" si="898"/>
        <v>0</v>
      </c>
      <c r="G2993" s="332">
        <f t="shared" si="899"/>
        <v>0</v>
      </c>
    </row>
    <row r="2994" spans="1:7" ht="20.100000000000001" customHeight="1" x14ac:dyDescent="0.2">
      <c r="A2994" s="363" t="str">
        <f t="shared" si="897"/>
        <v/>
      </c>
      <c r="B2994" s="328" t="str">
        <f t="shared" si="895"/>
        <v/>
      </c>
      <c r="C2994" s="364"/>
      <c r="D2994" s="325" t="str">
        <f t="shared" si="896"/>
        <v/>
      </c>
      <c r="E2994" s="365"/>
      <c r="F2994" s="331">
        <f t="shared" si="898"/>
        <v>0</v>
      </c>
      <c r="G2994" s="332">
        <f t="shared" si="899"/>
        <v>0</v>
      </c>
    </row>
    <row r="2995" spans="1:7" ht="20.100000000000001" customHeight="1" x14ac:dyDescent="0.2">
      <c r="A2995" s="363" t="str">
        <f t="shared" si="897"/>
        <v/>
      </c>
      <c r="B2995" s="328" t="str">
        <f t="shared" si="895"/>
        <v/>
      </c>
      <c r="C2995" s="364"/>
      <c r="D2995" s="325" t="str">
        <f t="shared" si="896"/>
        <v/>
      </c>
      <c r="E2995" s="365"/>
      <c r="F2995" s="331">
        <f t="shared" si="898"/>
        <v>0</v>
      </c>
      <c r="G2995" s="332">
        <f t="shared" si="899"/>
        <v>0</v>
      </c>
    </row>
    <row r="2996" spans="1:7" ht="20.100000000000001" customHeight="1" x14ac:dyDescent="0.2">
      <c r="A2996" s="363" t="str">
        <f t="shared" si="897"/>
        <v/>
      </c>
      <c r="B2996" s="328" t="str">
        <f t="shared" si="895"/>
        <v/>
      </c>
      <c r="C2996" s="364"/>
      <c r="D2996" s="325" t="str">
        <f t="shared" si="896"/>
        <v/>
      </c>
      <c r="E2996" s="365"/>
      <c r="F2996" s="331">
        <f t="shared" si="898"/>
        <v>0</v>
      </c>
      <c r="G2996" s="332">
        <f t="shared" si="899"/>
        <v>0</v>
      </c>
    </row>
    <row r="2997" spans="1:7" ht="20.100000000000001" customHeight="1" x14ac:dyDescent="0.2">
      <c r="A2997" s="363" t="str">
        <f t="shared" si="897"/>
        <v/>
      </c>
      <c r="B2997" s="328" t="str">
        <f t="shared" si="895"/>
        <v/>
      </c>
      <c r="C2997" s="364"/>
      <c r="D2997" s="325" t="str">
        <f t="shared" si="896"/>
        <v/>
      </c>
      <c r="E2997" s="365"/>
      <c r="F2997" s="331">
        <f t="shared" si="898"/>
        <v>0</v>
      </c>
      <c r="G2997" s="332">
        <f t="shared" si="899"/>
        <v>0</v>
      </c>
    </row>
    <row r="2998" spans="1:7" ht="20.100000000000001" customHeight="1" x14ac:dyDescent="0.2">
      <c r="A2998" s="371"/>
      <c r="B2998" s="330"/>
      <c r="C2998" s="352"/>
      <c r="D2998" s="330"/>
      <c r="E2998" s="348"/>
      <c r="F2998" s="597" t="s">
        <v>29</v>
      </c>
      <c r="G2998" s="333">
        <f>SUBTOTAL(9,G2989:G2997)</f>
        <v>0</v>
      </c>
    </row>
    <row r="2999" spans="1:7" ht="20.100000000000001" customHeight="1" thickBot="1" x14ac:dyDescent="0.25">
      <c r="A2999" s="372"/>
      <c r="B2999" s="373"/>
      <c r="C2999" s="374"/>
      <c r="D2999" s="373"/>
      <c r="E2999" s="375"/>
      <c r="F2999" s="376"/>
      <c r="G2999" s="377"/>
    </row>
    <row r="3000" spans="1:7" ht="20.100000000000001" customHeight="1" thickBot="1" x14ac:dyDescent="0.25">
      <c r="A3000" s="387">
        <f>B2958</f>
        <v>58</v>
      </c>
      <c r="B3000" s="378" t="str">
        <f>C2958</f>
        <v>Alumbrado Público</v>
      </c>
      <c r="C3000" s="379"/>
      <c r="D3000" s="379" t="s">
        <v>30</v>
      </c>
      <c r="E3000" s="380"/>
      <c r="F3000" s="381" t="s">
        <v>31</v>
      </c>
      <c r="G3000" s="382">
        <f>SUBTOTAL(9,G2963:G2999)</f>
        <v>0</v>
      </c>
    </row>
    <row r="3001" spans="1:7" ht="20.100000000000001" customHeight="1" thickTop="1" thickBot="1" x14ac:dyDescent="0.25"/>
    <row r="3002" spans="1:7" ht="20.100000000000001" customHeight="1" thickTop="1" x14ac:dyDescent="0.2">
      <c r="A3002" s="383" t="s">
        <v>1252</v>
      </c>
      <c r="B3002" s="384"/>
      <c r="C3002" s="384"/>
      <c r="D3002" s="384"/>
      <c r="E3002" s="384"/>
      <c r="F3002" s="384"/>
      <c r="G3002" s="385"/>
    </row>
    <row r="3003" spans="1:7" ht="20.100000000000001" customHeight="1" x14ac:dyDescent="0.2">
      <c r="A3003" s="336" t="s">
        <v>719</v>
      </c>
      <c r="B3003" s="337" t="str">
        <f>Comitente</f>
        <v>INSTITUTO PROVINCIAL DE LA VIVIENDA</v>
      </c>
      <c r="C3003" s="338"/>
      <c r="D3003" s="339"/>
      <c r="E3003" s="339"/>
      <c r="F3003" s="340"/>
      <c r="G3003" s="341"/>
    </row>
    <row r="3004" spans="1:7" ht="20.100000000000001" customHeight="1" x14ac:dyDescent="0.2">
      <c r="A3004" s="336" t="s">
        <v>720</v>
      </c>
      <c r="B3004" s="337" t="str">
        <f>Contratista</f>
        <v>xxxxxx</v>
      </c>
      <c r="C3004" s="342"/>
      <c r="D3004" s="342"/>
      <c r="E3004" s="342"/>
      <c r="F3004" s="343"/>
      <c r="G3004" s="344"/>
    </row>
    <row r="3005" spans="1:7" ht="20.100000000000001" customHeight="1" x14ac:dyDescent="0.2">
      <c r="A3005" s="336" t="s">
        <v>20</v>
      </c>
      <c r="B3005" s="337" t="str">
        <f>Obra</f>
        <v>B° VIRGEN DE FÁTIMA - SECTOR 1 - 71 VIV.- DPTO. JÁCHAL</v>
      </c>
      <c r="C3005" s="342"/>
      <c r="D3005" s="342"/>
      <c r="E3005" s="342"/>
      <c r="F3005" s="343" t="s">
        <v>33</v>
      </c>
      <c r="G3005" s="345">
        <f>+Datos!$C$10</f>
        <v>43769</v>
      </c>
    </row>
    <row r="3006" spans="1:7" ht="20.100000000000001" customHeight="1" x14ac:dyDescent="0.2">
      <c r="A3006" s="346" t="s">
        <v>718</v>
      </c>
      <c r="B3006" s="347" t="str">
        <f>Ubicación</f>
        <v>DEPTO. JÁCHAL</v>
      </c>
      <c r="C3006" s="347"/>
      <c r="D3006" s="330"/>
      <c r="E3006" s="348"/>
      <c r="F3006" s="349"/>
      <c r="G3006" s="350"/>
    </row>
    <row r="3007" spans="1:7" ht="20.100000000000001" customHeight="1" x14ac:dyDescent="0.2">
      <c r="A3007" s="346" t="s">
        <v>34</v>
      </c>
      <c r="B3007" s="351" t="s">
        <v>1126</v>
      </c>
      <c r="C3007" s="352" t="str">
        <f>IFERROR(VLOOKUP(B3007,Tabla_CyP,2,FALSE),"")</f>
        <v>INFRAESTRUCTURA</v>
      </c>
      <c r="D3007" s="353"/>
      <c r="E3007" s="348"/>
      <c r="F3007" s="349"/>
      <c r="G3007" s="350"/>
    </row>
    <row r="3008" spans="1:7" ht="20.100000000000001" customHeight="1" x14ac:dyDescent="0.2">
      <c r="A3008" s="346" t="s">
        <v>21</v>
      </c>
      <c r="B3008" s="386">
        <f>IFERROR(VLOOKUP(COUNTIF($A$1:A3008,"ITEM:"),Tabla_NumeroItem,2,FALSE),"")</f>
        <v>59</v>
      </c>
      <c r="C3008" s="352" t="str">
        <f>IFERROR(VLOOKUP(B3008,Tabla_CyP,2,FALSE),"")</f>
        <v>Alumbrado Espacio Verde 2</v>
      </c>
      <c r="D3008" s="330"/>
      <c r="E3008" s="348"/>
      <c r="F3008" s="343" t="s">
        <v>22</v>
      </c>
      <c r="G3008" s="354" t="str">
        <f>IFERROR(VLOOKUP(B3008,Tabla_CyP,4,FALSE),"")</f>
        <v>gl</v>
      </c>
    </row>
    <row r="3009" spans="1:7" ht="20.100000000000001" customHeight="1" x14ac:dyDescent="0.2">
      <c r="A3009" s="346"/>
      <c r="B3009" s="347"/>
      <c r="C3009" s="352"/>
      <c r="D3009" s="330"/>
      <c r="E3009" s="348"/>
      <c r="F3009" s="349"/>
      <c r="G3009" s="350"/>
    </row>
    <row r="3010" spans="1:7" ht="20.100000000000001" customHeight="1" x14ac:dyDescent="0.2">
      <c r="A3010" s="650" t="s">
        <v>581</v>
      </c>
      <c r="B3010" s="651"/>
      <c r="C3010" s="646" t="s">
        <v>0</v>
      </c>
      <c r="D3010" s="646" t="s">
        <v>23</v>
      </c>
      <c r="E3010" s="648" t="s">
        <v>24</v>
      </c>
      <c r="F3010" s="644" t="s">
        <v>25</v>
      </c>
      <c r="G3010" s="652" t="s">
        <v>26</v>
      </c>
    </row>
    <row r="3011" spans="1:7" ht="20.100000000000001" customHeight="1" x14ac:dyDescent="0.2">
      <c r="A3011" s="355" t="s">
        <v>582</v>
      </c>
      <c r="B3011" s="356" t="s">
        <v>583</v>
      </c>
      <c r="C3011" s="647"/>
      <c r="D3011" s="647"/>
      <c r="E3011" s="649"/>
      <c r="F3011" s="645"/>
      <c r="G3011" s="653"/>
    </row>
    <row r="3012" spans="1:7" ht="20.100000000000001" customHeight="1" x14ac:dyDescent="0.2">
      <c r="A3012" s="596"/>
      <c r="B3012" s="357"/>
      <c r="C3012" s="358" t="s">
        <v>721</v>
      </c>
      <c r="D3012" s="359"/>
      <c r="E3012" s="360"/>
      <c r="F3012" s="361"/>
      <c r="G3012" s="362"/>
    </row>
    <row r="3013" spans="1:7" ht="20.100000000000001" customHeight="1" x14ac:dyDescent="0.2">
      <c r="A3013" s="363" t="str">
        <f>IFERROR(VLOOKUP(C3013,Tabla_Insumos,4,FALSE),"")</f>
        <v/>
      </c>
      <c r="B3013" s="328" t="str">
        <f t="shared" ref="B3013:B3026" si="900">IFERROR(VLOOKUP(C3013,Tabla_Insumos,5,FALSE),"")</f>
        <v/>
      </c>
      <c r="C3013" s="326"/>
      <c r="D3013" s="325" t="str">
        <f t="shared" ref="D3013:D3026" si="901">IFERROR(VLOOKUP(C3013,Tabla_Insumos,2,FALSE),"")</f>
        <v/>
      </c>
      <c r="E3013" s="329"/>
      <c r="F3013" s="331">
        <f t="shared" ref="F3013:F3026" si="902">IFERROR(VLOOKUP(C3013,Tabla_Insumos,3,FALSE),0)</f>
        <v>0</v>
      </c>
      <c r="G3013" s="332">
        <f>ROUND(E3013*F3013,2)</f>
        <v>0</v>
      </c>
    </row>
    <row r="3014" spans="1:7" ht="20.100000000000001" customHeight="1" x14ac:dyDescent="0.2">
      <c r="A3014" s="363" t="str">
        <f t="shared" ref="A3014:A3026" si="903">IFERROR(VLOOKUP(C3014,Tabla_Insumos,4,FALSE),"")</f>
        <v/>
      </c>
      <c r="B3014" s="328" t="str">
        <f t="shared" si="900"/>
        <v/>
      </c>
      <c r="C3014" s="326"/>
      <c r="D3014" s="325" t="str">
        <f t="shared" si="901"/>
        <v/>
      </c>
      <c r="E3014" s="329"/>
      <c r="F3014" s="331">
        <f t="shared" si="902"/>
        <v>0</v>
      </c>
      <c r="G3014" s="332">
        <f t="shared" ref="G3014:G3026" si="904">ROUND(E3014*F3014,2)</f>
        <v>0</v>
      </c>
    </row>
    <row r="3015" spans="1:7" ht="20.100000000000001" customHeight="1" x14ac:dyDescent="0.2">
      <c r="A3015" s="363" t="str">
        <f t="shared" si="903"/>
        <v/>
      </c>
      <c r="B3015" s="328" t="str">
        <f t="shared" si="900"/>
        <v/>
      </c>
      <c r="C3015" s="326"/>
      <c r="D3015" s="325" t="str">
        <f t="shared" si="901"/>
        <v/>
      </c>
      <c r="E3015" s="329"/>
      <c r="F3015" s="331">
        <f t="shared" si="902"/>
        <v>0</v>
      </c>
      <c r="G3015" s="332">
        <f t="shared" si="904"/>
        <v>0</v>
      </c>
    </row>
    <row r="3016" spans="1:7" ht="20.100000000000001" customHeight="1" x14ac:dyDescent="0.2">
      <c r="A3016" s="363" t="str">
        <f t="shared" si="903"/>
        <v/>
      </c>
      <c r="B3016" s="328" t="str">
        <f t="shared" si="900"/>
        <v/>
      </c>
      <c r="C3016" s="327"/>
      <c r="D3016" s="325" t="str">
        <f t="shared" si="901"/>
        <v/>
      </c>
      <c r="E3016" s="329"/>
      <c r="F3016" s="331">
        <f t="shared" si="902"/>
        <v>0</v>
      </c>
      <c r="G3016" s="332">
        <f t="shared" si="904"/>
        <v>0</v>
      </c>
    </row>
    <row r="3017" spans="1:7" ht="20.100000000000001" customHeight="1" x14ac:dyDescent="0.2">
      <c r="A3017" s="363" t="str">
        <f t="shared" si="903"/>
        <v/>
      </c>
      <c r="B3017" s="328" t="str">
        <f t="shared" si="900"/>
        <v/>
      </c>
      <c r="C3017" s="328"/>
      <c r="D3017" s="325" t="str">
        <f t="shared" si="901"/>
        <v/>
      </c>
      <c r="E3017" s="329"/>
      <c r="F3017" s="331">
        <f t="shared" si="902"/>
        <v>0</v>
      </c>
      <c r="G3017" s="332">
        <f t="shared" si="904"/>
        <v>0</v>
      </c>
    </row>
    <row r="3018" spans="1:7" ht="20.100000000000001" customHeight="1" x14ac:dyDescent="0.2">
      <c r="A3018" s="363" t="str">
        <f t="shared" si="903"/>
        <v/>
      </c>
      <c r="B3018" s="328" t="str">
        <f t="shared" si="900"/>
        <v/>
      </c>
      <c r="C3018" s="364"/>
      <c r="D3018" s="325" t="str">
        <f t="shared" si="901"/>
        <v/>
      </c>
      <c r="E3018" s="365"/>
      <c r="F3018" s="331">
        <f t="shared" si="902"/>
        <v>0</v>
      </c>
      <c r="G3018" s="332">
        <f t="shared" si="904"/>
        <v>0</v>
      </c>
    </row>
    <row r="3019" spans="1:7" ht="20.100000000000001" customHeight="1" x14ac:dyDescent="0.2">
      <c r="A3019" s="363" t="str">
        <f t="shared" si="903"/>
        <v/>
      </c>
      <c r="B3019" s="328" t="str">
        <f t="shared" si="900"/>
        <v/>
      </c>
      <c r="C3019" s="364"/>
      <c r="D3019" s="325" t="str">
        <f t="shared" si="901"/>
        <v/>
      </c>
      <c r="E3019" s="365"/>
      <c r="F3019" s="331">
        <f t="shared" si="902"/>
        <v>0</v>
      </c>
      <c r="G3019" s="332">
        <f t="shared" si="904"/>
        <v>0</v>
      </c>
    </row>
    <row r="3020" spans="1:7" ht="20.100000000000001" customHeight="1" x14ac:dyDescent="0.2">
      <c r="A3020" s="363" t="str">
        <f t="shared" si="903"/>
        <v/>
      </c>
      <c r="B3020" s="328" t="str">
        <f t="shared" si="900"/>
        <v/>
      </c>
      <c r="C3020" s="364"/>
      <c r="D3020" s="325" t="str">
        <f t="shared" si="901"/>
        <v/>
      </c>
      <c r="E3020" s="365"/>
      <c r="F3020" s="331">
        <f t="shared" si="902"/>
        <v>0</v>
      </c>
      <c r="G3020" s="332">
        <f t="shared" si="904"/>
        <v>0</v>
      </c>
    </row>
    <row r="3021" spans="1:7" ht="20.100000000000001" customHeight="1" x14ac:dyDescent="0.2">
      <c r="A3021" s="363" t="str">
        <f t="shared" si="903"/>
        <v/>
      </c>
      <c r="B3021" s="328" t="str">
        <f t="shared" si="900"/>
        <v/>
      </c>
      <c r="C3021" s="364"/>
      <c r="D3021" s="325" t="str">
        <f t="shared" si="901"/>
        <v/>
      </c>
      <c r="E3021" s="365"/>
      <c r="F3021" s="331">
        <f t="shared" si="902"/>
        <v>0</v>
      </c>
      <c r="G3021" s="332">
        <f t="shared" si="904"/>
        <v>0</v>
      </c>
    </row>
    <row r="3022" spans="1:7" ht="20.100000000000001" customHeight="1" x14ac:dyDescent="0.2">
      <c r="A3022" s="363" t="str">
        <f t="shared" si="903"/>
        <v/>
      </c>
      <c r="B3022" s="328" t="str">
        <f t="shared" si="900"/>
        <v/>
      </c>
      <c r="C3022" s="364"/>
      <c r="D3022" s="325" t="str">
        <f t="shared" si="901"/>
        <v/>
      </c>
      <c r="E3022" s="365"/>
      <c r="F3022" s="331">
        <f t="shared" si="902"/>
        <v>0</v>
      </c>
      <c r="G3022" s="332">
        <f t="shared" si="904"/>
        <v>0</v>
      </c>
    </row>
    <row r="3023" spans="1:7" ht="20.100000000000001" customHeight="1" x14ac:dyDescent="0.2">
      <c r="A3023" s="363" t="str">
        <f t="shared" si="903"/>
        <v/>
      </c>
      <c r="B3023" s="328" t="str">
        <f t="shared" si="900"/>
        <v/>
      </c>
      <c r="C3023" s="364"/>
      <c r="D3023" s="325" t="str">
        <f t="shared" si="901"/>
        <v/>
      </c>
      <c r="E3023" s="365"/>
      <c r="F3023" s="331">
        <f t="shared" si="902"/>
        <v>0</v>
      </c>
      <c r="G3023" s="332">
        <f t="shared" si="904"/>
        <v>0</v>
      </c>
    </row>
    <row r="3024" spans="1:7" ht="20.100000000000001" customHeight="1" x14ac:dyDescent="0.2">
      <c r="A3024" s="363" t="str">
        <f t="shared" si="903"/>
        <v/>
      </c>
      <c r="B3024" s="328" t="str">
        <f t="shared" si="900"/>
        <v/>
      </c>
      <c r="C3024" s="364"/>
      <c r="D3024" s="325" t="str">
        <f t="shared" si="901"/>
        <v/>
      </c>
      <c r="E3024" s="365"/>
      <c r="F3024" s="331">
        <f t="shared" si="902"/>
        <v>0</v>
      </c>
      <c r="G3024" s="332">
        <f t="shared" si="904"/>
        <v>0</v>
      </c>
    </row>
    <row r="3025" spans="1:7" ht="20.100000000000001" customHeight="1" x14ac:dyDescent="0.2">
      <c r="A3025" s="363" t="str">
        <f t="shared" si="903"/>
        <v/>
      </c>
      <c r="B3025" s="328" t="str">
        <f t="shared" si="900"/>
        <v/>
      </c>
      <c r="C3025" s="364"/>
      <c r="D3025" s="325" t="str">
        <f t="shared" si="901"/>
        <v/>
      </c>
      <c r="E3025" s="365"/>
      <c r="F3025" s="331">
        <f t="shared" si="902"/>
        <v>0</v>
      </c>
      <c r="G3025" s="332">
        <f t="shared" si="904"/>
        <v>0</v>
      </c>
    </row>
    <row r="3026" spans="1:7" ht="20.100000000000001" customHeight="1" x14ac:dyDescent="0.2">
      <c r="A3026" s="363" t="str">
        <f t="shared" si="903"/>
        <v/>
      </c>
      <c r="B3026" s="328" t="str">
        <f t="shared" si="900"/>
        <v/>
      </c>
      <c r="C3026" s="364"/>
      <c r="D3026" s="325" t="str">
        <f t="shared" si="901"/>
        <v/>
      </c>
      <c r="E3026" s="365"/>
      <c r="F3026" s="331">
        <f t="shared" si="902"/>
        <v>0</v>
      </c>
      <c r="G3026" s="332">
        <f t="shared" si="904"/>
        <v>0</v>
      </c>
    </row>
    <row r="3027" spans="1:7" ht="20.100000000000001" customHeight="1" x14ac:dyDescent="0.2">
      <c r="A3027" s="366"/>
      <c r="B3027" s="352"/>
      <c r="C3027" s="352"/>
      <c r="D3027" s="330"/>
      <c r="E3027" s="348"/>
      <c r="F3027" s="597" t="s">
        <v>27</v>
      </c>
      <c r="G3027" s="333">
        <f>SUBTOTAL(9,G3013:G3026)</f>
        <v>0</v>
      </c>
    </row>
    <row r="3028" spans="1:7" ht="20.100000000000001" customHeight="1" x14ac:dyDescent="0.2">
      <c r="A3028" s="366"/>
      <c r="B3028" s="352"/>
      <c r="C3028" s="339" t="s">
        <v>722</v>
      </c>
      <c r="D3028" s="330"/>
      <c r="E3028" s="348"/>
      <c r="F3028" s="349"/>
      <c r="G3028" s="367"/>
    </row>
    <row r="3029" spans="1:7" ht="20.100000000000001" customHeight="1" x14ac:dyDescent="0.2">
      <c r="A3029" s="363" t="str">
        <f t="shared" ref="A3029:A3036" si="905">IFERROR(VLOOKUP(C3029,Tabla_Insumos,4,FALSE),"")</f>
        <v/>
      </c>
      <c r="B3029" s="328" t="str">
        <f t="shared" ref="B3029:B3036" si="906">IFERROR(VLOOKUP(C3029,Tabla_Insumos,5,FALSE),"")</f>
        <v/>
      </c>
      <c r="C3029" s="334"/>
      <c r="D3029" s="325" t="str">
        <f t="shared" ref="D3029:D3036" si="907">IFERROR(VLOOKUP(C3029,Tabla_Insumos,2,FALSE),"")</f>
        <v/>
      </c>
      <c r="E3029" s="329"/>
      <c r="F3029" s="368">
        <f t="shared" ref="F3029:F3036" si="908">IFERROR(VLOOKUP(C3029,Tabla_Insumos,3,FALSE),0)</f>
        <v>0</v>
      </c>
      <c r="G3029" s="332">
        <f>ROUND(E3029*F3029,2)</f>
        <v>0</v>
      </c>
    </row>
    <row r="3030" spans="1:7" ht="20.100000000000001" customHeight="1" x14ac:dyDescent="0.2">
      <c r="A3030" s="363" t="str">
        <f t="shared" si="905"/>
        <v/>
      </c>
      <c r="B3030" s="328" t="str">
        <f t="shared" si="906"/>
        <v/>
      </c>
      <c r="C3030" s="335"/>
      <c r="D3030" s="325" t="str">
        <f t="shared" si="907"/>
        <v/>
      </c>
      <c r="E3030" s="329"/>
      <c r="F3030" s="368">
        <f t="shared" si="908"/>
        <v>0</v>
      </c>
      <c r="G3030" s="332">
        <f t="shared" ref="G3030:G3036" si="909">ROUND(E3030*F3030,2)</f>
        <v>0</v>
      </c>
    </row>
    <row r="3031" spans="1:7" ht="20.100000000000001" customHeight="1" x14ac:dyDescent="0.2">
      <c r="A3031" s="363" t="str">
        <f t="shared" si="905"/>
        <v/>
      </c>
      <c r="B3031" s="328" t="str">
        <f t="shared" si="906"/>
        <v/>
      </c>
      <c r="C3031" s="335"/>
      <c r="D3031" s="325" t="str">
        <f t="shared" si="907"/>
        <v/>
      </c>
      <c r="E3031" s="329"/>
      <c r="F3031" s="368">
        <f t="shared" si="908"/>
        <v>0</v>
      </c>
      <c r="G3031" s="332">
        <f t="shared" si="909"/>
        <v>0</v>
      </c>
    </row>
    <row r="3032" spans="1:7" ht="20.100000000000001" customHeight="1" x14ac:dyDescent="0.2">
      <c r="A3032" s="363" t="str">
        <f t="shared" si="905"/>
        <v/>
      </c>
      <c r="B3032" s="328" t="str">
        <f t="shared" si="906"/>
        <v/>
      </c>
      <c r="C3032" s="335"/>
      <c r="D3032" s="325" t="str">
        <f t="shared" si="907"/>
        <v/>
      </c>
      <c r="E3032" s="329"/>
      <c r="F3032" s="368">
        <f t="shared" si="908"/>
        <v>0</v>
      </c>
      <c r="G3032" s="332">
        <f t="shared" si="909"/>
        <v>0</v>
      </c>
    </row>
    <row r="3033" spans="1:7" ht="20.100000000000001" customHeight="1" x14ac:dyDescent="0.2">
      <c r="A3033" s="363" t="str">
        <f t="shared" si="905"/>
        <v/>
      </c>
      <c r="B3033" s="328" t="str">
        <f t="shared" si="906"/>
        <v/>
      </c>
      <c r="C3033" s="328"/>
      <c r="D3033" s="325" t="str">
        <f t="shared" si="907"/>
        <v/>
      </c>
      <c r="E3033" s="329"/>
      <c r="F3033" s="368">
        <f t="shared" si="908"/>
        <v>0</v>
      </c>
      <c r="G3033" s="332">
        <f t="shared" si="909"/>
        <v>0</v>
      </c>
    </row>
    <row r="3034" spans="1:7" ht="20.100000000000001" customHeight="1" x14ac:dyDescent="0.2">
      <c r="A3034" s="363" t="str">
        <f t="shared" si="905"/>
        <v/>
      </c>
      <c r="B3034" s="328" t="str">
        <f t="shared" si="906"/>
        <v/>
      </c>
      <c r="C3034" s="328"/>
      <c r="D3034" s="325" t="str">
        <f t="shared" si="907"/>
        <v/>
      </c>
      <c r="E3034" s="329"/>
      <c r="F3034" s="368">
        <f t="shared" si="908"/>
        <v>0</v>
      </c>
      <c r="G3034" s="332">
        <f t="shared" si="909"/>
        <v>0</v>
      </c>
    </row>
    <row r="3035" spans="1:7" ht="20.100000000000001" customHeight="1" x14ac:dyDescent="0.2">
      <c r="A3035" s="363" t="str">
        <f t="shared" si="905"/>
        <v/>
      </c>
      <c r="B3035" s="328" t="str">
        <f t="shared" si="906"/>
        <v/>
      </c>
      <c r="C3035" s="364"/>
      <c r="D3035" s="325" t="str">
        <f t="shared" si="907"/>
        <v/>
      </c>
      <c r="E3035" s="365"/>
      <c r="F3035" s="368">
        <f t="shared" si="908"/>
        <v>0</v>
      </c>
      <c r="G3035" s="332">
        <f t="shared" si="909"/>
        <v>0</v>
      </c>
    </row>
    <row r="3036" spans="1:7" ht="20.100000000000001" customHeight="1" x14ac:dyDescent="0.2">
      <c r="A3036" s="363" t="str">
        <f t="shared" si="905"/>
        <v/>
      </c>
      <c r="B3036" s="328" t="str">
        <f t="shared" si="906"/>
        <v/>
      </c>
      <c r="C3036" s="364"/>
      <c r="D3036" s="325" t="str">
        <f t="shared" si="907"/>
        <v/>
      </c>
      <c r="E3036" s="365"/>
      <c r="F3036" s="368">
        <f t="shared" si="908"/>
        <v>0</v>
      </c>
      <c r="G3036" s="332">
        <f t="shared" si="909"/>
        <v>0</v>
      </c>
    </row>
    <row r="3037" spans="1:7" ht="20.100000000000001" customHeight="1" x14ac:dyDescent="0.2">
      <c r="A3037" s="366"/>
      <c r="B3037" s="352"/>
      <c r="C3037" s="352"/>
      <c r="D3037" s="330"/>
      <c r="E3037" s="348"/>
      <c r="F3037" s="597" t="s">
        <v>28</v>
      </c>
      <c r="G3037" s="333">
        <f>SUBTOTAL(9,G3029:G3036)</f>
        <v>0</v>
      </c>
    </row>
    <row r="3038" spans="1:7" ht="20.100000000000001" customHeight="1" x14ac:dyDescent="0.2">
      <c r="A3038" s="366"/>
      <c r="B3038" s="352"/>
      <c r="C3038" s="339" t="s">
        <v>723</v>
      </c>
      <c r="D3038" s="330"/>
      <c r="E3038" s="348"/>
      <c r="F3038" s="349"/>
      <c r="G3038" s="367"/>
    </row>
    <row r="3039" spans="1:7" ht="20.100000000000001" customHeight="1" x14ac:dyDescent="0.2">
      <c r="A3039" s="363" t="str">
        <f>IFERROR(VLOOKUP(C3039,Tabla_Insumos,4,FALSE),"")</f>
        <v/>
      </c>
      <c r="B3039" s="328" t="str">
        <f t="shared" ref="B3039:B3047" si="910">IFERROR(VLOOKUP(C3039,Tabla_Insumos,5,FALSE),"")</f>
        <v/>
      </c>
      <c r="C3039" s="335"/>
      <c r="D3039" s="325" t="str">
        <f t="shared" ref="D3039:D3047" si="911">IFERROR(VLOOKUP(C3039,Tabla_Insumos,2,FALSE),"")</f>
        <v/>
      </c>
      <c r="E3039" s="329"/>
      <c r="F3039" s="331">
        <f>IFERROR(VLOOKUP(C3039,Tabla_Insumos,3,FALSE),0)</f>
        <v>0</v>
      </c>
      <c r="G3039" s="332">
        <f>ROUND(E3039*F3039,2)</f>
        <v>0</v>
      </c>
    </row>
    <row r="3040" spans="1:7" ht="20.100000000000001" customHeight="1" x14ac:dyDescent="0.2">
      <c r="A3040" s="363" t="str">
        <f t="shared" ref="A3040:A3047" si="912">IFERROR(VLOOKUP(C3040,Tabla_Insumos,4,FALSE),"")</f>
        <v/>
      </c>
      <c r="B3040" s="328" t="str">
        <f t="shared" si="910"/>
        <v/>
      </c>
      <c r="C3040" s="335"/>
      <c r="D3040" s="325" t="str">
        <f t="shared" si="911"/>
        <v/>
      </c>
      <c r="E3040" s="329"/>
      <c r="F3040" s="331">
        <f t="shared" ref="F3040:F3047" si="913">IFERROR(VLOOKUP(C3040,Tabla_Insumos,3,FALSE),0)</f>
        <v>0</v>
      </c>
      <c r="G3040" s="332">
        <f t="shared" ref="G3040:G3047" si="914">ROUND(E3040*F3040,2)</f>
        <v>0</v>
      </c>
    </row>
    <row r="3041" spans="1:7" ht="20.100000000000001" customHeight="1" x14ac:dyDescent="0.2">
      <c r="A3041" s="363" t="str">
        <f t="shared" si="912"/>
        <v/>
      </c>
      <c r="B3041" s="328" t="str">
        <f t="shared" si="910"/>
        <v/>
      </c>
      <c r="C3041" s="334"/>
      <c r="D3041" s="325" t="str">
        <f t="shared" si="911"/>
        <v/>
      </c>
      <c r="E3041" s="329"/>
      <c r="F3041" s="331">
        <f t="shared" si="913"/>
        <v>0</v>
      </c>
      <c r="G3041" s="332">
        <f t="shared" si="914"/>
        <v>0</v>
      </c>
    </row>
    <row r="3042" spans="1:7" ht="20.100000000000001" customHeight="1" x14ac:dyDescent="0.2">
      <c r="A3042" s="363" t="str">
        <f t="shared" si="912"/>
        <v/>
      </c>
      <c r="B3042" s="328" t="str">
        <f t="shared" si="910"/>
        <v/>
      </c>
      <c r="C3042" s="369"/>
      <c r="D3042" s="325" t="str">
        <f t="shared" si="911"/>
        <v/>
      </c>
      <c r="E3042" s="329"/>
      <c r="F3042" s="331">
        <f t="shared" si="913"/>
        <v>0</v>
      </c>
      <c r="G3042" s="332">
        <f t="shared" si="914"/>
        <v>0</v>
      </c>
    </row>
    <row r="3043" spans="1:7" ht="20.100000000000001" customHeight="1" x14ac:dyDescent="0.2">
      <c r="A3043" s="363" t="str">
        <f t="shared" si="912"/>
        <v/>
      </c>
      <c r="B3043" s="328" t="str">
        <f t="shared" si="910"/>
        <v/>
      </c>
      <c r="C3043" s="370"/>
      <c r="D3043" s="325" t="str">
        <f t="shared" si="911"/>
        <v/>
      </c>
      <c r="E3043" s="329"/>
      <c r="F3043" s="331">
        <f t="shared" si="913"/>
        <v>0</v>
      </c>
      <c r="G3043" s="332">
        <f t="shared" si="914"/>
        <v>0</v>
      </c>
    </row>
    <row r="3044" spans="1:7" ht="20.100000000000001" customHeight="1" x14ac:dyDescent="0.2">
      <c r="A3044" s="363" t="str">
        <f t="shared" si="912"/>
        <v/>
      </c>
      <c r="B3044" s="328" t="str">
        <f t="shared" si="910"/>
        <v/>
      </c>
      <c r="C3044" s="364"/>
      <c r="D3044" s="325" t="str">
        <f t="shared" si="911"/>
        <v/>
      </c>
      <c r="E3044" s="365"/>
      <c r="F3044" s="331">
        <f t="shared" si="913"/>
        <v>0</v>
      </c>
      <c r="G3044" s="332">
        <f t="shared" si="914"/>
        <v>0</v>
      </c>
    </row>
    <row r="3045" spans="1:7" ht="20.100000000000001" customHeight="1" x14ac:dyDescent="0.2">
      <c r="A3045" s="363" t="str">
        <f t="shared" si="912"/>
        <v/>
      </c>
      <c r="B3045" s="328" t="str">
        <f t="shared" si="910"/>
        <v/>
      </c>
      <c r="C3045" s="364"/>
      <c r="D3045" s="325" t="str">
        <f t="shared" si="911"/>
        <v/>
      </c>
      <c r="E3045" s="365"/>
      <c r="F3045" s="331">
        <f t="shared" si="913"/>
        <v>0</v>
      </c>
      <c r="G3045" s="332">
        <f t="shared" si="914"/>
        <v>0</v>
      </c>
    </row>
    <row r="3046" spans="1:7" ht="20.100000000000001" customHeight="1" x14ac:dyDescent="0.2">
      <c r="A3046" s="363" t="str">
        <f t="shared" si="912"/>
        <v/>
      </c>
      <c r="B3046" s="328" t="str">
        <f t="shared" si="910"/>
        <v/>
      </c>
      <c r="C3046" s="364"/>
      <c r="D3046" s="325" t="str">
        <f t="shared" si="911"/>
        <v/>
      </c>
      <c r="E3046" s="365"/>
      <c r="F3046" s="331">
        <f t="shared" si="913"/>
        <v>0</v>
      </c>
      <c r="G3046" s="332">
        <f t="shared" si="914"/>
        <v>0</v>
      </c>
    </row>
    <row r="3047" spans="1:7" ht="20.100000000000001" customHeight="1" x14ac:dyDescent="0.2">
      <c r="A3047" s="363" t="str">
        <f t="shared" si="912"/>
        <v/>
      </c>
      <c r="B3047" s="328" t="str">
        <f t="shared" si="910"/>
        <v/>
      </c>
      <c r="C3047" s="364"/>
      <c r="D3047" s="325" t="str">
        <f t="shared" si="911"/>
        <v/>
      </c>
      <c r="E3047" s="365"/>
      <c r="F3047" s="331">
        <f t="shared" si="913"/>
        <v>0</v>
      </c>
      <c r="G3047" s="332">
        <f t="shared" si="914"/>
        <v>0</v>
      </c>
    </row>
    <row r="3048" spans="1:7" ht="20.100000000000001" customHeight="1" x14ac:dyDescent="0.2">
      <c r="A3048" s="371"/>
      <c r="B3048" s="330"/>
      <c r="C3048" s="352"/>
      <c r="D3048" s="330"/>
      <c r="E3048" s="348"/>
      <c r="F3048" s="597" t="s">
        <v>29</v>
      </c>
      <c r="G3048" s="333">
        <f>SUBTOTAL(9,G3039:G3047)</f>
        <v>0</v>
      </c>
    </row>
    <row r="3049" spans="1:7" ht="20.100000000000001" customHeight="1" thickBot="1" x14ac:dyDescent="0.25">
      <c r="A3049" s="372"/>
      <c r="B3049" s="373"/>
      <c r="C3049" s="374"/>
      <c r="D3049" s="373"/>
      <c r="E3049" s="375"/>
      <c r="F3049" s="376"/>
      <c r="G3049" s="377"/>
    </row>
    <row r="3050" spans="1:7" ht="20.100000000000001" customHeight="1" thickBot="1" x14ac:dyDescent="0.25">
      <c r="A3050" s="387">
        <f>B3008</f>
        <v>59</v>
      </c>
      <c r="B3050" s="378" t="str">
        <f>C3008</f>
        <v>Alumbrado Espacio Verde 2</v>
      </c>
      <c r="C3050" s="379"/>
      <c r="D3050" s="379" t="s">
        <v>30</v>
      </c>
      <c r="E3050" s="380"/>
      <c r="F3050" s="381" t="s">
        <v>31</v>
      </c>
      <c r="G3050" s="382">
        <f>SUBTOTAL(9,G3013:G3049)</f>
        <v>0</v>
      </c>
    </row>
    <row r="3051" spans="1:7" ht="20.100000000000001" customHeight="1" thickTop="1" thickBot="1" x14ac:dyDescent="0.25"/>
    <row r="3052" spans="1:7" ht="20.100000000000001" customHeight="1" thickTop="1" x14ac:dyDescent="0.2">
      <c r="A3052" s="383" t="s">
        <v>1252</v>
      </c>
      <c r="B3052" s="384"/>
      <c r="C3052" s="384"/>
      <c r="D3052" s="384"/>
      <c r="E3052" s="384"/>
      <c r="F3052" s="384"/>
      <c r="G3052" s="385"/>
    </row>
    <row r="3053" spans="1:7" ht="20.100000000000001" customHeight="1" x14ac:dyDescent="0.2">
      <c r="A3053" s="336" t="s">
        <v>719</v>
      </c>
      <c r="B3053" s="337" t="str">
        <f>Comitente</f>
        <v>INSTITUTO PROVINCIAL DE LA VIVIENDA</v>
      </c>
      <c r="C3053" s="338"/>
      <c r="D3053" s="339"/>
      <c r="E3053" s="339"/>
      <c r="F3053" s="340"/>
      <c r="G3053" s="341"/>
    </row>
    <row r="3054" spans="1:7" ht="20.100000000000001" customHeight="1" x14ac:dyDescent="0.2">
      <c r="A3054" s="336" t="s">
        <v>720</v>
      </c>
      <c r="B3054" s="337" t="str">
        <f>Contratista</f>
        <v>xxxxxx</v>
      </c>
      <c r="C3054" s="342"/>
      <c r="D3054" s="342"/>
      <c r="E3054" s="342"/>
      <c r="F3054" s="343"/>
      <c r="G3054" s="344"/>
    </row>
    <row r="3055" spans="1:7" ht="20.100000000000001" customHeight="1" x14ac:dyDescent="0.2">
      <c r="A3055" s="336" t="s">
        <v>20</v>
      </c>
      <c r="B3055" s="337" t="str">
        <f>Obra</f>
        <v>B° VIRGEN DE FÁTIMA - SECTOR 1 - 71 VIV.- DPTO. JÁCHAL</v>
      </c>
      <c r="C3055" s="342"/>
      <c r="D3055" s="342"/>
      <c r="E3055" s="342"/>
      <c r="F3055" s="343" t="s">
        <v>33</v>
      </c>
      <c r="G3055" s="345">
        <f>+Datos!$C$10</f>
        <v>43769</v>
      </c>
    </row>
    <row r="3056" spans="1:7" ht="20.100000000000001" customHeight="1" x14ac:dyDescent="0.2">
      <c r="A3056" s="346" t="s">
        <v>718</v>
      </c>
      <c r="B3056" s="347" t="str">
        <f>Ubicación</f>
        <v>DEPTO. JÁCHAL</v>
      </c>
      <c r="C3056" s="347"/>
      <c r="D3056" s="330"/>
      <c r="E3056" s="348"/>
      <c r="F3056" s="349"/>
      <c r="G3056" s="350"/>
    </row>
    <row r="3057" spans="1:7" ht="20.100000000000001" customHeight="1" x14ac:dyDescent="0.2">
      <c r="A3057" s="346" t="s">
        <v>34</v>
      </c>
      <c r="B3057" s="351" t="s">
        <v>1126</v>
      </c>
      <c r="C3057" s="352" t="str">
        <f>IFERROR(VLOOKUP(B3057,Tabla_CyP,2,FALSE),"")</f>
        <v>INFRAESTRUCTURA</v>
      </c>
      <c r="D3057" s="353"/>
      <c r="E3057" s="348"/>
      <c r="F3057" s="349"/>
      <c r="G3057" s="350"/>
    </row>
    <row r="3058" spans="1:7" ht="20.100000000000001" customHeight="1" x14ac:dyDescent="0.2">
      <c r="A3058" s="346" t="s">
        <v>21</v>
      </c>
      <c r="B3058" s="386">
        <f>IFERROR(VLOOKUP(COUNTIF($A$1:A3058,"ITEM:"),Tabla_NumeroItem,2,FALSE),"")</f>
        <v>60</v>
      </c>
      <c r="C3058" s="352" t="str">
        <f>IFERROR(VLOOKUP(B3058,Tabla_CyP,2,FALSE),"")</f>
        <v>Red de cloacas - Provisión, acarreo y colocación de caño de PVC RCP ø160 mm, incl. piezas esp. juntas, etc.</v>
      </c>
      <c r="D3058" s="330"/>
      <c r="E3058" s="348"/>
      <c r="F3058" s="343" t="s">
        <v>22</v>
      </c>
      <c r="G3058" s="354" t="str">
        <f>IFERROR(VLOOKUP(B3058,Tabla_CyP,4,FALSE),"")</f>
        <v>ml</v>
      </c>
    </row>
    <row r="3059" spans="1:7" ht="20.100000000000001" customHeight="1" x14ac:dyDescent="0.2">
      <c r="A3059" s="346"/>
      <c r="B3059" s="347"/>
      <c r="C3059" s="352"/>
      <c r="D3059" s="330"/>
      <c r="E3059" s="348"/>
      <c r="F3059" s="349"/>
      <c r="G3059" s="350"/>
    </row>
    <row r="3060" spans="1:7" ht="20.100000000000001" customHeight="1" x14ac:dyDescent="0.2">
      <c r="A3060" s="650" t="s">
        <v>581</v>
      </c>
      <c r="B3060" s="651"/>
      <c r="C3060" s="646" t="s">
        <v>0</v>
      </c>
      <c r="D3060" s="646" t="s">
        <v>23</v>
      </c>
      <c r="E3060" s="648" t="s">
        <v>24</v>
      </c>
      <c r="F3060" s="644" t="s">
        <v>25</v>
      </c>
      <c r="G3060" s="652" t="s">
        <v>26</v>
      </c>
    </row>
    <row r="3061" spans="1:7" ht="20.100000000000001" customHeight="1" x14ac:dyDescent="0.2">
      <c r="A3061" s="355" t="s">
        <v>582</v>
      </c>
      <c r="B3061" s="356" t="s">
        <v>583</v>
      </c>
      <c r="C3061" s="647"/>
      <c r="D3061" s="647"/>
      <c r="E3061" s="649"/>
      <c r="F3061" s="645"/>
      <c r="G3061" s="653"/>
    </row>
    <row r="3062" spans="1:7" ht="20.100000000000001" customHeight="1" x14ac:dyDescent="0.2">
      <c r="A3062" s="596"/>
      <c r="B3062" s="357"/>
      <c r="C3062" s="358" t="s">
        <v>721</v>
      </c>
      <c r="D3062" s="359"/>
      <c r="E3062" s="360"/>
      <c r="F3062" s="361"/>
      <c r="G3062" s="362"/>
    </row>
    <row r="3063" spans="1:7" ht="20.100000000000001" customHeight="1" x14ac:dyDescent="0.2">
      <c r="A3063" s="363" t="str">
        <f>IFERROR(VLOOKUP(C3063,Tabla_Insumos,4,FALSE),"")</f>
        <v/>
      </c>
      <c r="B3063" s="328" t="str">
        <f t="shared" ref="B3063:B3076" si="915">IFERROR(VLOOKUP(C3063,Tabla_Insumos,5,FALSE),"")</f>
        <v/>
      </c>
      <c r="C3063" s="326"/>
      <c r="D3063" s="325" t="str">
        <f t="shared" ref="D3063:D3076" si="916">IFERROR(VLOOKUP(C3063,Tabla_Insumos,2,FALSE),"")</f>
        <v/>
      </c>
      <c r="E3063" s="329"/>
      <c r="F3063" s="331">
        <f t="shared" ref="F3063:F3076" si="917">IFERROR(VLOOKUP(C3063,Tabla_Insumos,3,FALSE),0)</f>
        <v>0</v>
      </c>
      <c r="G3063" s="332">
        <f>ROUND(E3063*F3063,2)</f>
        <v>0</v>
      </c>
    </row>
    <row r="3064" spans="1:7" ht="20.100000000000001" customHeight="1" x14ac:dyDescent="0.2">
      <c r="A3064" s="363" t="str">
        <f t="shared" ref="A3064:A3076" si="918">IFERROR(VLOOKUP(C3064,Tabla_Insumos,4,FALSE),"")</f>
        <v/>
      </c>
      <c r="B3064" s="328" t="str">
        <f t="shared" si="915"/>
        <v/>
      </c>
      <c r="C3064" s="326"/>
      <c r="D3064" s="325" t="str">
        <f t="shared" si="916"/>
        <v/>
      </c>
      <c r="E3064" s="329"/>
      <c r="F3064" s="331">
        <f t="shared" si="917"/>
        <v>0</v>
      </c>
      <c r="G3064" s="332">
        <f t="shared" ref="G3064:G3076" si="919">ROUND(E3064*F3064,2)</f>
        <v>0</v>
      </c>
    </row>
    <row r="3065" spans="1:7" ht="20.100000000000001" customHeight="1" x14ac:dyDescent="0.2">
      <c r="A3065" s="363" t="str">
        <f t="shared" si="918"/>
        <v/>
      </c>
      <c r="B3065" s="328" t="str">
        <f t="shared" si="915"/>
        <v/>
      </c>
      <c r="C3065" s="326"/>
      <c r="D3065" s="325" t="str">
        <f t="shared" si="916"/>
        <v/>
      </c>
      <c r="E3065" s="329"/>
      <c r="F3065" s="331">
        <f t="shared" si="917"/>
        <v>0</v>
      </c>
      <c r="G3065" s="332">
        <f t="shared" si="919"/>
        <v>0</v>
      </c>
    </row>
    <row r="3066" spans="1:7" ht="20.100000000000001" customHeight="1" x14ac:dyDescent="0.2">
      <c r="A3066" s="363" t="str">
        <f t="shared" si="918"/>
        <v/>
      </c>
      <c r="B3066" s="328" t="str">
        <f t="shared" si="915"/>
        <v/>
      </c>
      <c r="C3066" s="327"/>
      <c r="D3066" s="325" t="str">
        <f t="shared" si="916"/>
        <v/>
      </c>
      <c r="E3066" s="329"/>
      <c r="F3066" s="331">
        <f t="shared" si="917"/>
        <v>0</v>
      </c>
      <c r="G3066" s="332">
        <f t="shared" si="919"/>
        <v>0</v>
      </c>
    </row>
    <row r="3067" spans="1:7" ht="20.100000000000001" customHeight="1" x14ac:dyDescent="0.2">
      <c r="A3067" s="363" t="str">
        <f t="shared" si="918"/>
        <v/>
      </c>
      <c r="B3067" s="328" t="str">
        <f t="shared" si="915"/>
        <v/>
      </c>
      <c r="C3067" s="328"/>
      <c r="D3067" s="325" t="str">
        <f t="shared" si="916"/>
        <v/>
      </c>
      <c r="E3067" s="329"/>
      <c r="F3067" s="331">
        <f t="shared" si="917"/>
        <v>0</v>
      </c>
      <c r="G3067" s="332">
        <f t="shared" si="919"/>
        <v>0</v>
      </c>
    </row>
    <row r="3068" spans="1:7" ht="20.100000000000001" customHeight="1" x14ac:dyDescent="0.2">
      <c r="A3068" s="363" t="str">
        <f t="shared" si="918"/>
        <v/>
      </c>
      <c r="B3068" s="328" t="str">
        <f t="shared" si="915"/>
        <v/>
      </c>
      <c r="C3068" s="364"/>
      <c r="D3068" s="325" t="str">
        <f t="shared" si="916"/>
        <v/>
      </c>
      <c r="E3068" s="365"/>
      <c r="F3068" s="331">
        <f t="shared" si="917"/>
        <v>0</v>
      </c>
      <c r="G3068" s="332">
        <f t="shared" si="919"/>
        <v>0</v>
      </c>
    </row>
    <row r="3069" spans="1:7" ht="20.100000000000001" customHeight="1" x14ac:dyDescent="0.2">
      <c r="A3069" s="363" t="str">
        <f t="shared" si="918"/>
        <v/>
      </c>
      <c r="B3069" s="328" t="str">
        <f t="shared" si="915"/>
        <v/>
      </c>
      <c r="C3069" s="364"/>
      <c r="D3069" s="325" t="str">
        <f t="shared" si="916"/>
        <v/>
      </c>
      <c r="E3069" s="365"/>
      <c r="F3069" s="331">
        <f t="shared" si="917"/>
        <v>0</v>
      </c>
      <c r="G3069" s="332">
        <f t="shared" si="919"/>
        <v>0</v>
      </c>
    </row>
    <row r="3070" spans="1:7" ht="20.100000000000001" customHeight="1" x14ac:dyDescent="0.2">
      <c r="A3070" s="363" t="str">
        <f t="shared" si="918"/>
        <v/>
      </c>
      <c r="B3070" s="328" t="str">
        <f t="shared" si="915"/>
        <v/>
      </c>
      <c r="C3070" s="364"/>
      <c r="D3070" s="325" t="str">
        <f t="shared" si="916"/>
        <v/>
      </c>
      <c r="E3070" s="365"/>
      <c r="F3070" s="331">
        <f t="shared" si="917"/>
        <v>0</v>
      </c>
      <c r="G3070" s="332">
        <f t="shared" si="919"/>
        <v>0</v>
      </c>
    </row>
    <row r="3071" spans="1:7" ht="20.100000000000001" customHeight="1" x14ac:dyDescent="0.2">
      <c r="A3071" s="363" t="str">
        <f t="shared" si="918"/>
        <v/>
      </c>
      <c r="B3071" s="328" t="str">
        <f t="shared" si="915"/>
        <v/>
      </c>
      <c r="C3071" s="364"/>
      <c r="D3071" s="325" t="str">
        <f t="shared" si="916"/>
        <v/>
      </c>
      <c r="E3071" s="365"/>
      <c r="F3071" s="331">
        <f t="shared" si="917"/>
        <v>0</v>
      </c>
      <c r="G3071" s="332">
        <f t="shared" si="919"/>
        <v>0</v>
      </c>
    </row>
    <row r="3072" spans="1:7" ht="20.100000000000001" customHeight="1" x14ac:dyDescent="0.2">
      <c r="A3072" s="363" t="str">
        <f t="shared" si="918"/>
        <v/>
      </c>
      <c r="B3072" s="328" t="str">
        <f t="shared" si="915"/>
        <v/>
      </c>
      <c r="C3072" s="364"/>
      <c r="D3072" s="325" t="str">
        <f t="shared" si="916"/>
        <v/>
      </c>
      <c r="E3072" s="365"/>
      <c r="F3072" s="331">
        <f t="shared" si="917"/>
        <v>0</v>
      </c>
      <c r="G3072" s="332">
        <f t="shared" si="919"/>
        <v>0</v>
      </c>
    </row>
    <row r="3073" spans="1:7" ht="20.100000000000001" customHeight="1" x14ac:dyDescent="0.2">
      <c r="A3073" s="363" t="str">
        <f t="shared" si="918"/>
        <v/>
      </c>
      <c r="B3073" s="328" t="str">
        <f t="shared" si="915"/>
        <v/>
      </c>
      <c r="C3073" s="364"/>
      <c r="D3073" s="325" t="str">
        <f t="shared" si="916"/>
        <v/>
      </c>
      <c r="E3073" s="365"/>
      <c r="F3073" s="331">
        <f t="shared" si="917"/>
        <v>0</v>
      </c>
      <c r="G3073" s="332">
        <f t="shared" si="919"/>
        <v>0</v>
      </c>
    </row>
    <row r="3074" spans="1:7" ht="20.100000000000001" customHeight="1" x14ac:dyDescent="0.2">
      <c r="A3074" s="363" t="str">
        <f t="shared" si="918"/>
        <v/>
      </c>
      <c r="B3074" s="328" t="str">
        <f t="shared" si="915"/>
        <v/>
      </c>
      <c r="C3074" s="364"/>
      <c r="D3074" s="325" t="str">
        <f t="shared" si="916"/>
        <v/>
      </c>
      <c r="E3074" s="365"/>
      <c r="F3074" s="331">
        <f t="shared" si="917"/>
        <v>0</v>
      </c>
      <c r="G3074" s="332">
        <f t="shared" si="919"/>
        <v>0</v>
      </c>
    </row>
    <row r="3075" spans="1:7" ht="20.100000000000001" customHeight="1" x14ac:dyDescent="0.2">
      <c r="A3075" s="363" t="str">
        <f t="shared" si="918"/>
        <v/>
      </c>
      <c r="B3075" s="328" t="str">
        <f t="shared" si="915"/>
        <v/>
      </c>
      <c r="C3075" s="364"/>
      <c r="D3075" s="325" t="str">
        <f t="shared" si="916"/>
        <v/>
      </c>
      <c r="E3075" s="365"/>
      <c r="F3075" s="331">
        <f t="shared" si="917"/>
        <v>0</v>
      </c>
      <c r="G3075" s="332">
        <f t="shared" si="919"/>
        <v>0</v>
      </c>
    </row>
    <row r="3076" spans="1:7" ht="20.100000000000001" customHeight="1" x14ac:dyDescent="0.2">
      <c r="A3076" s="363" t="str">
        <f t="shared" si="918"/>
        <v/>
      </c>
      <c r="B3076" s="328" t="str">
        <f t="shared" si="915"/>
        <v/>
      </c>
      <c r="C3076" s="364"/>
      <c r="D3076" s="325" t="str">
        <f t="shared" si="916"/>
        <v/>
      </c>
      <c r="E3076" s="365"/>
      <c r="F3076" s="331">
        <f t="shared" si="917"/>
        <v>0</v>
      </c>
      <c r="G3076" s="332">
        <f t="shared" si="919"/>
        <v>0</v>
      </c>
    </row>
    <row r="3077" spans="1:7" ht="20.100000000000001" customHeight="1" x14ac:dyDescent="0.2">
      <c r="A3077" s="366"/>
      <c r="B3077" s="352"/>
      <c r="C3077" s="352"/>
      <c r="D3077" s="330"/>
      <c r="E3077" s="348"/>
      <c r="F3077" s="597" t="s">
        <v>27</v>
      </c>
      <c r="G3077" s="333">
        <f>SUBTOTAL(9,G3063:G3076)</f>
        <v>0</v>
      </c>
    </row>
    <row r="3078" spans="1:7" ht="20.100000000000001" customHeight="1" x14ac:dyDescent="0.2">
      <c r="A3078" s="366"/>
      <c r="B3078" s="352"/>
      <c r="C3078" s="339" t="s">
        <v>722</v>
      </c>
      <c r="D3078" s="330"/>
      <c r="E3078" s="348"/>
      <c r="F3078" s="349"/>
      <c r="G3078" s="367"/>
    </row>
    <row r="3079" spans="1:7" ht="20.100000000000001" customHeight="1" x14ac:dyDescent="0.2">
      <c r="A3079" s="363" t="str">
        <f t="shared" ref="A3079:A3086" si="920">IFERROR(VLOOKUP(C3079,Tabla_Insumos,4,FALSE),"")</f>
        <v/>
      </c>
      <c r="B3079" s="328" t="str">
        <f t="shared" ref="B3079:B3086" si="921">IFERROR(VLOOKUP(C3079,Tabla_Insumos,5,FALSE),"")</f>
        <v/>
      </c>
      <c r="C3079" s="334"/>
      <c r="D3079" s="325" t="str">
        <f t="shared" ref="D3079:D3086" si="922">IFERROR(VLOOKUP(C3079,Tabla_Insumos,2,FALSE),"")</f>
        <v/>
      </c>
      <c r="E3079" s="329"/>
      <c r="F3079" s="368">
        <f t="shared" ref="F3079:F3086" si="923">IFERROR(VLOOKUP(C3079,Tabla_Insumos,3,FALSE),0)</f>
        <v>0</v>
      </c>
      <c r="G3079" s="332">
        <f>ROUND(E3079*F3079,2)</f>
        <v>0</v>
      </c>
    </row>
    <row r="3080" spans="1:7" ht="20.100000000000001" customHeight="1" x14ac:dyDescent="0.2">
      <c r="A3080" s="363" t="str">
        <f t="shared" si="920"/>
        <v/>
      </c>
      <c r="B3080" s="328" t="str">
        <f t="shared" si="921"/>
        <v/>
      </c>
      <c r="C3080" s="335"/>
      <c r="D3080" s="325" t="str">
        <f t="shared" si="922"/>
        <v/>
      </c>
      <c r="E3080" s="329"/>
      <c r="F3080" s="368">
        <f t="shared" si="923"/>
        <v>0</v>
      </c>
      <c r="G3080" s="332">
        <f t="shared" ref="G3080:G3086" si="924">ROUND(E3080*F3080,2)</f>
        <v>0</v>
      </c>
    </row>
    <row r="3081" spans="1:7" ht="20.100000000000001" customHeight="1" x14ac:dyDescent="0.2">
      <c r="A3081" s="363" t="str">
        <f t="shared" si="920"/>
        <v/>
      </c>
      <c r="B3081" s="328" t="str">
        <f t="shared" si="921"/>
        <v/>
      </c>
      <c r="C3081" s="335"/>
      <c r="D3081" s="325" t="str">
        <f t="shared" si="922"/>
        <v/>
      </c>
      <c r="E3081" s="329"/>
      <c r="F3081" s="368">
        <f t="shared" si="923"/>
        <v>0</v>
      </c>
      <c r="G3081" s="332">
        <f t="shared" si="924"/>
        <v>0</v>
      </c>
    </row>
    <row r="3082" spans="1:7" ht="20.100000000000001" customHeight="1" x14ac:dyDescent="0.2">
      <c r="A3082" s="363" t="str">
        <f t="shared" si="920"/>
        <v/>
      </c>
      <c r="B3082" s="328" t="str">
        <f t="shared" si="921"/>
        <v/>
      </c>
      <c r="C3082" s="335"/>
      <c r="D3082" s="325" t="str">
        <f t="shared" si="922"/>
        <v/>
      </c>
      <c r="E3082" s="329"/>
      <c r="F3082" s="368">
        <f t="shared" si="923"/>
        <v>0</v>
      </c>
      <c r="G3082" s="332">
        <f t="shared" si="924"/>
        <v>0</v>
      </c>
    </row>
    <row r="3083" spans="1:7" ht="20.100000000000001" customHeight="1" x14ac:dyDescent="0.2">
      <c r="A3083" s="363" t="str">
        <f t="shared" si="920"/>
        <v/>
      </c>
      <c r="B3083" s="328" t="str">
        <f t="shared" si="921"/>
        <v/>
      </c>
      <c r="C3083" s="328"/>
      <c r="D3083" s="325" t="str">
        <f t="shared" si="922"/>
        <v/>
      </c>
      <c r="E3083" s="329"/>
      <c r="F3083" s="368">
        <f t="shared" si="923"/>
        <v>0</v>
      </c>
      <c r="G3083" s="332">
        <f t="shared" si="924"/>
        <v>0</v>
      </c>
    </row>
    <row r="3084" spans="1:7" ht="20.100000000000001" customHeight="1" x14ac:dyDescent="0.2">
      <c r="A3084" s="363" t="str">
        <f t="shared" si="920"/>
        <v/>
      </c>
      <c r="B3084" s="328" t="str">
        <f t="shared" si="921"/>
        <v/>
      </c>
      <c r="C3084" s="328"/>
      <c r="D3084" s="325" t="str">
        <f t="shared" si="922"/>
        <v/>
      </c>
      <c r="E3084" s="329"/>
      <c r="F3084" s="368">
        <f t="shared" si="923"/>
        <v>0</v>
      </c>
      <c r="G3084" s="332">
        <f t="shared" si="924"/>
        <v>0</v>
      </c>
    </row>
    <row r="3085" spans="1:7" ht="20.100000000000001" customHeight="1" x14ac:dyDescent="0.2">
      <c r="A3085" s="363" t="str">
        <f t="shared" si="920"/>
        <v/>
      </c>
      <c r="B3085" s="328" t="str">
        <f t="shared" si="921"/>
        <v/>
      </c>
      <c r="C3085" s="364"/>
      <c r="D3085" s="325" t="str">
        <f t="shared" si="922"/>
        <v/>
      </c>
      <c r="E3085" s="365"/>
      <c r="F3085" s="368">
        <f t="shared" si="923"/>
        <v>0</v>
      </c>
      <c r="G3085" s="332">
        <f t="shared" si="924"/>
        <v>0</v>
      </c>
    </row>
    <row r="3086" spans="1:7" ht="20.100000000000001" customHeight="1" x14ac:dyDescent="0.2">
      <c r="A3086" s="363" t="str">
        <f t="shared" si="920"/>
        <v/>
      </c>
      <c r="B3086" s="328" t="str">
        <f t="shared" si="921"/>
        <v/>
      </c>
      <c r="C3086" s="364"/>
      <c r="D3086" s="325" t="str">
        <f t="shared" si="922"/>
        <v/>
      </c>
      <c r="E3086" s="365"/>
      <c r="F3086" s="368">
        <f t="shared" si="923"/>
        <v>0</v>
      </c>
      <c r="G3086" s="332">
        <f t="shared" si="924"/>
        <v>0</v>
      </c>
    </row>
    <row r="3087" spans="1:7" ht="20.100000000000001" customHeight="1" x14ac:dyDescent="0.2">
      <c r="A3087" s="366"/>
      <c r="B3087" s="352"/>
      <c r="C3087" s="352"/>
      <c r="D3087" s="330"/>
      <c r="E3087" s="348"/>
      <c r="F3087" s="597" t="s">
        <v>28</v>
      </c>
      <c r="G3087" s="333">
        <f>SUBTOTAL(9,G3079:G3086)</f>
        <v>0</v>
      </c>
    </row>
    <row r="3088" spans="1:7" ht="20.100000000000001" customHeight="1" x14ac:dyDescent="0.2">
      <c r="A3088" s="366"/>
      <c r="B3088" s="352"/>
      <c r="C3088" s="339" t="s">
        <v>723</v>
      </c>
      <c r="D3088" s="330"/>
      <c r="E3088" s="348"/>
      <c r="F3088" s="349"/>
      <c r="G3088" s="367"/>
    </row>
    <row r="3089" spans="1:7" ht="20.100000000000001" customHeight="1" x14ac:dyDescent="0.2">
      <c r="A3089" s="363" t="str">
        <f>IFERROR(VLOOKUP(C3089,Tabla_Insumos,4,FALSE),"")</f>
        <v/>
      </c>
      <c r="B3089" s="328" t="str">
        <f t="shared" ref="B3089:B3097" si="925">IFERROR(VLOOKUP(C3089,Tabla_Insumos,5,FALSE),"")</f>
        <v/>
      </c>
      <c r="C3089" s="335"/>
      <c r="D3089" s="325" t="str">
        <f t="shared" ref="D3089:D3097" si="926">IFERROR(VLOOKUP(C3089,Tabla_Insumos,2,FALSE),"")</f>
        <v/>
      </c>
      <c r="E3089" s="329"/>
      <c r="F3089" s="331">
        <f>IFERROR(VLOOKUP(C3089,Tabla_Insumos,3,FALSE),0)</f>
        <v>0</v>
      </c>
      <c r="G3089" s="332">
        <f>ROUND(E3089*F3089,2)</f>
        <v>0</v>
      </c>
    </row>
    <row r="3090" spans="1:7" ht="20.100000000000001" customHeight="1" x14ac:dyDescent="0.2">
      <c r="A3090" s="363" t="str">
        <f t="shared" ref="A3090:A3097" si="927">IFERROR(VLOOKUP(C3090,Tabla_Insumos,4,FALSE),"")</f>
        <v/>
      </c>
      <c r="B3090" s="328" t="str">
        <f t="shared" si="925"/>
        <v/>
      </c>
      <c r="C3090" s="335"/>
      <c r="D3090" s="325" t="str">
        <f t="shared" si="926"/>
        <v/>
      </c>
      <c r="E3090" s="329"/>
      <c r="F3090" s="331">
        <f t="shared" ref="F3090:F3097" si="928">IFERROR(VLOOKUP(C3090,Tabla_Insumos,3,FALSE),0)</f>
        <v>0</v>
      </c>
      <c r="G3090" s="332">
        <f t="shared" ref="G3090:G3097" si="929">ROUND(E3090*F3090,2)</f>
        <v>0</v>
      </c>
    </row>
    <row r="3091" spans="1:7" ht="20.100000000000001" customHeight="1" x14ac:dyDescent="0.2">
      <c r="A3091" s="363" t="str">
        <f t="shared" si="927"/>
        <v/>
      </c>
      <c r="B3091" s="328" t="str">
        <f t="shared" si="925"/>
        <v/>
      </c>
      <c r="C3091" s="334"/>
      <c r="D3091" s="325" t="str">
        <f t="shared" si="926"/>
        <v/>
      </c>
      <c r="E3091" s="329"/>
      <c r="F3091" s="331">
        <f t="shared" si="928"/>
        <v>0</v>
      </c>
      <c r="G3091" s="332">
        <f t="shared" si="929"/>
        <v>0</v>
      </c>
    </row>
    <row r="3092" spans="1:7" ht="20.100000000000001" customHeight="1" x14ac:dyDescent="0.2">
      <c r="A3092" s="363" t="str">
        <f t="shared" si="927"/>
        <v/>
      </c>
      <c r="B3092" s="328" t="str">
        <f t="shared" si="925"/>
        <v/>
      </c>
      <c r="C3092" s="369"/>
      <c r="D3092" s="325" t="str">
        <f t="shared" si="926"/>
        <v/>
      </c>
      <c r="E3092" s="329"/>
      <c r="F3092" s="331">
        <f t="shared" si="928"/>
        <v>0</v>
      </c>
      <c r="G3092" s="332">
        <f t="shared" si="929"/>
        <v>0</v>
      </c>
    </row>
    <row r="3093" spans="1:7" ht="20.100000000000001" customHeight="1" x14ac:dyDescent="0.2">
      <c r="A3093" s="363" t="str">
        <f t="shared" si="927"/>
        <v/>
      </c>
      <c r="B3093" s="328" t="str">
        <f t="shared" si="925"/>
        <v/>
      </c>
      <c r="C3093" s="370"/>
      <c r="D3093" s="325" t="str">
        <f t="shared" si="926"/>
        <v/>
      </c>
      <c r="E3093" s="329"/>
      <c r="F3093" s="331">
        <f t="shared" si="928"/>
        <v>0</v>
      </c>
      <c r="G3093" s="332">
        <f t="shared" si="929"/>
        <v>0</v>
      </c>
    </row>
    <row r="3094" spans="1:7" ht="20.100000000000001" customHeight="1" x14ac:dyDescent="0.2">
      <c r="A3094" s="363" t="str">
        <f t="shared" si="927"/>
        <v/>
      </c>
      <c r="B3094" s="328" t="str">
        <f t="shared" si="925"/>
        <v/>
      </c>
      <c r="C3094" s="364"/>
      <c r="D3094" s="325" t="str">
        <f t="shared" si="926"/>
        <v/>
      </c>
      <c r="E3094" s="365"/>
      <c r="F3094" s="331">
        <f t="shared" si="928"/>
        <v>0</v>
      </c>
      <c r="G3094" s="332">
        <f t="shared" si="929"/>
        <v>0</v>
      </c>
    </row>
    <row r="3095" spans="1:7" ht="20.100000000000001" customHeight="1" x14ac:dyDescent="0.2">
      <c r="A3095" s="363" t="str">
        <f t="shared" si="927"/>
        <v/>
      </c>
      <c r="B3095" s="328" t="str">
        <f t="shared" si="925"/>
        <v/>
      </c>
      <c r="C3095" s="364"/>
      <c r="D3095" s="325" t="str">
        <f t="shared" si="926"/>
        <v/>
      </c>
      <c r="E3095" s="365"/>
      <c r="F3095" s="331">
        <f t="shared" si="928"/>
        <v>0</v>
      </c>
      <c r="G3095" s="332">
        <f t="shared" si="929"/>
        <v>0</v>
      </c>
    </row>
    <row r="3096" spans="1:7" ht="20.100000000000001" customHeight="1" x14ac:dyDescent="0.2">
      <c r="A3096" s="363" t="str">
        <f t="shared" si="927"/>
        <v/>
      </c>
      <c r="B3096" s="328" t="str">
        <f t="shared" si="925"/>
        <v/>
      </c>
      <c r="C3096" s="364"/>
      <c r="D3096" s="325" t="str">
        <f t="shared" si="926"/>
        <v/>
      </c>
      <c r="E3096" s="365"/>
      <c r="F3096" s="331">
        <f t="shared" si="928"/>
        <v>0</v>
      </c>
      <c r="G3096" s="332">
        <f t="shared" si="929"/>
        <v>0</v>
      </c>
    </row>
    <row r="3097" spans="1:7" ht="20.100000000000001" customHeight="1" x14ac:dyDescent="0.2">
      <c r="A3097" s="363" t="str">
        <f t="shared" si="927"/>
        <v/>
      </c>
      <c r="B3097" s="328" t="str">
        <f t="shared" si="925"/>
        <v/>
      </c>
      <c r="C3097" s="364"/>
      <c r="D3097" s="325" t="str">
        <f t="shared" si="926"/>
        <v/>
      </c>
      <c r="E3097" s="365"/>
      <c r="F3097" s="331">
        <f t="shared" si="928"/>
        <v>0</v>
      </c>
      <c r="G3097" s="332">
        <f t="shared" si="929"/>
        <v>0</v>
      </c>
    </row>
    <row r="3098" spans="1:7" ht="20.100000000000001" customHeight="1" x14ac:dyDescent="0.2">
      <c r="A3098" s="371"/>
      <c r="B3098" s="330"/>
      <c r="C3098" s="352"/>
      <c r="D3098" s="330"/>
      <c r="E3098" s="348"/>
      <c r="F3098" s="597" t="s">
        <v>29</v>
      </c>
      <c r="G3098" s="333">
        <f>SUBTOTAL(9,G3089:G3097)</f>
        <v>0</v>
      </c>
    </row>
    <row r="3099" spans="1:7" ht="20.100000000000001" customHeight="1" thickBot="1" x14ac:dyDescent="0.25">
      <c r="A3099" s="372"/>
      <c r="B3099" s="373"/>
      <c r="C3099" s="374"/>
      <c r="D3099" s="373"/>
      <c r="E3099" s="375"/>
      <c r="F3099" s="376"/>
      <c r="G3099" s="377"/>
    </row>
    <row r="3100" spans="1:7" ht="20.100000000000001" customHeight="1" thickBot="1" x14ac:dyDescent="0.25">
      <c r="A3100" s="387">
        <f>B3058</f>
        <v>60</v>
      </c>
      <c r="B3100" s="378" t="str">
        <f>C3058</f>
        <v>Red de cloacas - Provisión, acarreo y colocación de caño de PVC RCP ø160 mm, incl. piezas esp. juntas, etc.</v>
      </c>
      <c r="C3100" s="379"/>
      <c r="D3100" s="379" t="s">
        <v>30</v>
      </c>
      <c r="E3100" s="380"/>
      <c r="F3100" s="381" t="s">
        <v>31</v>
      </c>
      <c r="G3100" s="382">
        <f>SUBTOTAL(9,G3063:G3099)</f>
        <v>0</v>
      </c>
    </row>
    <row r="3101" spans="1:7" ht="20.100000000000001" customHeight="1" thickTop="1" thickBot="1" x14ac:dyDescent="0.25"/>
    <row r="3102" spans="1:7" ht="20.100000000000001" customHeight="1" thickTop="1" x14ac:dyDescent="0.2">
      <c r="A3102" s="383" t="s">
        <v>1252</v>
      </c>
      <c r="B3102" s="384"/>
      <c r="C3102" s="384"/>
      <c r="D3102" s="384"/>
      <c r="E3102" s="384"/>
      <c r="F3102" s="384"/>
      <c r="G3102" s="385"/>
    </row>
    <row r="3103" spans="1:7" ht="20.100000000000001" customHeight="1" x14ac:dyDescent="0.2">
      <c r="A3103" s="336" t="s">
        <v>719</v>
      </c>
      <c r="B3103" s="337" t="str">
        <f>Comitente</f>
        <v>INSTITUTO PROVINCIAL DE LA VIVIENDA</v>
      </c>
      <c r="C3103" s="338"/>
      <c r="D3103" s="339"/>
      <c r="E3103" s="339"/>
      <c r="F3103" s="340"/>
      <c r="G3103" s="341"/>
    </row>
    <row r="3104" spans="1:7" ht="20.100000000000001" customHeight="1" x14ac:dyDescent="0.2">
      <c r="A3104" s="336" t="s">
        <v>720</v>
      </c>
      <c r="B3104" s="337" t="str">
        <f>Contratista</f>
        <v>xxxxxx</v>
      </c>
      <c r="C3104" s="342"/>
      <c r="D3104" s="342"/>
      <c r="E3104" s="342"/>
      <c r="F3104" s="343"/>
      <c r="G3104" s="344"/>
    </row>
    <row r="3105" spans="1:7" ht="20.100000000000001" customHeight="1" x14ac:dyDescent="0.2">
      <c r="A3105" s="336" t="s">
        <v>20</v>
      </c>
      <c r="B3105" s="337" t="str">
        <f>Obra</f>
        <v>B° VIRGEN DE FÁTIMA - SECTOR 1 - 71 VIV.- DPTO. JÁCHAL</v>
      </c>
      <c r="C3105" s="342"/>
      <c r="D3105" s="342"/>
      <c r="E3105" s="342"/>
      <c r="F3105" s="343" t="s">
        <v>33</v>
      </c>
      <c r="G3105" s="345">
        <f>+Datos!$C$10</f>
        <v>43769</v>
      </c>
    </row>
    <row r="3106" spans="1:7" ht="20.100000000000001" customHeight="1" x14ac:dyDescent="0.2">
      <c r="A3106" s="346" t="s">
        <v>718</v>
      </c>
      <c r="B3106" s="347" t="str">
        <f>Ubicación</f>
        <v>DEPTO. JÁCHAL</v>
      </c>
      <c r="C3106" s="347"/>
      <c r="D3106" s="330"/>
      <c r="E3106" s="348"/>
      <c r="F3106" s="349"/>
      <c r="G3106" s="350"/>
    </row>
    <row r="3107" spans="1:7" ht="20.100000000000001" customHeight="1" x14ac:dyDescent="0.2">
      <c r="A3107" s="346" t="s">
        <v>34</v>
      </c>
      <c r="B3107" s="351" t="s">
        <v>1126</v>
      </c>
      <c r="C3107" s="352" t="str">
        <f>IFERROR(VLOOKUP(B3107,Tabla_CyP,2,FALSE),"")</f>
        <v>INFRAESTRUCTURA</v>
      </c>
      <c r="D3107" s="353"/>
      <c r="E3107" s="348"/>
      <c r="F3107" s="349"/>
      <c r="G3107" s="350"/>
    </row>
    <row r="3108" spans="1:7" ht="20.100000000000001" customHeight="1" x14ac:dyDescent="0.2">
      <c r="A3108" s="346" t="s">
        <v>21</v>
      </c>
      <c r="B3108" s="386">
        <f>IFERROR(VLOOKUP(COUNTIF($A$1:A3108,"ITEM:"),Tabla_NumeroItem,2,FALSE),"")</f>
        <v>61</v>
      </c>
      <c r="C3108" s="352" t="str">
        <f>IFERROR(VLOOKUP(B3108,Tabla_CyP,2,FALSE),"")</f>
        <v xml:space="preserve">Red de cloacas - Provisión, acarreo y coloc. materiales  p/la ejecución de Bocas de Registros s/calle, incl. tapa de HF, etc. </v>
      </c>
      <c r="D3108" s="330"/>
      <c r="E3108" s="348"/>
      <c r="F3108" s="343" t="s">
        <v>22</v>
      </c>
      <c r="G3108" s="354" t="str">
        <f>IFERROR(VLOOKUP(B3108,Tabla_CyP,4,FALSE),"")</f>
        <v>u</v>
      </c>
    </row>
    <row r="3109" spans="1:7" ht="20.100000000000001" customHeight="1" x14ac:dyDescent="0.2">
      <c r="A3109" s="346"/>
      <c r="B3109" s="347"/>
      <c r="C3109" s="352"/>
      <c r="D3109" s="330"/>
      <c r="E3109" s="348"/>
      <c r="F3109" s="349"/>
      <c r="G3109" s="350"/>
    </row>
    <row r="3110" spans="1:7" ht="20.100000000000001" customHeight="1" x14ac:dyDescent="0.2">
      <c r="A3110" s="650" t="s">
        <v>581</v>
      </c>
      <c r="B3110" s="651"/>
      <c r="C3110" s="646" t="s">
        <v>0</v>
      </c>
      <c r="D3110" s="646" t="s">
        <v>23</v>
      </c>
      <c r="E3110" s="648" t="s">
        <v>24</v>
      </c>
      <c r="F3110" s="644" t="s">
        <v>25</v>
      </c>
      <c r="G3110" s="652" t="s">
        <v>26</v>
      </c>
    </row>
    <row r="3111" spans="1:7" ht="20.100000000000001" customHeight="1" x14ac:dyDescent="0.2">
      <c r="A3111" s="355" t="s">
        <v>582</v>
      </c>
      <c r="B3111" s="356" t="s">
        <v>583</v>
      </c>
      <c r="C3111" s="647"/>
      <c r="D3111" s="647"/>
      <c r="E3111" s="649"/>
      <c r="F3111" s="645"/>
      <c r="G3111" s="653"/>
    </row>
    <row r="3112" spans="1:7" ht="20.100000000000001" customHeight="1" x14ac:dyDescent="0.2">
      <c r="A3112" s="596"/>
      <c r="B3112" s="357"/>
      <c r="C3112" s="358" t="s">
        <v>721</v>
      </c>
      <c r="D3112" s="359"/>
      <c r="E3112" s="360"/>
      <c r="F3112" s="361"/>
      <c r="G3112" s="362"/>
    </row>
    <row r="3113" spans="1:7" ht="20.100000000000001" customHeight="1" x14ac:dyDescent="0.2">
      <c r="A3113" s="363" t="str">
        <f>IFERROR(VLOOKUP(C3113,Tabla_Insumos,4,FALSE),"")</f>
        <v/>
      </c>
      <c r="B3113" s="328" t="str">
        <f t="shared" ref="B3113:B3126" si="930">IFERROR(VLOOKUP(C3113,Tabla_Insumos,5,FALSE),"")</f>
        <v/>
      </c>
      <c r="C3113" s="326"/>
      <c r="D3113" s="325" t="str">
        <f t="shared" ref="D3113:D3126" si="931">IFERROR(VLOOKUP(C3113,Tabla_Insumos,2,FALSE),"")</f>
        <v/>
      </c>
      <c r="E3113" s="329"/>
      <c r="F3113" s="331">
        <f t="shared" ref="F3113:F3126" si="932">IFERROR(VLOOKUP(C3113,Tabla_Insumos,3,FALSE),0)</f>
        <v>0</v>
      </c>
      <c r="G3113" s="332">
        <f>ROUND(E3113*F3113,2)</f>
        <v>0</v>
      </c>
    </row>
    <row r="3114" spans="1:7" ht="20.100000000000001" customHeight="1" x14ac:dyDescent="0.2">
      <c r="A3114" s="363" t="str">
        <f t="shared" ref="A3114:A3126" si="933">IFERROR(VLOOKUP(C3114,Tabla_Insumos,4,FALSE),"")</f>
        <v/>
      </c>
      <c r="B3114" s="328" t="str">
        <f t="shared" si="930"/>
        <v/>
      </c>
      <c r="C3114" s="326"/>
      <c r="D3114" s="325" t="str">
        <f t="shared" si="931"/>
        <v/>
      </c>
      <c r="E3114" s="329"/>
      <c r="F3114" s="331">
        <f t="shared" si="932"/>
        <v>0</v>
      </c>
      <c r="G3114" s="332">
        <f t="shared" ref="G3114:G3126" si="934">ROUND(E3114*F3114,2)</f>
        <v>0</v>
      </c>
    </row>
    <row r="3115" spans="1:7" ht="20.100000000000001" customHeight="1" x14ac:dyDescent="0.2">
      <c r="A3115" s="363" t="str">
        <f t="shared" si="933"/>
        <v/>
      </c>
      <c r="B3115" s="328" t="str">
        <f t="shared" si="930"/>
        <v/>
      </c>
      <c r="C3115" s="326"/>
      <c r="D3115" s="325" t="str">
        <f t="shared" si="931"/>
        <v/>
      </c>
      <c r="E3115" s="329"/>
      <c r="F3115" s="331">
        <f t="shared" si="932"/>
        <v>0</v>
      </c>
      <c r="G3115" s="332">
        <f t="shared" si="934"/>
        <v>0</v>
      </c>
    </row>
    <row r="3116" spans="1:7" ht="20.100000000000001" customHeight="1" x14ac:dyDescent="0.2">
      <c r="A3116" s="363" t="str">
        <f t="shared" si="933"/>
        <v/>
      </c>
      <c r="B3116" s="328" t="str">
        <f t="shared" si="930"/>
        <v/>
      </c>
      <c r="C3116" s="327"/>
      <c r="D3116" s="325" t="str">
        <f t="shared" si="931"/>
        <v/>
      </c>
      <c r="E3116" s="329"/>
      <c r="F3116" s="331">
        <f t="shared" si="932"/>
        <v>0</v>
      </c>
      <c r="G3116" s="332">
        <f t="shared" si="934"/>
        <v>0</v>
      </c>
    </row>
    <row r="3117" spans="1:7" ht="20.100000000000001" customHeight="1" x14ac:dyDescent="0.2">
      <c r="A3117" s="363" t="str">
        <f t="shared" si="933"/>
        <v/>
      </c>
      <c r="B3117" s="328" t="str">
        <f t="shared" si="930"/>
        <v/>
      </c>
      <c r="C3117" s="328"/>
      <c r="D3117" s="325" t="str">
        <f t="shared" si="931"/>
        <v/>
      </c>
      <c r="E3117" s="329"/>
      <c r="F3117" s="331">
        <f t="shared" si="932"/>
        <v>0</v>
      </c>
      <c r="G3117" s="332">
        <f t="shared" si="934"/>
        <v>0</v>
      </c>
    </row>
    <row r="3118" spans="1:7" ht="20.100000000000001" customHeight="1" x14ac:dyDescent="0.2">
      <c r="A3118" s="363" t="str">
        <f t="shared" si="933"/>
        <v/>
      </c>
      <c r="B3118" s="328" t="str">
        <f t="shared" si="930"/>
        <v/>
      </c>
      <c r="C3118" s="364"/>
      <c r="D3118" s="325" t="str">
        <f t="shared" si="931"/>
        <v/>
      </c>
      <c r="E3118" s="365"/>
      <c r="F3118" s="331">
        <f t="shared" si="932"/>
        <v>0</v>
      </c>
      <c r="G3118" s="332">
        <f t="shared" si="934"/>
        <v>0</v>
      </c>
    </row>
    <row r="3119" spans="1:7" ht="20.100000000000001" customHeight="1" x14ac:dyDescent="0.2">
      <c r="A3119" s="363" t="str">
        <f t="shared" si="933"/>
        <v/>
      </c>
      <c r="B3119" s="328" t="str">
        <f t="shared" si="930"/>
        <v/>
      </c>
      <c r="C3119" s="364"/>
      <c r="D3119" s="325" t="str">
        <f t="shared" si="931"/>
        <v/>
      </c>
      <c r="E3119" s="365"/>
      <c r="F3119" s="331">
        <f t="shared" si="932"/>
        <v>0</v>
      </c>
      <c r="G3119" s="332">
        <f t="shared" si="934"/>
        <v>0</v>
      </c>
    </row>
    <row r="3120" spans="1:7" ht="20.100000000000001" customHeight="1" x14ac:dyDescent="0.2">
      <c r="A3120" s="363" t="str">
        <f t="shared" si="933"/>
        <v/>
      </c>
      <c r="B3120" s="328" t="str">
        <f t="shared" si="930"/>
        <v/>
      </c>
      <c r="C3120" s="364"/>
      <c r="D3120" s="325" t="str">
        <f t="shared" si="931"/>
        <v/>
      </c>
      <c r="E3120" s="365"/>
      <c r="F3120" s="331">
        <f t="shared" si="932"/>
        <v>0</v>
      </c>
      <c r="G3120" s="332">
        <f t="shared" si="934"/>
        <v>0</v>
      </c>
    </row>
    <row r="3121" spans="1:7" ht="20.100000000000001" customHeight="1" x14ac:dyDescent="0.2">
      <c r="A3121" s="363" t="str">
        <f t="shared" si="933"/>
        <v/>
      </c>
      <c r="B3121" s="328" t="str">
        <f t="shared" si="930"/>
        <v/>
      </c>
      <c r="C3121" s="364"/>
      <c r="D3121" s="325" t="str">
        <f t="shared" si="931"/>
        <v/>
      </c>
      <c r="E3121" s="365"/>
      <c r="F3121" s="331">
        <f t="shared" si="932"/>
        <v>0</v>
      </c>
      <c r="G3121" s="332">
        <f t="shared" si="934"/>
        <v>0</v>
      </c>
    </row>
    <row r="3122" spans="1:7" ht="20.100000000000001" customHeight="1" x14ac:dyDescent="0.2">
      <c r="A3122" s="363" t="str">
        <f t="shared" si="933"/>
        <v/>
      </c>
      <c r="B3122" s="328" t="str">
        <f t="shared" si="930"/>
        <v/>
      </c>
      <c r="C3122" s="364"/>
      <c r="D3122" s="325" t="str">
        <f t="shared" si="931"/>
        <v/>
      </c>
      <c r="E3122" s="365"/>
      <c r="F3122" s="331">
        <f t="shared" si="932"/>
        <v>0</v>
      </c>
      <c r="G3122" s="332">
        <f t="shared" si="934"/>
        <v>0</v>
      </c>
    </row>
    <row r="3123" spans="1:7" ht="20.100000000000001" customHeight="1" x14ac:dyDescent="0.2">
      <c r="A3123" s="363" t="str">
        <f t="shared" si="933"/>
        <v/>
      </c>
      <c r="B3123" s="328" t="str">
        <f t="shared" si="930"/>
        <v/>
      </c>
      <c r="C3123" s="364"/>
      <c r="D3123" s="325" t="str">
        <f t="shared" si="931"/>
        <v/>
      </c>
      <c r="E3123" s="365"/>
      <c r="F3123" s="331">
        <f t="shared" si="932"/>
        <v>0</v>
      </c>
      <c r="G3123" s="332">
        <f t="shared" si="934"/>
        <v>0</v>
      </c>
    </row>
    <row r="3124" spans="1:7" ht="20.100000000000001" customHeight="1" x14ac:dyDescent="0.2">
      <c r="A3124" s="363" t="str">
        <f t="shared" si="933"/>
        <v/>
      </c>
      <c r="B3124" s="328" t="str">
        <f t="shared" si="930"/>
        <v/>
      </c>
      <c r="C3124" s="364"/>
      <c r="D3124" s="325" t="str">
        <f t="shared" si="931"/>
        <v/>
      </c>
      <c r="E3124" s="365"/>
      <c r="F3124" s="331">
        <f t="shared" si="932"/>
        <v>0</v>
      </c>
      <c r="G3124" s="332">
        <f t="shared" si="934"/>
        <v>0</v>
      </c>
    </row>
    <row r="3125" spans="1:7" ht="20.100000000000001" customHeight="1" x14ac:dyDescent="0.2">
      <c r="A3125" s="363" t="str">
        <f t="shared" si="933"/>
        <v/>
      </c>
      <c r="B3125" s="328" t="str">
        <f t="shared" si="930"/>
        <v/>
      </c>
      <c r="C3125" s="364"/>
      <c r="D3125" s="325" t="str">
        <f t="shared" si="931"/>
        <v/>
      </c>
      <c r="E3125" s="365"/>
      <c r="F3125" s="331">
        <f t="shared" si="932"/>
        <v>0</v>
      </c>
      <c r="G3125" s="332">
        <f t="shared" si="934"/>
        <v>0</v>
      </c>
    </row>
    <row r="3126" spans="1:7" ht="20.100000000000001" customHeight="1" x14ac:dyDescent="0.2">
      <c r="A3126" s="363" t="str">
        <f t="shared" si="933"/>
        <v/>
      </c>
      <c r="B3126" s="328" t="str">
        <f t="shared" si="930"/>
        <v/>
      </c>
      <c r="C3126" s="364"/>
      <c r="D3126" s="325" t="str">
        <f t="shared" si="931"/>
        <v/>
      </c>
      <c r="E3126" s="365"/>
      <c r="F3126" s="331">
        <f t="shared" si="932"/>
        <v>0</v>
      </c>
      <c r="G3126" s="332">
        <f t="shared" si="934"/>
        <v>0</v>
      </c>
    </row>
    <row r="3127" spans="1:7" ht="20.100000000000001" customHeight="1" x14ac:dyDescent="0.2">
      <c r="A3127" s="366"/>
      <c r="B3127" s="352"/>
      <c r="C3127" s="352"/>
      <c r="D3127" s="330"/>
      <c r="E3127" s="348"/>
      <c r="F3127" s="597" t="s">
        <v>27</v>
      </c>
      <c r="G3127" s="333">
        <f>SUBTOTAL(9,G3113:G3126)</f>
        <v>0</v>
      </c>
    </row>
    <row r="3128" spans="1:7" ht="20.100000000000001" customHeight="1" x14ac:dyDescent="0.2">
      <c r="A3128" s="366"/>
      <c r="B3128" s="352"/>
      <c r="C3128" s="339" t="s">
        <v>722</v>
      </c>
      <c r="D3128" s="330"/>
      <c r="E3128" s="348"/>
      <c r="F3128" s="349"/>
      <c r="G3128" s="367"/>
    </row>
    <row r="3129" spans="1:7" ht="20.100000000000001" customHeight="1" x14ac:dyDescent="0.2">
      <c r="A3129" s="363" t="str">
        <f t="shared" ref="A3129:A3136" si="935">IFERROR(VLOOKUP(C3129,Tabla_Insumos,4,FALSE),"")</f>
        <v/>
      </c>
      <c r="B3129" s="328" t="str">
        <f t="shared" ref="B3129:B3136" si="936">IFERROR(VLOOKUP(C3129,Tabla_Insumos,5,FALSE),"")</f>
        <v/>
      </c>
      <c r="C3129" s="334"/>
      <c r="D3129" s="325" t="str">
        <f t="shared" ref="D3129:D3136" si="937">IFERROR(VLOOKUP(C3129,Tabla_Insumos,2,FALSE),"")</f>
        <v/>
      </c>
      <c r="E3129" s="329"/>
      <c r="F3129" s="368">
        <f t="shared" ref="F3129:F3136" si="938">IFERROR(VLOOKUP(C3129,Tabla_Insumos,3,FALSE),0)</f>
        <v>0</v>
      </c>
      <c r="G3129" s="332">
        <f>ROUND(E3129*F3129,2)</f>
        <v>0</v>
      </c>
    </row>
    <row r="3130" spans="1:7" ht="20.100000000000001" customHeight="1" x14ac:dyDescent="0.2">
      <c r="A3130" s="363" t="str">
        <f t="shared" si="935"/>
        <v/>
      </c>
      <c r="B3130" s="328" t="str">
        <f t="shared" si="936"/>
        <v/>
      </c>
      <c r="C3130" s="335"/>
      <c r="D3130" s="325" t="str">
        <f t="shared" si="937"/>
        <v/>
      </c>
      <c r="E3130" s="329"/>
      <c r="F3130" s="368">
        <f t="shared" si="938"/>
        <v>0</v>
      </c>
      <c r="G3130" s="332">
        <f t="shared" ref="G3130:G3136" si="939">ROUND(E3130*F3130,2)</f>
        <v>0</v>
      </c>
    </row>
    <row r="3131" spans="1:7" ht="20.100000000000001" customHeight="1" x14ac:dyDescent="0.2">
      <c r="A3131" s="363" t="str">
        <f t="shared" si="935"/>
        <v/>
      </c>
      <c r="B3131" s="328" t="str">
        <f t="shared" si="936"/>
        <v/>
      </c>
      <c r="C3131" s="335"/>
      <c r="D3131" s="325" t="str">
        <f t="shared" si="937"/>
        <v/>
      </c>
      <c r="E3131" s="329"/>
      <c r="F3131" s="368">
        <f t="shared" si="938"/>
        <v>0</v>
      </c>
      <c r="G3131" s="332">
        <f t="shared" si="939"/>
        <v>0</v>
      </c>
    </row>
    <row r="3132" spans="1:7" ht="20.100000000000001" customHeight="1" x14ac:dyDescent="0.2">
      <c r="A3132" s="363" t="str">
        <f t="shared" si="935"/>
        <v/>
      </c>
      <c r="B3132" s="328" t="str">
        <f t="shared" si="936"/>
        <v/>
      </c>
      <c r="C3132" s="335"/>
      <c r="D3132" s="325" t="str">
        <f t="shared" si="937"/>
        <v/>
      </c>
      <c r="E3132" s="329"/>
      <c r="F3132" s="368">
        <f t="shared" si="938"/>
        <v>0</v>
      </c>
      <c r="G3132" s="332">
        <f t="shared" si="939"/>
        <v>0</v>
      </c>
    </row>
    <row r="3133" spans="1:7" ht="20.100000000000001" customHeight="1" x14ac:dyDescent="0.2">
      <c r="A3133" s="363" t="str">
        <f t="shared" si="935"/>
        <v/>
      </c>
      <c r="B3133" s="328" t="str">
        <f t="shared" si="936"/>
        <v/>
      </c>
      <c r="C3133" s="328"/>
      <c r="D3133" s="325" t="str">
        <f t="shared" si="937"/>
        <v/>
      </c>
      <c r="E3133" s="329"/>
      <c r="F3133" s="368">
        <f t="shared" si="938"/>
        <v>0</v>
      </c>
      <c r="G3133" s="332">
        <f t="shared" si="939"/>
        <v>0</v>
      </c>
    </row>
    <row r="3134" spans="1:7" ht="20.100000000000001" customHeight="1" x14ac:dyDescent="0.2">
      <c r="A3134" s="363" t="str">
        <f t="shared" si="935"/>
        <v/>
      </c>
      <c r="B3134" s="328" t="str">
        <f t="shared" si="936"/>
        <v/>
      </c>
      <c r="C3134" s="328"/>
      <c r="D3134" s="325" t="str">
        <f t="shared" si="937"/>
        <v/>
      </c>
      <c r="E3134" s="329"/>
      <c r="F3134" s="368">
        <f t="shared" si="938"/>
        <v>0</v>
      </c>
      <c r="G3134" s="332">
        <f t="shared" si="939"/>
        <v>0</v>
      </c>
    </row>
    <row r="3135" spans="1:7" ht="20.100000000000001" customHeight="1" x14ac:dyDescent="0.2">
      <c r="A3135" s="363" t="str">
        <f t="shared" si="935"/>
        <v/>
      </c>
      <c r="B3135" s="328" t="str">
        <f t="shared" si="936"/>
        <v/>
      </c>
      <c r="C3135" s="364"/>
      <c r="D3135" s="325" t="str">
        <f t="shared" si="937"/>
        <v/>
      </c>
      <c r="E3135" s="365"/>
      <c r="F3135" s="368">
        <f t="shared" si="938"/>
        <v>0</v>
      </c>
      <c r="G3135" s="332">
        <f t="shared" si="939"/>
        <v>0</v>
      </c>
    </row>
    <row r="3136" spans="1:7" ht="20.100000000000001" customHeight="1" x14ac:dyDescent="0.2">
      <c r="A3136" s="363" t="str">
        <f t="shared" si="935"/>
        <v/>
      </c>
      <c r="B3136" s="328" t="str">
        <f t="shared" si="936"/>
        <v/>
      </c>
      <c r="C3136" s="364"/>
      <c r="D3136" s="325" t="str">
        <f t="shared" si="937"/>
        <v/>
      </c>
      <c r="E3136" s="365"/>
      <c r="F3136" s="368">
        <f t="shared" si="938"/>
        <v>0</v>
      </c>
      <c r="G3136" s="332">
        <f t="shared" si="939"/>
        <v>0</v>
      </c>
    </row>
    <row r="3137" spans="1:7" ht="20.100000000000001" customHeight="1" x14ac:dyDescent="0.2">
      <c r="A3137" s="366"/>
      <c r="B3137" s="352"/>
      <c r="C3137" s="352"/>
      <c r="D3137" s="330"/>
      <c r="E3137" s="348"/>
      <c r="F3137" s="597" t="s">
        <v>28</v>
      </c>
      <c r="G3137" s="333">
        <f>SUBTOTAL(9,G3129:G3136)</f>
        <v>0</v>
      </c>
    </row>
    <row r="3138" spans="1:7" ht="20.100000000000001" customHeight="1" x14ac:dyDescent="0.2">
      <c r="A3138" s="366"/>
      <c r="B3138" s="352"/>
      <c r="C3138" s="339" t="s">
        <v>723</v>
      </c>
      <c r="D3138" s="330"/>
      <c r="E3138" s="348"/>
      <c r="F3138" s="349"/>
      <c r="G3138" s="367"/>
    </row>
    <row r="3139" spans="1:7" ht="20.100000000000001" customHeight="1" x14ac:dyDescent="0.2">
      <c r="A3139" s="363" t="str">
        <f>IFERROR(VLOOKUP(C3139,Tabla_Insumos,4,FALSE),"")</f>
        <v/>
      </c>
      <c r="B3139" s="328" t="str">
        <f t="shared" ref="B3139:B3147" si="940">IFERROR(VLOOKUP(C3139,Tabla_Insumos,5,FALSE),"")</f>
        <v/>
      </c>
      <c r="C3139" s="335"/>
      <c r="D3139" s="325" t="str">
        <f t="shared" ref="D3139:D3147" si="941">IFERROR(VLOOKUP(C3139,Tabla_Insumos,2,FALSE),"")</f>
        <v/>
      </c>
      <c r="E3139" s="329"/>
      <c r="F3139" s="331">
        <f>IFERROR(VLOOKUP(C3139,Tabla_Insumos,3,FALSE),0)</f>
        <v>0</v>
      </c>
      <c r="G3139" s="332">
        <f>ROUND(E3139*F3139,2)</f>
        <v>0</v>
      </c>
    </row>
    <row r="3140" spans="1:7" ht="20.100000000000001" customHeight="1" x14ac:dyDescent="0.2">
      <c r="A3140" s="363" t="str">
        <f t="shared" ref="A3140:A3147" si="942">IFERROR(VLOOKUP(C3140,Tabla_Insumos,4,FALSE),"")</f>
        <v/>
      </c>
      <c r="B3140" s="328" t="str">
        <f t="shared" si="940"/>
        <v/>
      </c>
      <c r="C3140" s="335"/>
      <c r="D3140" s="325" t="str">
        <f t="shared" si="941"/>
        <v/>
      </c>
      <c r="E3140" s="329"/>
      <c r="F3140" s="331">
        <f t="shared" ref="F3140:F3147" si="943">IFERROR(VLOOKUP(C3140,Tabla_Insumos,3,FALSE),0)</f>
        <v>0</v>
      </c>
      <c r="G3140" s="332">
        <f t="shared" ref="G3140:G3147" si="944">ROUND(E3140*F3140,2)</f>
        <v>0</v>
      </c>
    </row>
    <row r="3141" spans="1:7" ht="20.100000000000001" customHeight="1" x14ac:dyDescent="0.2">
      <c r="A3141" s="363" t="str">
        <f t="shared" si="942"/>
        <v/>
      </c>
      <c r="B3141" s="328" t="str">
        <f t="shared" si="940"/>
        <v/>
      </c>
      <c r="C3141" s="334"/>
      <c r="D3141" s="325" t="str">
        <f t="shared" si="941"/>
        <v/>
      </c>
      <c r="E3141" s="329"/>
      <c r="F3141" s="331">
        <f t="shared" si="943"/>
        <v>0</v>
      </c>
      <c r="G3141" s="332">
        <f t="shared" si="944"/>
        <v>0</v>
      </c>
    </row>
    <row r="3142" spans="1:7" ht="20.100000000000001" customHeight="1" x14ac:dyDescent="0.2">
      <c r="A3142" s="363" t="str">
        <f t="shared" si="942"/>
        <v/>
      </c>
      <c r="B3142" s="328" t="str">
        <f t="shared" si="940"/>
        <v/>
      </c>
      <c r="C3142" s="369"/>
      <c r="D3142" s="325" t="str">
        <f t="shared" si="941"/>
        <v/>
      </c>
      <c r="E3142" s="329"/>
      <c r="F3142" s="331">
        <f t="shared" si="943"/>
        <v>0</v>
      </c>
      <c r="G3142" s="332">
        <f t="shared" si="944"/>
        <v>0</v>
      </c>
    </row>
    <row r="3143" spans="1:7" ht="20.100000000000001" customHeight="1" x14ac:dyDescent="0.2">
      <c r="A3143" s="363" t="str">
        <f t="shared" si="942"/>
        <v/>
      </c>
      <c r="B3143" s="328" t="str">
        <f t="shared" si="940"/>
        <v/>
      </c>
      <c r="C3143" s="370"/>
      <c r="D3143" s="325" t="str">
        <f t="shared" si="941"/>
        <v/>
      </c>
      <c r="E3143" s="329"/>
      <c r="F3143" s="331">
        <f t="shared" si="943"/>
        <v>0</v>
      </c>
      <c r="G3143" s="332">
        <f t="shared" si="944"/>
        <v>0</v>
      </c>
    </row>
    <row r="3144" spans="1:7" ht="20.100000000000001" customHeight="1" x14ac:dyDescent="0.2">
      <c r="A3144" s="363" t="str">
        <f t="shared" si="942"/>
        <v/>
      </c>
      <c r="B3144" s="328" t="str">
        <f t="shared" si="940"/>
        <v/>
      </c>
      <c r="C3144" s="364"/>
      <c r="D3144" s="325" t="str">
        <f t="shared" si="941"/>
        <v/>
      </c>
      <c r="E3144" s="365"/>
      <c r="F3144" s="331">
        <f t="shared" si="943"/>
        <v>0</v>
      </c>
      <c r="G3144" s="332">
        <f t="shared" si="944"/>
        <v>0</v>
      </c>
    </row>
    <row r="3145" spans="1:7" ht="20.100000000000001" customHeight="1" x14ac:dyDescent="0.2">
      <c r="A3145" s="363" t="str">
        <f t="shared" si="942"/>
        <v/>
      </c>
      <c r="B3145" s="328" t="str">
        <f t="shared" si="940"/>
        <v/>
      </c>
      <c r="C3145" s="364"/>
      <c r="D3145" s="325" t="str">
        <f t="shared" si="941"/>
        <v/>
      </c>
      <c r="E3145" s="365"/>
      <c r="F3145" s="331">
        <f t="shared" si="943"/>
        <v>0</v>
      </c>
      <c r="G3145" s="332">
        <f t="shared" si="944"/>
        <v>0</v>
      </c>
    </row>
    <row r="3146" spans="1:7" ht="20.100000000000001" customHeight="1" x14ac:dyDescent="0.2">
      <c r="A3146" s="363" t="str">
        <f t="shared" si="942"/>
        <v/>
      </c>
      <c r="B3146" s="328" t="str">
        <f t="shared" si="940"/>
        <v/>
      </c>
      <c r="C3146" s="364"/>
      <c r="D3146" s="325" t="str">
        <f t="shared" si="941"/>
        <v/>
      </c>
      <c r="E3146" s="365"/>
      <c r="F3146" s="331">
        <f t="shared" si="943"/>
        <v>0</v>
      </c>
      <c r="G3146" s="332">
        <f t="shared" si="944"/>
        <v>0</v>
      </c>
    </row>
    <row r="3147" spans="1:7" ht="20.100000000000001" customHeight="1" x14ac:dyDescent="0.2">
      <c r="A3147" s="363" t="str">
        <f t="shared" si="942"/>
        <v/>
      </c>
      <c r="B3147" s="328" t="str">
        <f t="shared" si="940"/>
        <v/>
      </c>
      <c r="C3147" s="364"/>
      <c r="D3147" s="325" t="str">
        <f t="shared" si="941"/>
        <v/>
      </c>
      <c r="E3147" s="365"/>
      <c r="F3147" s="331">
        <f t="shared" si="943"/>
        <v>0</v>
      </c>
      <c r="G3147" s="332">
        <f t="shared" si="944"/>
        <v>0</v>
      </c>
    </row>
    <row r="3148" spans="1:7" ht="20.100000000000001" customHeight="1" x14ac:dyDescent="0.2">
      <c r="A3148" s="371"/>
      <c r="B3148" s="330"/>
      <c r="C3148" s="352"/>
      <c r="D3148" s="330"/>
      <c r="E3148" s="348"/>
      <c r="F3148" s="597" t="s">
        <v>29</v>
      </c>
      <c r="G3148" s="333">
        <f>SUBTOTAL(9,G3139:G3147)</f>
        <v>0</v>
      </c>
    </row>
    <row r="3149" spans="1:7" ht="20.100000000000001" customHeight="1" thickBot="1" x14ac:dyDescent="0.25">
      <c r="A3149" s="372"/>
      <c r="B3149" s="373"/>
      <c r="C3149" s="374"/>
      <c r="D3149" s="373"/>
      <c r="E3149" s="375"/>
      <c r="F3149" s="376"/>
      <c r="G3149" s="377"/>
    </row>
    <row r="3150" spans="1:7" ht="20.100000000000001" customHeight="1" thickBot="1" x14ac:dyDescent="0.25">
      <c r="A3150" s="387">
        <f>B3108</f>
        <v>61</v>
      </c>
      <c r="B3150" s="378" t="str">
        <f>C3108</f>
        <v xml:space="preserve">Red de cloacas - Provisión, acarreo y coloc. materiales  p/la ejecución de Bocas de Registros s/calle, incl. tapa de HF, etc. </v>
      </c>
      <c r="C3150" s="379"/>
      <c r="D3150" s="379" t="s">
        <v>30</v>
      </c>
      <c r="E3150" s="380"/>
      <c r="F3150" s="381" t="s">
        <v>31</v>
      </c>
      <c r="G3150" s="382">
        <f>SUBTOTAL(9,G3113:G3149)</f>
        <v>0</v>
      </c>
    </row>
    <row r="3151" spans="1:7" ht="20.100000000000001" customHeight="1" thickTop="1" thickBot="1" x14ac:dyDescent="0.25"/>
    <row r="3152" spans="1:7" ht="20.100000000000001" customHeight="1" thickTop="1" x14ac:dyDescent="0.2">
      <c r="A3152" s="383" t="s">
        <v>1252</v>
      </c>
      <c r="B3152" s="384"/>
      <c r="C3152" s="384"/>
      <c r="D3152" s="384"/>
      <c r="E3152" s="384"/>
      <c r="F3152" s="384"/>
      <c r="G3152" s="385"/>
    </row>
    <row r="3153" spans="1:7" ht="20.100000000000001" customHeight="1" x14ac:dyDescent="0.2">
      <c r="A3153" s="336" t="s">
        <v>719</v>
      </c>
      <c r="B3153" s="337" t="str">
        <f>Comitente</f>
        <v>INSTITUTO PROVINCIAL DE LA VIVIENDA</v>
      </c>
      <c r="C3153" s="338"/>
      <c r="D3153" s="339"/>
      <c r="E3153" s="339"/>
      <c r="F3153" s="340"/>
      <c r="G3153" s="341"/>
    </row>
    <row r="3154" spans="1:7" ht="20.100000000000001" customHeight="1" x14ac:dyDescent="0.2">
      <c r="A3154" s="336" t="s">
        <v>720</v>
      </c>
      <c r="B3154" s="337" t="str">
        <f>Contratista</f>
        <v>xxxxxx</v>
      </c>
      <c r="C3154" s="342"/>
      <c r="D3154" s="342"/>
      <c r="E3154" s="342"/>
      <c r="F3154" s="343"/>
      <c r="G3154" s="344"/>
    </row>
    <row r="3155" spans="1:7" ht="20.100000000000001" customHeight="1" x14ac:dyDescent="0.2">
      <c r="A3155" s="336" t="s">
        <v>20</v>
      </c>
      <c r="B3155" s="337" t="str">
        <f>Obra</f>
        <v>B° VIRGEN DE FÁTIMA - SECTOR 1 - 71 VIV.- DPTO. JÁCHAL</v>
      </c>
      <c r="C3155" s="342"/>
      <c r="D3155" s="342"/>
      <c r="E3155" s="342"/>
      <c r="F3155" s="343" t="s">
        <v>33</v>
      </c>
      <c r="G3155" s="345">
        <f>+Datos!$C$10</f>
        <v>43769</v>
      </c>
    </row>
    <row r="3156" spans="1:7" ht="20.100000000000001" customHeight="1" x14ac:dyDescent="0.2">
      <c r="A3156" s="346" t="s">
        <v>718</v>
      </c>
      <c r="B3156" s="347" t="str">
        <f>Ubicación</f>
        <v>DEPTO. JÁCHAL</v>
      </c>
      <c r="C3156" s="347"/>
      <c r="D3156" s="330"/>
      <c r="E3156" s="348"/>
      <c r="F3156" s="349"/>
      <c r="G3156" s="350"/>
    </row>
    <row r="3157" spans="1:7" ht="20.100000000000001" customHeight="1" x14ac:dyDescent="0.2">
      <c r="A3157" s="346" t="s">
        <v>34</v>
      </c>
      <c r="B3157" s="351" t="s">
        <v>1126</v>
      </c>
      <c r="C3157" s="352" t="str">
        <f>IFERROR(VLOOKUP(B3157,Tabla_CyP,2,FALSE),"")</f>
        <v>INFRAESTRUCTURA</v>
      </c>
      <c r="D3157" s="353"/>
      <c r="E3157" s="348"/>
      <c r="F3157" s="349"/>
      <c r="G3157" s="350"/>
    </row>
    <row r="3158" spans="1:7" ht="20.100000000000001" customHeight="1" x14ac:dyDescent="0.2">
      <c r="A3158" s="346" t="s">
        <v>21</v>
      </c>
      <c r="B3158" s="386">
        <f>IFERROR(VLOOKUP(COUNTIF($A$1:A3158,"ITEM:"),Tabla_NumeroItem,2,FALSE),"")</f>
        <v>62</v>
      </c>
      <c r="C3158" s="352" t="str">
        <f>IFERROR(VLOOKUP(B3158,Tabla_CyP,2,FALSE),"")</f>
        <v>Red de cloacas - Excavación de zanjas para inst. cañeías, sin depresión de napa</v>
      </c>
      <c r="D3158" s="330"/>
      <c r="E3158" s="348"/>
      <c r="F3158" s="343" t="s">
        <v>22</v>
      </c>
      <c r="G3158" s="354" t="str">
        <f>IFERROR(VLOOKUP(B3158,Tabla_CyP,4,FALSE),"")</f>
        <v>m3</v>
      </c>
    </row>
    <row r="3159" spans="1:7" ht="20.100000000000001" customHeight="1" x14ac:dyDescent="0.2">
      <c r="A3159" s="346"/>
      <c r="B3159" s="347"/>
      <c r="C3159" s="352"/>
      <c r="D3159" s="330"/>
      <c r="E3159" s="348"/>
      <c r="F3159" s="349"/>
      <c r="G3159" s="350"/>
    </row>
    <row r="3160" spans="1:7" ht="20.100000000000001" customHeight="1" x14ac:dyDescent="0.2">
      <c r="A3160" s="650" t="s">
        <v>581</v>
      </c>
      <c r="B3160" s="651"/>
      <c r="C3160" s="646" t="s">
        <v>0</v>
      </c>
      <c r="D3160" s="646" t="s">
        <v>23</v>
      </c>
      <c r="E3160" s="648" t="s">
        <v>24</v>
      </c>
      <c r="F3160" s="644" t="s">
        <v>25</v>
      </c>
      <c r="G3160" s="652" t="s">
        <v>26</v>
      </c>
    </row>
    <row r="3161" spans="1:7" ht="20.100000000000001" customHeight="1" x14ac:dyDescent="0.2">
      <c r="A3161" s="355" t="s">
        <v>582</v>
      </c>
      <c r="B3161" s="356" t="s">
        <v>583</v>
      </c>
      <c r="C3161" s="647"/>
      <c r="D3161" s="647"/>
      <c r="E3161" s="649"/>
      <c r="F3161" s="645"/>
      <c r="G3161" s="653"/>
    </row>
    <row r="3162" spans="1:7" ht="20.100000000000001" customHeight="1" x14ac:dyDescent="0.2">
      <c r="A3162" s="596"/>
      <c r="B3162" s="357"/>
      <c r="C3162" s="358" t="s">
        <v>721</v>
      </c>
      <c r="D3162" s="359"/>
      <c r="E3162" s="360"/>
      <c r="F3162" s="361"/>
      <c r="G3162" s="362"/>
    </row>
    <row r="3163" spans="1:7" ht="20.100000000000001" customHeight="1" x14ac:dyDescent="0.2">
      <c r="A3163" s="363" t="str">
        <f>IFERROR(VLOOKUP(C3163,Tabla_Insumos,4,FALSE),"")</f>
        <v/>
      </c>
      <c r="B3163" s="328" t="str">
        <f t="shared" ref="B3163:B3176" si="945">IFERROR(VLOOKUP(C3163,Tabla_Insumos,5,FALSE),"")</f>
        <v/>
      </c>
      <c r="C3163" s="326"/>
      <c r="D3163" s="325" t="str">
        <f t="shared" ref="D3163:D3176" si="946">IFERROR(VLOOKUP(C3163,Tabla_Insumos,2,FALSE),"")</f>
        <v/>
      </c>
      <c r="E3163" s="329"/>
      <c r="F3163" s="331">
        <f t="shared" ref="F3163:F3176" si="947">IFERROR(VLOOKUP(C3163,Tabla_Insumos,3,FALSE),0)</f>
        <v>0</v>
      </c>
      <c r="G3163" s="332">
        <f>ROUND(E3163*F3163,2)</f>
        <v>0</v>
      </c>
    </row>
    <row r="3164" spans="1:7" ht="20.100000000000001" customHeight="1" x14ac:dyDescent="0.2">
      <c r="A3164" s="363" t="str">
        <f t="shared" ref="A3164:A3176" si="948">IFERROR(VLOOKUP(C3164,Tabla_Insumos,4,FALSE),"")</f>
        <v/>
      </c>
      <c r="B3164" s="328" t="str">
        <f t="shared" si="945"/>
        <v/>
      </c>
      <c r="C3164" s="326"/>
      <c r="D3164" s="325" t="str">
        <f t="shared" si="946"/>
        <v/>
      </c>
      <c r="E3164" s="329"/>
      <c r="F3164" s="331">
        <f t="shared" si="947"/>
        <v>0</v>
      </c>
      <c r="G3164" s="332">
        <f t="shared" ref="G3164:G3176" si="949">ROUND(E3164*F3164,2)</f>
        <v>0</v>
      </c>
    </row>
    <row r="3165" spans="1:7" ht="20.100000000000001" customHeight="1" x14ac:dyDescent="0.2">
      <c r="A3165" s="363" t="str">
        <f t="shared" si="948"/>
        <v/>
      </c>
      <c r="B3165" s="328" t="str">
        <f t="shared" si="945"/>
        <v/>
      </c>
      <c r="C3165" s="326"/>
      <c r="D3165" s="325" t="str">
        <f t="shared" si="946"/>
        <v/>
      </c>
      <c r="E3165" s="329"/>
      <c r="F3165" s="331">
        <f t="shared" si="947"/>
        <v>0</v>
      </c>
      <c r="G3165" s="332">
        <f t="shared" si="949"/>
        <v>0</v>
      </c>
    </row>
    <row r="3166" spans="1:7" ht="20.100000000000001" customHeight="1" x14ac:dyDescent="0.2">
      <c r="A3166" s="363" t="str">
        <f t="shared" si="948"/>
        <v/>
      </c>
      <c r="B3166" s="328" t="str">
        <f t="shared" si="945"/>
        <v/>
      </c>
      <c r="C3166" s="327"/>
      <c r="D3166" s="325" t="str">
        <f t="shared" si="946"/>
        <v/>
      </c>
      <c r="E3166" s="329"/>
      <c r="F3166" s="331">
        <f t="shared" si="947"/>
        <v>0</v>
      </c>
      <c r="G3166" s="332">
        <f t="shared" si="949"/>
        <v>0</v>
      </c>
    </row>
    <row r="3167" spans="1:7" ht="20.100000000000001" customHeight="1" x14ac:dyDescent="0.2">
      <c r="A3167" s="363" t="str">
        <f t="shared" si="948"/>
        <v/>
      </c>
      <c r="B3167" s="328" t="str">
        <f t="shared" si="945"/>
        <v/>
      </c>
      <c r="C3167" s="328"/>
      <c r="D3167" s="325" t="str">
        <f t="shared" si="946"/>
        <v/>
      </c>
      <c r="E3167" s="329"/>
      <c r="F3167" s="331">
        <f t="shared" si="947"/>
        <v>0</v>
      </c>
      <c r="G3167" s="332">
        <f t="shared" si="949"/>
        <v>0</v>
      </c>
    </row>
    <row r="3168" spans="1:7" ht="20.100000000000001" customHeight="1" x14ac:dyDescent="0.2">
      <c r="A3168" s="363" t="str">
        <f t="shared" si="948"/>
        <v/>
      </c>
      <c r="B3168" s="328" t="str">
        <f t="shared" si="945"/>
        <v/>
      </c>
      <c r="C3168" s="364"/>
      <c r="D3168" s="325" t="str">
        <f t="shared" si="946"/>
        <v/>
      </c>
      <c r="E3168" s="365"/>
      <c r="F3168" s="331">
        <f t="shared" si="947"/>
        <v>0</v>
      </c>
      <c r="G3168" s="332">
        <f t="shared" si="949"/>
        <v>0</v>
      </c>
    </row>
    <row r="3169" spans="1:7" ht="20.100000000000001" customHeight="1" x14ac:dyDescent="0.2">
      <c r="A3169" s="363" t="str">
        <f t="shared" si="948"/>
        <v/>
      </c>
      <c r="B3169" s="328" t="str">
        <f t="shared" si="945"/>
        <v/>
      </c>
      <c r="C3169" s="364"/>
      <c r="D3169" s="325" t="str">
        <f t="shared" si="946"/>
        <v/>
      </c>
      <c r="E3169" s="365"/>
      <c r="F3169" s="331">
        <f t="shared" si="947"/>
        <v>0</v>
      </c>
      <c r="G3169" s="332">
        <f t="shared" si="949"/>
        <v>0</v>
      </c>
    </row>
    <row r="3170" spans="1:7" ht="20.100000000000001" customHeight="1" x14ac:dyDescent="0.2">
      <c r="A3170" s="363" t="str">
        <f t="shared" si="948"/>
        <v/>
      </c>
      <c r="B3170" s="328" t="str">
        <f t="shared" si="945"/>
        <v/>
      </c>
      <c r="C3170" s="364"/>
      <c r="D3170" s="325" t="str">
        <f t="shared" si="946"/>
        <v/>
      </c>
      <c r="E3170" s="365"/>
      <c r="F3170" s="331">
        <f t="shared" si="947"/>
        <v>0</v>
      </c>
      <c r="G3170" s="332">
        <f t="shared" si="949"/>
        <v>0</v>
      </c>
    </row>
    <row r="3171" spans="1:7" ht="20.100000000000001" customHeight="1" x14ac:dyDescent="0.2">
      <c r="A3171" s="363" t="str">
        <f t="shared" si="948"/>
        <v/>
      </c>
      <c r="B3171" s="328" t="str">
        <f t="shared" si="945"/>
        <v/>
      </c>
      <c r="C3171" s="364"/>
      <c r="D3171" s="325" t="str">
        <f t="shared" si="946"/>
        <v/>
      </c>
      <c r="E3171" s="365"/>
      <c r="F3171" s="331">
        <f t="shared" si="947"/>
        <v>0</v>
      </c>
      <c r="G3171" s="332">
        <f t="shared" si="949"/>
        <v>0</v>
      </c>
    </row>
    <row r="3172" spans="1:7" ht="20.100000000000001" customHeight="1" x14ac:dyDescent="0.2">
      <c r="A3172" s="363" t="str">
        <f t="shared" si="948"/>
        <v/>
      </c>
      <c r="B3172" s="328" t="str">
        <f t="shared" si="945"/>
        <v/>
      </c>
      <c r="C3172" s="364"/>
      <c r="D3172" s="325" t="str">
        <f t="shared" si="946"/>
        <v/>
      </c>
      <c r="E3172" s="365"/>
      <c r="F3172" s="331">
        <f t="shared" si="947"/>
        <v>0</v>
      </c>
      <c r="G3172" s="332">
        <f t="shared" si="949"/>
        <v>0</v>
      </c>
    </row>
    <row r="3173" spans="1:7" ht="20.100000000000001" customHeight="1" x14ac:dyDescent="0.2">
      <c r="A3173" s="363" t="str">
        <f t="shared" si="948"/>
        <v/>
      </c>
      <c r="B3173" s="328" t="str">
        <f t="shared" si="945"/>
        <v/>
      </c>
      <c r="C3173" s="364"/>
      <c r="D3173" s="325" t="str">
        <f t="shared" si="946"/>
        <v/>
      </c>
      <c r="E3173" s="365"/>
      <c r="F3173" s="331">
        <f t="shared" si="947"/>
        <v>0</v>
      </c>
      <c r="G3173" s="332">
        <f t="shared" si="949"/>
        <v>0</v>
      </c>
    </row>
    <row r="3174" spans="1:7" ht="20.100000000000001" customHeight="1" x14ac:dyDescent="0.2">
      <c r="A3174" s="363" t="str">
        <f t="shared" si="948"/>
        <v/>
      </c>
      <c r="B3174" s="328" t="str">
        <f t="shared" si="945"/>
        <v/>
      </c>
      <c r="C3174" s="364"/>
      <c r="D3174" s="325" t="str">
        <f t="shared" si="946"/>
        <v/>
      </c>
      <c r="E3174" s="365"/>
      <c r="F3174" s="331">
        <f t="shared" si="947"/>
        <v>0</v>
      </c>
      <c r="G3174" s="332">
        <f t="shared" si="949"/>
        <v>0</v>
      </c>
    </row>
    <row r="3175" spans="1:7" ht="20.100000000000001" customHeight="1" x14ac:dyDescent="0.2">
      <c r="A3175" s="363" t="str">
        <f t="shared" si="948"/>
        <v/>
      </c>
      <c r="B3175" s="328" t="str">
        <f t="shared" si="945"/>
        <v/>
      </c>
      <c r="C3175" s="364"/>
      <c r="D3175" s="325" t="str">
        <f t="shared" si="946"/>
        <v/>
      </c>
      <c r="E3175" s="365"/>
      <c r="F3175" s="331">
        <f t="shared" si="947"/>
        <v>0</v>
      </c>
      <c r="G3175" s="332">
        <f t="shared" si="949"/>
        <v>0</v>
      </c>
    </row>
    <row r="3176" spans="1:7" ht="20.100000000000001" customHeight="1" x14ac:dyDescent="0.2">
      <c r="A3176" s="363" t="str">
        <f t="shared" si="948"/>
        <v/>
      </c>
      <c r="B3176" s="328" t="str">
        <f t="shared" si="945"/>
        <v/>
      </c>
      <c r="C3176" s="364"/>
      <c r="D3176" s="325" t="str">
        <f t="shared" si="946"/>
        <v/>
      </c>
      <c r="E3176" s="365"/>
      <c r="F3176" s="331">
        <f t="shared" si="947"/>
        <v>0</v>
      </c>
      <c r="G3176" s="332">
        <f t="shared" si="949"/>
        <v>0</v>
      </c>
    </row>
    <row r="3177" spans="1:7" ht="20.100000000000001" customHeight="1" x14ac:dyDescent="0.2">
      <c r="A3177" s="366"/>
      <c r="B3177" s="352"/>
      <c r="C3177" s="352"/>
      <c r="D3177" s="330"/>
      <c r="E3177" s="348"/>
      <c r="F3177" s="597" t="s">
        <v>27</v>
      </c>
      <c r="G3177" s="333">
        <f>SUBTOTAL(9,G3163:G3176)</f>
        <v>0</v>
      </c>
    </row>
    <row r="3178" spans="1:7" ht="20.100000000000001" customHeight="1" x14ac:dyDescent="0.2">
      <c r="A3178" s="366"/>
      <c r="B3178" s="352"/>
      <c r="C3178" s="339" t="s">
        <v>722</v>
      </c>
      <c r="D3178" s="330"/>
      <c r="E3178" s="348"/>
      <c r="F3178" s="349"/>
      <c r="G3178" s="367"/>
    </row>
    <row r="3179" spans="1:7" ht="20.100000000000001" customHeight="1" x14ac:dyDescent="0.2">
      <c r="A3179" s="363" t="str">
        <f t="shared" ref="A3179:A3186" si="950">IFERROR(VLOOKUP(C3179,Tabla_Insumos,4,FALSE),"")</f>
        <v/>
      </c>
      <c r="B3179" s="328" t="str">
        <f t="shared" ref="B3179:B3186" si="951">IFERROR(VLOOKUP(C3179,Tabla_Insumos,5,FALSE),"")</f>
        <v/>
      </c>
      <c r="C3179" s="334"/>
      <c r="D3179" s="325" t="str">
        <f t="shared" ref="D3179:D3186" si="952">IFERROR(VLOOKUP(C3179,Tabla_Insumos,2,FALSE),"")</f>
        <v/>
      </c>
      <c r="E3179" s="329"/>
      <c r="F3179" s="368">
        <f t="shared" ref="F3179:F3186" si="953">IFERROR(VLOOKUP(C3179,Tabla_Insumos,3,FALSE),0)</f>
        <v>0</v>
      </c>
      <c r="G3179" s="332">
        <f>ROUND(E3179*F3179,2)</f>
        <v>0</v>
      </c>
    </row>
    <row r="3180" spans="1:7" ht="20.100000000000001" customHeight="1" x14ac:dyDescent="0.2">
      <c r="A3180" s="363" t="str">
        <f t="shared" si="950"/>
        <v/>
      </c>
      <c r="B3180" s="328" t="str">
        <f t="shared" si="951"/>
        <v/>
      </c>
      <c r="C3180" s="335"/>
      <c r="D3180" s="325" t="str">
        <f t="shared" si="952"/>
        <v/>
      </c>
      <c r="E3180" s="329"/>
      <c r="F3180" s="368">
        <f t="shared" si="953"/>
        <v>0</v>
      </c>
      <c r="G3180" s="332">
        <f t="shared" ref="G3180:G3186" si="954">ROUND(E3180*F3180,2)</f>
        <v>0</v>
      </c>
    </row>
    <row r="3181" spans="1:7" ht="20.100000000000001" customHeight="1" x14ac:dyDescent="0.2">
      <c r="A3181" s="363" t="str">
        <f t="shared" si="950"/>
        <v/>
      </c>
      <c r="B3181" s="328" t="str">
        <f t="shared" si="951"/>
        <v/>
      </c>
      <c r="C3181" s="335"/>
      <c r="D3181" s="325" t="str">
        <f t="shared" si="952"/>
        <v/>
      </c>
      <c r="E3181" s="329"/>
      <c r="F3181" s="368">
        <f t="shared" si="953"/>
        <v>0</v>
      </c>
      <c r="G3181" s="332">
        <f t="shared" si="954"/>
        <v>0</v>
      </c>
    </row>
    <row r="3182" spans="1:7" ht="20.100000000000001" customHeight="1" x14ac:dyDescent="0.2">
      <c r="A3182" s="363" t="str">
        <f t="shared" si="950"/>
        <v/>
      </c>
      <c r="B3182" s="328" t="str">
        <f t="shared" si="951"/>
        <v/>
      </c>
      <c r="C3182" s="335"/>
      <c r="D3182" s="325" t="str">
        <f t="shared" si="952"/>
        <v/>
      </c>
      <c r="E3182" s="329"/>
      <c r="F3182" s="368">
        <f t="shared" si="953"/>
        <v>0</v>
      </c>
      <c r="G3182" s="332">
        <f t="shared" si="954"/>
        <v>0</v>
      </c>
    </row>
    <row r="3183" spans="1:7" ht="20.100000000000001" customHeight="1" x14ac:dyDescent="0.2">
      <c r="A3183" s="363" t="str">
        <f t="shared" si="950"/>
        <v/>
      </c>
      <c r="B3183" s="328" t="str">
        <f t="shared" si="951"/>
        <v/>
      </c>
      <c r="C3183" s="328"/>
      <c r="D3183" s="325" t="str">
        <f t="shared" si="952"/>
        <v/>
      </c>
      <c r="E3183" s="329"/>
      <c r="F3183" s="368">
        <f t="shared" si="953"/>
        <v>0</v>
      </c>
      <c r="G3183" s="332">
        <f t="shared" si="954"/>
        <v>0</v>
      </c>
    </row>
    <row r="3184" spans="1:7" ht="20.100000000000001" customHeight="1" x14ac:dyDescent="0.2">
      <c r="A3184" s="363" t="str">
        <f t="shared" si="950"/>
        <v/>
      </c>
      <c r="B3184" s="328" t="str">
        <f t="shared" si="951"/>
        <v/>
      </c>
      <c r="C3184" s="328"/>
      <c r="D3184" s="325" t="str">
        <f t="shared" si="952"/>
        <v/>
      </c>
      <c r="E3184" s="329"/>
      <c r="F3184" s="368">
        <f t="shared" si="953"/>
        <v>0</v>
      </c>
      <c r="G3184" s="332">
        <f t="shared" si="954"/>
        <v>0</v>
      </c>
    </row>
    <row r="3185" spans="1:7" ht="20.100000000000001" customHeight="1" x14ac:dyDescent="0.2">
      <c r="A3185" s="363" t="str">
        <f t="shared" si="950"/>
        <v/>
      </c>
      <c r="B3185" s="328" t="str">
        <f t="shared" si="951"/>
        <v/>
      </c>
      <c r="C3185" s="364"/>
      <c r="D3185" s="325" t="str">
        <f t="shared" si="952"/>
        <v/>
      </c>
      <c r="E3185" s="365"/>
      <c r="F3185" s="368">
        <f t="shared" si="953"/>
        <v>0</v>
      </c>
      <c r="G3185" s="332">
        <f t="shared" si="954"/>
        <v>0</v>
      </c>
    </row>
    <row r="3186" spans="1:7" ht="20.100000000000001" customHeight="1" x14ac:dyDescent="0.2">
      <c r="A3186" s="363" t="str">
        <f t="shared" si="950"/>
        <v/>
      </c>
      <c r="B3186" s="328" t="str">
        <f t="shared" si="951"/>
        <v/>
      </c>
      <c r="C3186" s="364"/>
      <c r="D3186" s="325" t="str">
        <f t="shared" si="952"/>
        <v/>
      </c>
      <c r="E3186" s="365"/>
      <c r="F3186" s="368">
        <f t="shared" si="953"/>
        <v>0</v>
      </c>
      <c r="G3186" s="332">
        <f t="shared" si="954"/>
        <v>0</v>
      </c>
    </row>
    <row r="3187" spans="1:7" ht="20.100000000000001" customHeight="1" x14ac:dyDescent="0.2">
      <c r="A3187" s="366"/>
      <c r="B3187" s="352"/>
      <c r="C3187" s="352"/>
      <c r="D3187" s="330"/>
      <c r="E3187" s="348"/>
      <c r="F3187" s="597" t="s">
        <v>28</v>
      </c>
      <c r="G3187" s="333">
        <f>SUBTOTAL(9,G3179:G3186)</f>
        <v>0</v>
      </c>
    </row>
    <row r="3188" spans="1:7" ht="20.100000000000001" customHeight="1" x14ac:dyDescent="0.2">
      <c r="A3188" s="366"/>
      <c r="B3188" s="352"/>
      <c r="C3188" s="339" t="s">
        <v>723</v>
      </c>
      <c r="D3188" s="330"/>
      <c r="E3188" s="348"/>
      <c r="F3188" s="349"/>
      <c r="G3188" s="367"/>
    </row>
    <row r="3189" spans="1:7" ht="20.100000000000001" customHeight="1" x14ac:dyDescent="0.2">
      <c r="A3189" s="363" t="str">
        <f>IFERROR(VLOOKUP(C3189,Tabla_Insumos,4,FALSE),"")</f>
        <v/>
      </c>
      <c r="B3189" s="328" t="str">
        <f t="shared" ref="B3189:B3197" si="955">IFERROR(VLOOKUP(C3189,Tabla_Insumos,5,FALSE),"")</f>
        <v/>
      </c>
      <c r="C3189" s="335"/>
      <c r="D3189" s="325" t="str">
        <f t="shared" ref="D3189:D3197" si="956">IFERROR(VLOOKUP(C3189,Tabla_Insumos,2,FALSE),"")</f>
        <v/>
      </c>
      <c r="E3189" s="329"/>
      <c r="F3189" s="331">
        <f>IFERROR(VLOOKUP(C3189,Tabla_Insumos,3,FALSE),0)</f>
        <v>0</v>
      </c>
      <c r="G3189" s="332">
        <f>ROUND(E3189*F3189,2)</f>
        <v>0</v>
      </c>
    </row>
    <row r="3190" spans="1:7" ht="20.100000000000001" customHeight="1" x14ac:dyDescent="0.2">
      <c r="A3190" s="363" t="str">
        <f t="shared" ref="A3190:A3197" si="957">IFERROR(VLOOKUP(C3190,Tabla_Insumos,4,FALSE),"")</f>
        <v/>
      </c>
      <c r="B3190" s="328" t="str">
        <f t="shared" si="955"/>
        <v/>
      </c>
      <c r="C3190" s="335"/>
      <c r="D3190" s="325" t="str">
        <f t="shared" si="956"/>
        <v/>
      </c>
      <c r="E3190" s="329"/>
      <c r="F3190" s="331">
        <f t="shared" ref="F3190:F3197" si="958">IFERROR(VLOOKUP(C3190,Tabla_Insumos,3,FALSE),0)</f>
        <v>0</v>
      </c>
      <c r="G3190" s="332">
        <f t="shared" ref="G3190:G3197" si="959">ROUND(E3190*F3190,2)</f>
        <v>0</v>
      </c>
    </row>
    <row r="3191" spans="1:7" ht="20.100000000000001" customHeight="1" x14ac:dyDescent="0.2">
      <c r="A3191" s="363" t="str">
        <f t="shared" si="957"/>
        <v/>
      </c>
      <c r="B3191" s="328" t="str">
        <f t="shared" si="955"/>
        <v/>
      </c>
      <c r="C3191" s="334"/>
      <c r="D3191" s="325" t="str">
        <f t="shared" si="956"/>
        <v/>
      </c>
      <c r="E3191" s="329"/>
      <c r="F3191" s="331">
        <f t="shared" si="958"/>
        <v>0</v>
      </c>
      <c r="G3191" s="332">
        <f t="shared" si="959"/>
        <v>0</v>
      </c>
    </row>
    <row r="3192" spans="1:7" ht="20.100000000000001" customHeight="1" x14ac:dyDescent="0.2">
      <c r="A3192" s="363" t="str">
        <f t="shared" si="957"/>
        <v/>
      </c>
      <c r="B3192" s="328" t="str">
        <f t="shared" si="955"/>
        <v/>
      </c>
      <c r="C3192" s="369"/>
      <c r="D3192" s="325" t="str">
        <f t="shared" si="956"/>
        <v/>
      </c>
      <c r="E3192" s="329"/>
      <c r="F3192" s="331">
        <f t="shared" si="958"/>
        <v>0</v>
      </c>
      <c r="G3192" s="332">
        <f t="shared" si="959"/>
        <v>0</v>
      </c>
    </row>
    <row r="3193" spans="1:7" ht="20.100000000000001" customHeight="1" x14ac:dyDescent="0.2">
      <c r="A3193" s="363" t="str">
        <f t="shared" si="957"/>
        <v/>
      </c>
      <c r="B3193" s="328" t="str">
        <f t="shared" si="955"/>
        <v/>
      </c>
      <c r="C3193" s="370"/>
      <c r="D3193" s="325" t="str">
        <f t="shared" si="956"/>
        <v/>
      </c>
      <c r="E3193" s="329"/>
      <c r="F3193" s="331">
        <f t="shared" si="958"/>
        <v>0</v>
      </c>
      <c r="G3193" s="332">
        <f t="shared" si="959"/>
        <v>0</v>
      </c>
    </row>
    <row r="3194" spans="1:7" ht="20.100000000000001" customHeight="1" x14ac:dyDescent="0.2">
      <c r="A3194" s="363" t="str">
        <f t="shared" si="957"/>
        <v/>
      </c>
      <c r="B3194" s="328" t="str">
        <f t="shared" si="955"/>
        <v/>
      </c>
      <c r="C3194" s="364"/>
      <c r="D3194" s="325" t="str">
        <f t="shared" si="956"/>
        <v/>
      </c>
      <c r="E3194" s="365"/>
      <c r="F3194" s="331">
        <f t="shared" si="958"/>
        <v>0</v>
      </c>
      <c r="G3194" s="332">
        <f t="shared" si="959"/>
        <v>0</v>
      </c>
    </row>
    <row r="3195" spans="1:7" ht="20.100000000000001" customHeight="1" x14ac:dyDescent="0.2">
      <c r="A3195" s="363" t="str">
        <f t="shared" si="957"/>
        <v/>
      </c>
      <c r="B3195" s="328" t="str">
        <f t="shared" si="955"/>
        <v/>
      </c>
      <c r="C3195" s="364"/>
      <c r="D3195" s="325" t="str">
        <f t="shared" si="956"/>
        <v/>
      </c>
      <c r="E3195" s="365"/>
      <c r="F3195" s="331">
        <f t="shared" si="958"/>
        <v>0</v>
      </c>
      <c r="G3195" s="332">
        <f t="shared" si="959"/>
        <v>0</v>
      </c>
    </row>
    <row r="3196" spans="1:7" ht="20.100000000000001" customHeight="1" x14ac:dyDescent="0.2">
      <c r="A3196" s="363" t="str">
        <f t="shared" si="957"/>
        <v/>
      </c>
      <c r="B3196" s="328" t="str">
        <f t="shared" si="955"/>
        <v/>
      </c>
      <c r="C3196" s="364"/>
      <c r="D3196" s="325" t="str">
        <f t="shared" si="956"/>
        <v/>
      </c>
      <c r="E3196" s="365"/>
      <c r="F3196" s="331">
        <f t="shared" si="958"/>
        <v>0</v>
      </c>
      <c r="G3196" s="332">
        <f t="shared" si="959"/>
        <v>0</v>
      </c>
    </row>
    <row r="3197" spans="1:7" ht="20.100000000000001" customHeight="1" x14ac:dyDescent="0.2">
      <c r="A3197" s="363" t="str">
        <f t="shared" si="957"/>
        <v/>
      </c>
      <c r="B3197" s="328" t="str">
        <f t="shared" si="955"/>
        <v/>
      </c>
      <c r="C3197" s="364"/>
      <c r="D3197" s="325" t="str">
        <f t="shared" si="956"/>
        <v/>
      </c>
      <c r="E3197" s="365"/>
      <c r="F3197" s="331">
        <f t="shared" si="958"/>
        <v>0</v>
      </c>
      <c r="G3197" s="332">
        <f t="shared" si="959"/>
        <v>0</v>
      </c>
    </row>
    <row r="3198" spans="1:7" ht="20.100000000000001" customHeight="1" x14ac:dyDescent="0.2">
      <c r="A3198" s="371"/>
      <c r="B3198" s="330"/>
      <c r="C3198" s="352"/>
      <c r="D3198" s="330"/>
      <c r="E3198" s="348"/>
      <c r="F3198" s="597" t="s">
        <v>29</v>
      </c>
      <c r="G3198" s="333">
        <f>SUBTOTAL(9,G3189:G3197)</f>
        <v>0</v>
      </c>
    </row>
    <row r="3199" spans="1:7" ht="20.100000000000001" customHeight="1" thickBot="1" x14ac:dyDescent="0.25">
      <c r="A3199" s="372"/>
      <c r="B3199" s="373"/>
      <c r="C3199" s="374"/>
      <c r="D3199" s="373"/>
      <c r="E3199" s="375"/>
      <c r="F3199" s="376"/>
      <c r="G3199" s="377"/>
    </row>
    <row r="3200" spans="1:7" ht="20.100000000000001" customHeight="1" thickBot="1" x14ac:dyDescent="0.25">
      <c r="A3200" s="387">
        <f>B3158</f>
        <v>62</v>
      </c>
      <c r="B3200" s="378" t="str">
        <f>C3158</f>
        <v>Red de cloacas - Excavación de zanjas para inst. cañeías, sin depresión de napa</v>
      </c>
      <c r="C3200" s="379"/>
      <c r="D3200" s="379" t="s">
        <v>30</v>
      </c>
      <c r="E3200" s="380"/>
      <c r="F3200" s="381" t="s">
        <v>31</v>
      </c>
      <c r="G3200" s="382">
        <f>SUBTOTAL(9,G3163:G3199)</f>
        <v>0</v>
      </c>
    </row>
    <row r="3201" spans="1:7" ht="20.100000000000001" customHeight="1" thickTop="1" thickBot="1" x14ac:dyDescent="0.25"/>
    <row r="3202" spans="1:7" ht="20.100000000000001" customHeight="1" thickTop="1" x14ac:dyDescent="0.2">
      <c r="A3202" s="383" t="s">
        <v>1252</v>
      </c>
      <c r="B3202" s="384"/>
      <c r="C3202" s="384"/>
      <c r="D3202" s="384"/>
      <c r="E3202" s="384"/>
      <c r="F3202" s="384"/>
      <c r="G3202" s="385"/>
    </row>
    <row r="3203" spans="1:7" ht="20.100000000000001" customHeight="1" x14ac:dyDescent="0.2">
      <c r="A3203" s="336" t="s">
        <v>719</v>
      </c>
      <c r="B3203" s="337" t="str">
        <f>Comitente</f>
        <v>INSTITUTO PROVINCIAL DE LA VIVIENDA</v>
      </c>
      <c r="C3203" s="338"/>
      <c r="D3203" s="339"/>
      <c r="E3203" s="339"/>
      <c r="F3203" s="340"/>
      <c r="G3203" s="341"/>
    </row>
    <row r="3204" spans="1:7" ht="20.100000000000001" customHeight="1" x14ac:dyDescent="0.2">
      <c r="A3204" s="336" t="s">
        <v>720</v>
      </c>
      <c r="B3204" s="337" t="str">
        <f>Contratista</f>
        <v>xxxxxx</v>
      </c>
      <c r="C3204" s="342"/>
      <c r="D3204" s="342"/>
      <c r="E3204" s="342"/>
      <c r="F3204" s="343"/>
      <c r="G3204" s="344"/>
    </row>
    <row r="3205" spans="1:7" ht="20.100000000000001" customHeight="1" x14ac:dyDescent="0.2">
      <c r="A3205" s="336" t="s">
        <v>20</v>
      </c>
      <c r="B3205" s="337" t="str">
        <f>Obra</f>
        <v>B° VIRGEN DE FÁTIMA - SECTOR 1 - 71 VIV.- DPTO. JÁCHAL</v>
      </c>
      <c r="C3205" s="342"/>
      <c r="D3205" s="342"/>
      <c r="E3205" s="342"/>
      <c r="F3205" s="343" t="s">
        <v>33</v>
      </c>
      <c r="G3205" s="345">
        <f>+Datos!$C$10</f>
        <v>43769</v>
      </c>
    </row>
    <row r="3206" spans="1:7" ht="20.100000000000001" customHeight="1" x14ac:dyDescent="0.2">
      <c r="A3206" s="346" t="s">
        <v>718</v>
      </c>
      <c r="B3206" s="347" t="str">
        <f>Ubicación</f>
        <v>DEPTO. JÁCHAL</v>
      </c>
      <c r="C3206" s="347"/>
      <c r="D3206" s="330"/>
      <c r="E3206" s="348"/>
      <c r="F3206" s="349"/>
      <c r="G3206" s="350"/>
    </row>
    <row r="3207" spans="1:7" ht="20.100000000000001" customHeight="1" x14ac:dyDescent="0.2">
      <c r="A3207" s="346" t="s">
        <v>34</v>
      </c>
      <c r="B3207" s="351" t="s">
        <v>1126</v>
      </c>
      <c r="C3207" s="352" t="str">
        <f>IFERROR(VLOOKUP(B3207,Tabla_CyP,2,FALSE),"")</f>
        <v>INFRAESTRUCTURA</v>
      </c>
      <c r="D3207" s="353"/>
      <c r="E3207" s="348"/>
      <c r="F3207" s="349"/>
      <c r="G3207" s="350"/>
    </row>
    <row r="3208" spans="1:7" ht="20.100000000000001" customHeight="1" x14ac:dyDescent="0.2">
      <c r="A3208" s="346" t="s">
        <v>21</v>
      </c>
      <c r="B3208" s="386">
        <f>IFERROR(VLOOKUP(COUNTIF($A$1:A3208,"ITEM:"),Tabla_NumeroItem,2,FALSE),"")</f>
        <v>63</v>
      </c>
      <c r="C3208" s="352" t="str">
        <f>IFERROR(VLOOKUP(B3208,Tabla_CyP,2,FALSE),"")</f>
        <v>Red de cloacas - Paquete estructural</v>
      </c>
      <c r="D3208" s="330"/>
      <c r="E3208" s="348"/>
      <c r="F3208" s="343" t="s">
        <v>22</v>
      </c>
      <c r="G3208" s="354" t="str">
        <f>IFERROR(VLOOKUP(B3208,Tabla_CyP,4,FALSE),"")</f>
        <v>m3</v>
      </c>
    </row>
    <row r="3209" spans="1:7" ht="20.100000000000001" customHeight="1" x14ac:dyDescent="0.2">
      <c r="A3209" s="346"/>
      <c r="B3209" s="347"/>
      <c r="C3209" s="352"/>
      <c r="D3209" s="330"/>
      <c r="E3209" s="348"/>
      <c r="F3209" s="349"/>
      <c r="G3209" s="350"/>
    </row>
    <row r="3210" spans="1:7" ht="20.100000000000001" customHeight="1" x14ac:dyDescent="0.2">
      <c r="A3210" s="650" t="s">
        <v>581</v>
      </c>
      <c r="B3210" s="651"/>
      <c r="C3210" s="646" t="s">
        <v>0</v>
      </c>
      <c r="D3210" s="646" t="s">
        <v>23</v>
      </c>
      <c r="E3210" s="648" t="s">
        <v>24</v>
      </c>
      <c r="F3210" s="644" t="s">
        <v>25</v>
      </c>
      <c r="G3210" s="652" t="s">
        <v>26</v>
      </c>
    </row>
    <row r="3211" spans="1:7" ht="20.100000000000001" customHeight="1" x14ac:dyDescent="0.2">
      <c r="A3211" s="355" t="s">
        <v>582</v>
      </c>
      <c r="B3211" s="356" t="s">
        <v>583</v>
      </c>
      <c r="C3211" s="647"/>
      <c r="D3211" s="647"/>
      <c r="E3211" s="649"/>
      <c r="F3211" s="645"/>
      <c r="G3211" s="653"/>
    </row>
    <row r="3212" spans="1:7" ht="20.100000000000001" customHeight="1" x14ac:dyDescent="0.2">
      <c r="A3212" s="596"/>
      <c r="B3212" s="357"/>
      <c r="C3212" s="358" t="s">
        <v>721</v>
      </c>
      <c r="D3212" s="359"/>
      <c r="E3212" s="360"/>
      <c r="F3212" s="361"/>
      <c r="G3212" s="362"/>
    </row>
    <row r="3213" spans="1:7" ht="20.100000000000001" customHeight="1" x14ac:dyDescent="0.2">
      <c r="A3213" s="363" t="str">
        <f>IFERROR(VLOOKUP(C3213,Tabla_Insumos,4,FALSE),"")</f>
        <v/>
      </c>
      <c r="B3213" s="328" t="str">
        <f t="shared" ref="B3213:B3226" si="960">IFERROR(VLOOKUP(C3213,Tabla_Insumos,5,FALSE),"")</f>
        <v/>
      </c>
      <c r="C3213" s="326"/>
      <c r="D3213" s="325" t="str">
        <f t="shared" ref="D3213:D3226" si="961">IFERROR(VLOOKUP(C3213,Tabla_Insumos,2,FALSE),"")</f>
        <v/>
      </c>
      <c r="E3213" s="329"/>
      <c r="F3213" s="331">
        <f t="shared" ref="F3213:F3226" si="962">IFERROR(VLOOKUP(C3213,Tabla_Insumos,3,FALSE),0)</f>
        <v>0</v>
      </c>
      <c r="G3213" s="332">
        <f>ROUND(E3213*F3213,2)</f>
        <v>0</v>
      </c>
    </row>
    <row r="3214" spans="1:7" ht="20.100000000000001" customHeight="1" x14ac:dyDescent="0.2">
      <c r="A3214" s="363" t="str">
        <f t="shared" ref="A3214:A3226" si="963">IFERROR(VLOOKUP(C3214,Tabla_Insumos,4,FALSE),"")</f>
        <v/>
      </c>
      <c r="B3214" s="328" t="str">
        <f t="shared" si="960"/>
        <v/>
      </c>
      <c r="C3214" s="326"/>
      <c r="D3214" s="325" t="str">
        <f t="shared" si="961"/>
        <v/>
      </c>
      <c r="E3214" s="329"/>
      <c r="F3214" s="331">
        <f t="shared" si="962"/>
        <v>0</v>
      </c>
      <c r="G3214" s="332">
        <f t="shared" ref="G3214:G3226" si="964">ROUND(E3214*F3214,2)</f>
        <v>0</v>
      </c>
    </row>
    <row r="3215" spans="1:7" ht="20.100000000000001" customHeight="1" x14ac:dyDescent="0.2">
      <c r="A3215" s="363" t="str">
        <f t="shared" si="963"/>
        <v/>
      </c>
      <c r="B3215" s="328" t="str">
        <f t="shared" si="960"/>
        <v/>
      </c>
      <c r="C3215" s="326"/>
      <c r="D3215" s="325" t="str">
        <f t="shared" si="961"/>
        <v/>
      </c>
      <c r="E3215" s="329"/>
      <c r="F3215" s="331">
        <f t="shared" si="962"/>
        <v>0</v>
      </c>
      <c r="G3215" s="332">
        <f t="shared" si="964"/>
        <v>0</v>
      </c>
    </row>
    <row r="3216" spans="1:7" ht="20.100000000000001" customHeight="1" x14ac:dyDescent="0.2">
      <c r="A3216" s="363" t="str">
        <f t="shared" si="963"/>
        <v/>
      </c>
      <c r="B3216" s="328" t="str">
        <f t="shared" si="960"/>
        <v/>
      </c>
      <c r="C3216" s="327"/>
      <c r="D3216" s="325" t="str">
        <f t="shared" si="961"/>
        <v/>
      </c>
      <c r="E3216" s="329"/>
      <c r="F3216" s="331">
        <f t="shared" si="962"/>
        <v>0</v>
      </c>
      <c r="G3216" s="332">
        <f t="shared" si="964"/>
        <v>0</v>
      </c>
    </row>
    <row r="3217" spans="1:7" ht="20.100000000000001" customHeight="1" x14ac:dyDescent="0.2">
      <c r="A3217" s="363" t="str">
        <f t="shared" si="963"/>
        <v/>
      </c>
      <c r="B3217" s="328" t="str">
        <f t="shared" si="960"/>
        <v/>
      </c>
      <c r="C3217" s="328"/>
      <c r="D3217" s="325" t="str">
        <f t="shared" si="961"/>
        <v/>
      </c>
      <c r="E3217" s="329"/>
      <c r="F3217" s="331">
        <f t="shared" si="962"/>
        <v>0</v>
      </c>
      <c r="G3217" s="332">
        <f t="shared" si="964"/>
        <v>0</v>
      </c>
    </row>
    <row r="3218" spans="1:7" ht="20.100000000000001" customHeight="1" x14ac:dyDescent="0.2">
      <c r="A3218" s="363" t="str">
        <f t="shared" si="963"/>
        <v/>
      </c>
      <c r="B3218" s="328" t="str">
        <f t="shared" si="960"/>
        <v/>
      </c>
      <c r="C3218" s="364"/>
      <c r="D3218" s="325" t="str">
        <f t="shared" si="961"/>
        <v/>
      </c>
      <c r="E3218" s="365"/>
      <c r="F3218" s="331">
        <f t="shared" si="962"/>
        <v>0</v>
      </c>
      <c r="G3218" s="332">
        <f t="shared" si="964"/>
        <v>0</v>
      </c>
    </row>
    <row r="3219" spans="1:7" ht="20.100000000000001" customHeight="1" x14ac:dyDescent="0.2">
      <c r="A3219" s="363" t="str">
        <f t="shared" si="963"/>
        <v/>
      </c>
      <c r="B3219" s="328" t="str">
        <f t="shared" si="960"/>
        <v/>
      </c>
      <c r="C3219" s="364"/>
      <c r="D3219" s="325" t="str">
        <f t="shared" si="961"/>
        <v/>
      </c>
      <c r="E3219" s="365"/>
      <c r="F3219" s="331">
        <f t="shared" si="962"/>
        <v>0</v>
      </c>
      <c r="G3219" s="332">
        <f t="shared" si="964"/>
        <v>0</v>
      </c>
    </row>
    <row r="3220" spans="1:7" ht="20.100000000000001" customHeight="1" x14ac:dyDescent="0.2">
      <c r="A3220" s="363" t="str">
        <f t="shared" si="963"/>
        <v/>
      </c>
      <c r="B3220" s="328" t="str">
        <f t="shared" si="960"/>
        <v/>
      </c>
      <c r="C3220" s="364"/>
      <c r="D3220" s="325" t="str">
        <f t="shared" si="961"/>
        <v/>
      </c>
      <c r="E3220" s="365"/>
      <c r="F3220" s="331">
        <f t="shared" si="962"/>
        <v>0</v>
      </c>
      <c r="G3220" s="332">
        <f t="shared" si="964"/>
        <v>0</v>
      </c>
    </row>
    <row r="3221" spans="1:7" ht="20.100000000000001" customHeight="1" x14ac:dyDescent="0.2">
      <c r="A3221" s="363" t="str">
        <f t="shared" si="963"/>
        <v/>
      </c>
      <c r="B3221" s="328" t="str">
        <f t="shared" si="960"/>
        <v/>
      </c>
      <c r="C3221" s="364"/>
      <c r="D3221" s="325" t="str">
        <f t="shared" si="961"/>
        <v/>
      </c>
      <c r="E3221" s="365"/>
      <c r="F3221" s="331">
        <f t="shared" si="962"/>
        <v>0</v>
      </c>
      <c r="G3221" s="332">
        <f t="shared" si="964"/>
        <v>0</v>
      </c>
    </row>
    <row r="3222" spans="1:7" ht="20.100000000000001" customHeight="1" x14ac:dyDescent="0.2">
      <c r="A3222" s="363" t="str">
        <f t="shared" si="963"/>
        <v/>
      </c>
      <c r="B3222" s="328" t="str">
        <f t="shared" si="960"/>
        <v/>
      </c>
      <c r="C3222" s="364"/>
      <c r="D3222" s="325" t="str">
        <f t="shared" si="961"/>
        <v/>
      </c>
      <c r="E3222" s="365"/>
      <c r="F3222" s="331">
        <f t="shared" si="962"/>
        <v>0</v>
      </c>
      <c r="G3222" s="332">
        <f t="shared" si="964"/>
        <v>0</v>
      </c>
    </row>
    <row r="3223" spans="1:7" ht="20.100000000000001" customHeight="1" x14ac:dyDescent="0.2">
      <c r="A3223" s="363" t="str">
        <f t="shared" si="963"/>
        <v/>
      </c>
      <c r="B3223" s="328" t="str">
        <f t="shared" si="960"/>
        <v/>
      </c>
      <c r="C3223" s="364"/>
      <c r="D3223" s="325" t="str">
        <f t="shared" si="961"/>
        <v/>
      </c>
      <c r="E3223" s="365"/>
      <c r="F3223" s="331">
        <f t="shared" si="962"/>
        <v>0</v>
      </c>
      <c r="G3223" s="332">
        <f t="shared" si="964"/>
        <v>0</v>
      </c>
    </row>
    <row r="3224" spans="1:7" ht="20.100000000000001" customHeight="1" x14ac:dyDescent="0.2">
      <c r="A3224" s="363" t="str">
        <f t="shared" si="963"/>
        <v/>
      </c>
      <c r="B3224" s="328" t="str">
        <f t="shared" si="960"/>
        <v/>
      </c>
      <c r="C3224" s="364"/>
      <c r="D3224" s="325" t="str">
        <f t="shared" si="961"/>
        <v/>
      </c>
      <c r="E3224" s="365"/>
      <c r="F3224" s="331">
        <f t="shared" si="962"/>
        <v>0</v>
      </c>
      <c r="G3224" s="332">
        <f t="shared" si="964"/>
        <v>0</v>
      </c>
    </row>
    <row r="3225" spans="1:7" ht="20.100000000000001" customHeight="1" x14ac:dyDescent="0.2">
      <c r="A3225" s="363" t="str">
        <f t="shared" si="963"/>
        <v/>
      </c>
      <c r="B3225" s="328" t="str">
        <f t="shared" si="960"/>
        <v/>
      </c>
      <c r="C3225" s="364"/>
      <c r="D3225" s="325" t="str">
        <f t="shared" si="961"/>
        <v/>
      </c>
      <c r="E3225" s="365"/>
      <c r="F3225" s="331">
        <f t="shared" si="962"/>
        <v>0</v>
      </c>
      <c r="G3225" s="332">
        <f t="shared" si="964"/>
        <v>0</v>
      </c>
    </row>
    <row r="3226" spans="1:7" ht="20.100000000000001" customHeight="1" x14ac:dyDescent="0.2">
      <c r="A3226" s="363" t="str">
        <f t="shared" si="963"/>
        <v/>
      </c>
      <c r="B3226" s="328" t="str">
        <f t="shared" si="960"/>
        <v/>
      </c>
      <c r="C3226" s="364"/>
      <c r="D3226" s="325" t="str">
        <f t="shared" si="961"/>
        <v/>
      </c>
      <c r="E3226" s="365"/>
      <c r="F3226" s="331">
        <f t="shared" si="962"/>
        <v>0</v>
      </c>
      <c r="G3226" s="332">
        <f t="shared" si="964"/>
        <v>0</v>
      </c>
    </row>
    <row r="3227" spans="1:7" ht="20.100000000000001" customHeight="1" x14ac:dyDescent="0.2">
      <c r="A3227" s="366"/>
      <c r="B3227" s="352"/>
      <c r="C3227" s="352"/>
      <c r="D3227" s="330"/>
      <c r="E3227" s="348"/>
      <c r="F3227" s="597" t="s">
        <v>27</v>
      </c>
      <c r="G3227" s="333">
        <f>SUBTOTAL(9,G3213:G3226)</f>
        <v>0</v>
      </c>
    </row>
    <row r="3228" spans="1:7" ht="20.100000000000001" customHeight="1" x14ac:dyDescent="0.2">
      <c r="A3228" s="366"/>
      <c r="B3228" s="352"/>
      <c r="C3228" s="339" t="s">
        <v>722</v>
      </c>
      <c r="D3228" s="330"/>
      <c r="E3228" s="348"/>
      <c r="F3228" s="349"/>
      <c r="G3228" s="367"/>
    </row>
    <row r="3229" spans="1:7" ht="20.100000000000001" customHeight="1" x14ac:dyDescent="0.2">
      <c r="A3229" s="363" t="str">
        <f t="shared" ref="A3229:A3236" si="965">IFERROR(VLOOKUP(C3229,Tabla_Insumos,4,FALSE),"")</f>
        <v/>
      </c>
      <c r="B3229" s="328" t="str">
        <f t="shared" ref="B3229:B3236" si="966">IFERROR(VLOOKUP(C3229,Tabla_Insumos,5,FALSE),"")</f>
        <v/>
      </c>
      <c r="C3229" s="334"/>
      <c r="D3229" s="325" t="str">
        <f t="shared" ref="D3229:D3236" si="967">IFERROR(VLOOKUP(C3229,Tabla_Insumos,2,FALSE),"")</f>
        <v/>
      </c>
      <c r="E3229" s="329"/>
      <c r="F3229" s="368">
        <f t="shared" ref="F3229:F3236" si="968">IFERROR(VLOOKUP(C3229,Tabla_Insumos,3,FALSE),0)</f>
        <v>0</v>
      </c>
      <c r="G3229" s="332">
        <f>ROUND(E3229*F3229,2)</f>
        <v>0</v>
      </c>
    </row>
    <row r="3230" spans="1:7" ht="20.100000000000001" customHeight="1" x14ac:dyDescent="0.2">
      <c r="A3230" s="363" t="str">
        <f t="shared" si="965"/>
        <v/>
      </c>
      <c r="B3230" s="328" t="str">
        <f t="shared" si="966"/>
        <v/>
      </c>
      <c r="C3230" s="335"/>
      <c r="D3230" s="325" t="str">
        <f t="shared" si="967"/>
        <v/>
      </c>
      <c r="E3230" s="329"/>
      <c r="F3230" s="368">
        <f t="shared" si="968"/>
        <v>0</v>
      </c>
      <c r="G3230" s="332">
        <f t="shared" ref="G3230:G3236" si="969">ROUND(E3230*F3230,2)</f>
        <v>0</v>
      </c>
    </row>
    <row r="3231" spans="1:7" ht="20.100000000000001" customHeight="1" x14ac:dyDescent="0.2">
      <c r="A3231" s="363" t="str">
        <f t="shared" si="965"/>
        <v/>
      </c>
      <c r="B3231" s="328" t="str">
        <f t="shared" si="966"/>
        <v/>
      </c>
      <c r="C3231" s="335"/>
      <c r="D3231" s="325" t="str">
        <f t="shared" si="967"/>
        <v/>
      </c>
      <c r="E3231" s="329"/>
      <c r="F3231" s="368">
        <f t="shared" si="968"/>
        <v>0</v>
      </c>
      <c r="G3231" s="332">
        <f t="shared" si="969"/>
        <v>0</v>
      </c>
    </row>
    <row r="3232" spans="1:7" ht="20.100000000000001" customHeight="1" x14ac:dyDescent="0.2">
      <c r="A3232" s="363" t="str">
        <f t="shared" si="965"/>
        <v/>
      </c>
      <c r="B3232" s="328" t="str">
        <f t="shared" si="966"/>
        <v/>
      </c>
      <c r="C3232" s="335"/>
      <c r="D3232" s="325" t="str">
        <f t="shared" si="967"/>
        <v/>
      </c>
      <c r="E3232" s="329"/>
      <c r="F3232" s="368">
        <f t="shared" si="968"/>
        <v>0</v>
      </c>
      <c r="G3232" s="332">
        <f t="shared" si="969"/>
        <v>0</v>
      </c>
    </row>
    <row r="3233" spans="1:7" ht="20.100000000000001" customHeight="1" x14ac:dyDescent="0.2">
      <c r="A3233" s="363" t="str">
        <f t="shared" si="965"/>
        <v/>
      </c>
      <c r="B3233" s="328" t="str">
        <f t="shared" si="966"/>
        <v/>
      </c>
      <c r="C3233" s="328"/>
      <c r="D3233" s="325" t="str">
        <f t="shared" si="967"/>
        <v/>
      </c>
      <c r="E3233" s="329"/>
      <c r="F3233" s="368">
        <f t="shared" si="968"/>
        <v>0</v>
      </c>
      <c r="G3233" s="332">
        <f t="shared" si="969"/>
        <v>0</v>
      </c>
    </row>
    <row r="3234" spans="1:7" ht="20.100000000000001" customHeight="1" x14ac:dyDescent="0.2">
      <c r="A3234" s="363" t="str">
        <f t="shared" si="965"/>
        <v/>
      </c>
      <c r="B3234" s="328" t="str">
        <f t="shared" si="966"/>
        <v/>
      </c>
      <c r="C3234" s="328"/>
      <c r="D3234" s="325" t="str">
        <f t="shared" si="967"/>
        <v/>
      </c>
      <c r="E3234" s="329"/>
      <c r="F3234" s="368">
        <f t="shared" si="968"/>
        <v>0</v>
      </c>
      <c r="G3234" s="332">
        <f t="shared" si="969"/>
        <v>0</v>
      </c>
    </row>
    <row r="3235" spans="1:7" ht="20.100000000000001" customHeight="1" x14ac:dyDescent="0.2">
      <c r="A3235" s="363" t="str">
        <f t="shared" si="965"/>
        <v/>
      </c>
      <c r="B3235" s="328" t="str">
        <f t="shared" si="966"/>
        <v/>
      </c>
      <c r="C3235" s="364"/>
      <c r="D3235" s="325" t="str">
        <f t="shared" si="967"/>
        <v/>
      </c>
      <c r="E3235" s="365"/>
      <c r="F3235" s="368">
        <f t="shared" si="968"/>
        <v>0</v>
      </c>
      <c r="G3235" s="332">
        <f t="shared" si="969"/>
        <v>0</v>
      </c>
    </row>
    <row r="3236" spans="1:7" ht="20.100000000000001" customHeight="1" x14ac:dyDescent="0.2">
      <c r="A3236" s="363" t="str">
        <f t="shared" si="965"/>
        <v/>
      </c>
      <c r="B3236" s="328" t="str">
        <f t="shared" si="966"/>
        <v/>
      </c>
      <c r="C3236" s="364"/>
      <c r="D3236" s="325" t="str">
        <f t="shared" si="967"/>
        <v/>
      </c>
      <c r="E3236" s="365"/>
      <c r="F3236" s="368">
        <f t="shared" si="968"/>
        <v>0</v>
      </c>
      <c r="G3236" s="332">
        <f t="shared" si="969"/>
        <v>0</v>
      </c>
    </row>
    <row r="3237" spans="1:7" ht="20.100000000000001" customHeight="1" x14ac:dyDescent="0.2">
      <c r="A3237" s="366"/>
      <c r="B3237" s="352"/>
      <c r="C3237" s="352"/>
      <c r="D3237" s="330"/>
      <c r="E3237" s="348"/>
      <c r="F3237" s="597" t="s">
        <v>28</v>
      </c>
      <c r="G3237" s="333">
        <f>SUBTOTAL(9,G3229:G3236)</f>
        <v>0</v>
      </c>
    </row>
    <row r="3238" spans="1:7" ht="20.100000000000001" customHeight="1" x14ac:dyDescent="0.2">
      <c r="A3238" s="366"/>
      <c r="B3238" s="352"/>
      <c r="C3238" s="339" t="s">
        <v>723</v>
      </c>
      <c r="D3238" s="330"/>
      <c r="E3238" s="348"/>
      <c r="F3238" s="349"/>
      <c r="G3238" s="367"/>
    </row>
    <row r="3239" spans="1:7" ht="20.100000000000001" customHeight="1" x14ac:dyDescent="0.2">
      <c r="A3239" s="363" t="str">
        <f>IFERROR(VLOOKUP(C3239,Tabla_Insumos,4,FALSE),"")</f>
        <v/>
      </c>
      <c r="B3239" s="328" t="str">
        <f t="shared" ref="B3239:B3247" si="970">IFERROR(VLOOKUP(C3239,Tabla_Insumos,5,FALSE),"")</f>
        <v/>
      </c>
      <c r="C3239" s="335"/>
      <c r="D3239" s="325" t="str">
        <f t="shared" ref="D3239:D3247" si="971">IFERROR(VLOOKUP(C3239,Tabla_Insumos,2,FALSE),"")</f>
        <v/>
      </c>
      <c r="E3239" s="329"/>
      <c r="F3239" s="331">
        <f>IFERROR(VLOOKUP(C3239,Tabla_Insumos,3,FALSE),0)</f>
        <v>0</v>
      </c>
      <c r="G3239" s="332">
        <f>ROUND(E3239*F3239,2)</f>
        <v>0</v>
      </c>
    </row>
    <row r="3240" spans="1:7" ht="20.100000000000001" customHeight="1" x14ac:dyDescent="0.2">
      <c r="A3240" s="363" t="str">
        <f t="shared" ref="A3240:A3247" si="972">IFERROR(VLOOKUP(C3240,Tabla_Insumos,4,FALSE),"")</f>
        <v/>
      </c>
      <c r="B3240" s="328" t="str">
        <f t="shared" si="970"/>
        <v/>
      </c>
      <c r="C3240" s="335"/>
      <c r="D3240" s="325" t="str">
        <f t="shared" si="971"/>
        <v/>
      </c>
      <c r="E3240" s="329"/>
      <c r="F3240" s="331">
        <f t="shared" ref="F3240:F3247" si="973">IFERROR(VLOOKUP(C3240,Tabla_Insumos,3,FALSE),0)</f>
        <v>0</v>
      </c>
      <c r="G3240" s="332">
        <f t="shared" ref="G3240:G3247" si="974">ROUND(E3240*F3240,2)</f>
        <v>0</v>
      </c>
    </row>
    <row r="3241" spans="1:7" ht="20.100000000000001" customHeight="1" x14ac:dyDescent="0.2">
      <c r="A3241" s="363" t="str">
        <f t="shared" si="972"/>
        <v/>
      </c>
      <c r="B3241" s="328" t="str">
        <f t="shared" si="970"/>
        <v/>
      </c>
      <c r="C3241" s="334"/>
      <c r="D3241" s="325" t="str">
        <f t="shared" si="971"/>
        <v/>
      </c>
      <c r="E3241" s="329"/>
      <c r="F3241" s="331">
        <f t="shared" si="973"/>
        <v>0</v>
      </c>
      <c r="G3241" s="332">
        <f t="shared" si="974"/>
        <v>0</v>
      </c>
    </row>
    <row r="3242" spans="1:7" ht="20.100000000000001" customHeight="1" x14ac:dyDescent="0.2">
      <c r="A3242" s="363" t="str">
        <f t="shared" si="972"/>
        <v/>
      </c>
      <c r="B3242" s="328" t="str">
        <f t="shared" si="970"/>
        <v/>
      </c>
      <c r="C3242" s="369"/>
      <c r="D3242" s="325" t="str">
        <f t="shared" si="971"/>
        <v/>
      </c>
      <c r="E3242" s="329"/>
      <c r="F3242" s="331">
        <f t="shared" si="973"/>
        <v>0</v>
      </c>
      <c r="G3242" s="332">
        <f t="shared" si="974"/>
        <v>0</v>
      </c>
    </row>
    <row r="3243" spans="1:7" ht="20.100000000000001" customHeight="1" x14ac:dyDescent="0.2">
      <c r="A3243" s="363" t="str">
        <f t="shared" si="972"/>
        <v/>
      </c>
      <c r="B3243" s="328" t="str">
        <f t="shared" si="970"/>
        <v/>
      </c>
      <c r="C3243" s="370"/>
      <c r="D3243" s="325" t="str">
        <f t="shared" si="971"/>
        <v/>
      </c>
      <c r="E3243" s="329"/>
      <c r="F3243" s="331">
        <f t="shared" si="973"/>
        <v>0</v>
      </c>
      <c r="G3243" s="332">
        <f t="shared" si="974"/>
        <v>0</v>
      </c>
    </row>
    <row r="3244" spans="1:7" ht="20.100000000000001" customHeight="1" x14ac:dyDescent="0.2">
      <c r="A3244" s="363" t="str">
        <f t="shared" si="972"/>
        <v/>
      </c>
      <c r="B3244" s="328" t="str">
        <f t="shared" si="970"/>
        <v/>
      </c>
      <c r="C3244" s="364"/>
      <c r="D3244" s="325" t="str">
        <f t="shared" si="971"/>
        <v/>
      </c>
      <c r="E3244" s="365"/>
      <c r="F3244" s="331">
        <f t="shared" si="973"/>
        <v>0</v>
      </c>
      <c r="G3244" s="332">
        <f t="shared" si="974"/>
        <v>0</v>
      </c>
    </row>
    <row r="3245" spans="1:7" ht="20.100000000000001" customHeight="1" x14ac:dyDescent="0.2">
      <c r="A3245" s="363" t="str">
        <f t="shared" si="972"/>
        <v/>
      </c>
      <c r="B3245" s="328" t="str">
        <f t="shared" si="970"/>
        <v/>
      </c>
      <c r="C3245" s="364"/>
      <c r="D3245" s="325" t="str">
        <f t="shared" si="971"/>
        <v/>
      </c>
      <c r="E3245" s="365"/>
      <c r="F3245" s="331">
        <f t="shared" si="973"/>
        <v>0</v>
      </c>
      <c r="G3245" s="332">
        <f t="shared" si="974"/>
        <v>0</v>
      </c>
    </row>
    <row r="3246" spans="1:7" ht="20.100000000000001" customHeight="1" x14ac:dyDescent="0.2">
      <c r="A3246" s="363" t="str">
        <f t="shared" si="972"/>
        <v/>
      </c>
      <c r="B3246" s="328" t="str">
        <f t="shared" si="970"/>
        <v/>
      </c>
      <c r="C3246" s="364"/>
      <c r="D3246" s="325" t="str">
        <f t="shared" si="971"/>
        <v/>
      </c>
      <c r="E3246" s="365"/>
      <c r="F3246" s="331">
        <f t="shared" si="973"/>
        <v>0</v>
      </c>
      <c r="G3246" s="332">
        <f t="shared" si="974"/>
        <v>0</v>
      </c>
    </row>
    <row r="3247" spans="1:7" ht="20.100000000000001" customHeight="1" x14ac:dyDescent="0.2">
      <c r="A3247" s="363" t="str">
        <f t="shared" si="972"/>
        <v/>
      </c>
      <c r="B3247" s="328" t="str">
        <f t="shared" si="970"/>
        <v/>
      </c>
      <c r="C3247" s="364"/>
      <c r="D3247" s="325" t="str">
        <f t="shared" si="971"/>
        <v/>
      </c>
      <c r="E3247" s="365"/>
      <c r="F3247" s="331">
        <f t="shared" si="973"/>
        <v>0</v>
      </c>
      <c r="G3247" s="332">
        <f t="shared" si="974"/>
        <v>0</v>
      </c>
    </row>
    <row r="3248" spans="1:7" ht="20.100000000000001" customHeight="1" x14ac:dyDescent="0.2">
      <c r="A3248" s="371"/>
      <c r="B3248" s="330"/>
      <c r="C3248" s="352"/>
      <c r="D3248" s="330"/>
      <c r="E3248" s="348"/>
      <c r="F3248" s="597" t="s">
        <v>29</v>
      </c>
      <c r="G3248" s="333">
        <f>SUBTOTAL(9,G3239:G3247)</f>
        <v>0</v>
      </c>
    </row>
    <row r="3249" spans="1:7" ht="20.100000000000001" customHeight="1" thickBot="1" x14ac:dyDescent="0.25">
      <c r="A3249" s="372"/>
      <c r="B3249" s="373"/>
      <c r="C3249" s="374"/>
      <c r="D3249" s="373"/>
      <c r="E3249" s="375"/>
      <c r="F3249" s="376"/>
      <c r="G3249" s="377"/>
    </row>
    <row r="3250" spans="1:7" ht="20.100000000000001" customHeight="1" thickBot="1" x14ac:dyDescent="0.25">
      <c r="A3250" s="387">
        <f>B3208</f>
        <v>63</v>
      </c>
      <c r="B3250" s="378" t="str">
        <f>C3208</f>
        <v>Red de cloacas - Paquete estructural</v>
      </c>
      <c r="C3250" s="379"/>
      <c r="D3250" s="379" t="s">
        <v>30</v>
      </c>
      <c r="E3250" s="380"/>
      <c r="F3250" s="381" t="s">
        <v>31</v>
      </c>
      <c r="G3250" s="382">
        <f>SUBTOTAL(9,G3213:G3249)</f>
        <v>0</v>
      </c>
    </row>
    <row r="3251" spans="1:7" ht="20.100000000000001" customHeight="1" thickTop="1" thickBot="1" x14ac:dyDescent="0.25"/>
    <row r="3252" spans="1:7" ht="20.100000000000001" customHeight="1" thickTop="1" x14ac:dyDescent="0.2">
      <c r="A3252" s="383" t="s">
        <v>1252</v>
      </c>
      <c r="B3252" s="384"/>
      <c r="C3252" s="384"/>
      <c r="D3252" s="384"/>
      <c r="E3252" s="384"/>
      <c r="F3252" s="384"/>
      <c r="G3252" s="385"/>
    </row>
    <row r="3253" spans="1:7" ht="20.100000000000001" customHeight="1" x14ac:dyDescent="0.2">
      <c r="A3253" s="336" t="s">
        <v>719</v>
      </c>
      <c r="B3253" s="337" t="str">
        <f>Comitente</f>
        <v>INSTITUTO PROVINCIAL DE LA VIVIENDA</v>
      </c>
      <c r="C3253" s="338"/>
      <c r="D3253" s="339"/>
      <c r="E3253" s="339"/>
      <c r="F3253" s="340"/>
      <c r="G3253" s="341"/>
    </row>
    <row r="3254" spans="1:7" ht="20.100000000000001" customHeight="1" x14ac:dyDescent="0.2">
      <c r="A3254" s="336" t="s">
        <v>720</v>
      </c>
      <c r="B3254" s="337" t="str">
        <f>Contratista</f>
        <v>xxxxxx</v>
      </c>
      <c r="C3254" s="342"/>
      <c r="D3254" s="342"/>
      <c r="E3254" s="342"/>
      <c r="F3254" s="343"/>
      <c r="G3254" s="344"/>
    </row>
    <row r="3255" spans="1:7" ht="20.100000000000001" customHeight="1" x14ac:dyDescent="0.2">
      <c r="A3255" s="336" t="s">
        <v>20</v>
      </c>
      <c r="B3255" s="337" t="str">
        <f>Obra</f>
        <v>B° VIRGEN DE FÁTIMA - SECTOR 1 - 71 VIV.- DPTO. JÁCHAL</v>
      </c>
      <c r="C3255" s="342"/>
      <c r="D3255" s="342"/>
      <c r="E3255" s="342"/>
      <c r="F3255" s="343" t="s">
        <v>33</v>
      </c>
      <c r="G3255" s="345">
        <f>+Datos!$C$10</f>
        <v>43769</v>
      </c>
    </row>
    <row r="3256" spans="1:7" ht="20.100000000000001" customHeight="1" x14ac:dyDescent="0.2">
      <c r="A3256" s="346" t="s">
        <v>718</v>
      </c>
      <c r="B3256" s="347" t="str">
        <f>Ubicación</f>
        <v>DEPTO. JÁCHAL</v>
      </c>
      <c r="C3256" s="347"/>
      <c r="D3256" s="330"/>
      <c r="E3256" s="348"/>
      <c r="F3256" s="349"/>
      <c r="G3256" s="350"/>
    </row>
    <row r="3257" spans="1:7" ht="20.100000000000001" customHeight="1" x14ac:dyDescent="0.2">
      <c r="A3257" s="346" t="s">
        <v>34</v>
      </c>
      <c r="B3257" s="351" t="s">
        <v>1126</v>
      </c>
      <c r="C3257" s="352" t="str">
        <f>IFERROR(VLOOKUP(B3257,Tabla_CyP,2,FALSE),"")</f>
        <v>INFRAESTRUCTURA</v>
      </c>
      <c r="D3257" s="353"/>
      <c r="E3257" s="348"/>
      <c r="F3257" s="349"/>
      <c r="G3257" s="350"/>
    </row>
    <row r="3258" spans="1:7" ht="20.100000000000001" customHeight="1" x14ac:dyDescent="0.2">
      <c r="A3258" s="346" t="s">
        <v>21</v>
      </c>
      <c r="B3258" s="386">
        <f>IFERROR(VLOOKUP(COUNTIF($A$1:A3258,"ITEM:"),Tabla_NumeroItem,2,FALSE),"")</f>
        <v>64</v>
      </c>
      <c r="C3258" s="352" t="str">
        <f>IFERROR(VLOOKUP(B3258,Tabla_CyP,2,FALSE),"")</f>
        <v>Red de cloacas - Relleno superior</v>
      </c>
      <c r="D3258" s="330"/>
      <c r="E3258" s="348"/>
      <c r="F3258" s="343" t="s">
        <v>22</v>
      </c>
      <c r="G3258" s="354" t="str">
        <f>IFERROR(VLOOKUP(B3258,Tabla_CyP,4,FALSE),"")</f>
        <v>m3</v>
      </c>
    </row>
    <row r="3259" spans="1:7" ht="20.100000000000001" customHeight="1" x14ac:dyDescent="0.2">
      <c r="A3259" s="346"/>
      <c r="B3259" s="347"/>
      <c r="C3259" s="352"/>
      <c r="D3259" s="330"/>
      <c r="E3259" s="348"/>
      <c r="F3259" s="349"/>
      <c r="G3259" s="350"/>
    </row>
    <row r="3260" spans="1:7" ht="20.100000000000001" customHeight="1" x14ac:dyDescent="0.2">
      <c r="A3260" s="650" t="s">
        <v>581</v>
      </c>
      <c r="B3260" s="651"/>
      <c r="C3260" s="646" t="s">
        <v>0</v>
      </c>
      <c r="D3260" s="646" t="s">
        <v>23</v>
      </c>
      <c r="E3260" s="648" t="s">
        <v>24</v>
      </c>
      <c r="F3260" s="644" t="s">
        <v>25</v>
      </c>
      <c r="G3260" s="652" t="s">
        <v>26</v>
      </c>
    </row>
    <row r="3261" spans="1:7" ht="20.100000000000001" customHeight="1" x14ac:dyDescent="0.2">
      <c r="A3261" s="355" t="s">
        <v>582</v>
      </c>
      <c r="B3261" s="356" t="s">
        <v>583</v>
      </c>
      <c r="C3261" s="647"/>
      <c r="D3261" s="647"/>
      <c r="E3261" s="649"/>
      <c r="F3261" s="645"/>
      <c r="G3261" s="653"/>
    </row>
    <row r="3262" spans="1:7" ht="20.100000000000001" customHeight="1" x14ac:dyDescent="0.2">
      <c r="A3262" s="596"/>
      <c r="B3262" s="357"/>
      <c r="C3262" s="358" t="s">
        <v>721</v>
      </c>
      <c r="D3262" s="359"/>
      <c r="E3262" s="360"/>
      <c r="F3262" s="361"/>
      <c r="G3262" s="362"/>
    </row>
    <row r="3263" spans="1:7" ht="20.100000000000001" customHeight="1" x14ac:dyDescent="0.2">
      <c r="A3263" s="363" t="str">
        <f>IFERROR(VLOOKUP(C3263,Tabla_Insumos,4,FALSE),"")</f>
        <v/>
      </c>
      <c r="B3263" s="328" t="str">
        <f t="shared" ref="B3263:B3276" si="975">IFERROR(VLOOKUP(C3263,Tabla_Insumos,5,FALSE),"")</f>
        <v/>
      </c>
      <c r="C3263" s="326"/>
      <c r="D3263" s="325" t="str">
        <f t="shared" ref="D3263:D3276" si="976">IFERROR(VLOOKUP(C3263,Tabla_Insumos,2,FALSE),"")</f>
        <v/>
      </c>
      <c r="E3263" s="329"/>
      <c r="F3263" s="331">
        <f t="shared" ref="F3263:F3276" si="977">IFERROR(VLOOKUP(C3263,Tabla_Insumos,3,FALSE),0)</f>
        <v>0</v>
      </c>
      <c r="G3263" s="332">
        <f>ROUND(E3263*F3263,2)</f>
        <v>0</v>
      </c>
    </row>
    <row r="3264" spans="1:7" ht="20.100000000000001" customHeight="1" x14ac:dyDescent="0.2">
      <c r="A3264" s="363" t="str">
        <f t="shared" ref="A3264:A3276" si="978">IFERROR(VLOOKUP(C3264,Tabla_Insumos,4,FALSE),"")</f>
        <v/>
      </c>
      <c r="B3264" s="328" t="str">
        <f t="shared" si="975"/>
        <v/>
      </c>
      <c r="C3264" s="326"/>
      <c r="D3264" s="325" t="str">
        <f t="shared" si="976"/>
        <v/>
      </c>
      <c r="E3264" s="329"/>
      <c r="F3264" s="331">
        <f t="shared" si="977"/>
        <v>0</v>
      </c>
      <c r="G3264" s="332">
        <f t="shared" ref="G3264:G3276" si="979">ROUND(E3264*F3264,2)</f>
        <v>0</v>
      </c>
    </row>
    <row r="3265" spans="1:7" ht="20.100000000000001" customHeight="1" x14ac:dyDescent="0.2">
      <c r="A3265" s="363" t="str">
        <f t="shared" si="978"/>
        <v/>
      </c>
      <c r="B3265" s="328" t="str">
        <f t="shared" si="975"/>
        <v/>
      </c>
      <c r="C3265" s="326"/>
      <c r="D3265" s="325" t="str">
        <f t="shared" si="976"/>
        <v/>
      </c>
      <c r="E3265" s="329"/>
      <c r="F3265" s="331">
        <f t="shared" si="977"/>
        <v>0</v>
      </c>
      <c r="G3265" s="332">
        <f t="shared" si="979"/>
        <v>0</v>
      </c>
    </row>
    <row r="3266" spans="1:7" ht="20.100000000000001" customHeight="1" x14ac:dyDescent="0.2">
      <c r="A3266" s="363" t="str">
        <f t="shared" si="978"/>
        <v/>
      </c>
      <c r="B3266" s="328" t="str">
        <f t="shared" si="975"/>
        <v/>
      </c>
      <c r="C3266" s="327"/>
      <c r="D3266" s="325" t="str">
        <f t="shared" si="976"/>
        <v/>
      </c>
      <c r="E3266" s="329"/>
      <c r="F3266" s="331">
        <f t="shared" si="977"/>
        <v>0</v>
      </c>
      <c r="G3266" s="332">
        <f t="shared" si="979"/>
        <v>0</v>
      </c>
    </row>
    <row r="3267" spans="1:7" ht="20.100000000000001" customHeight="1" x14ac:dyDescent="0.2">
      <c r="A3267" s="363" t="str">
        <f t="shared" si="978"/>
        <v/>
      </c>
      <c r="B3267" s="328" t="str">
        <f t="shared" si="975"/>
        <v/>
      </c>
      <c r="C3267" s="328"/>
      <c r="D3267" s="325" t="str">
        <f t="shared" si="976"/>
        <v/>
      </c>
      <c r="E3267" s="329"/>
      <c r="F3267" s="331">
        <f t="shared" si="977"/>
        <v>0</v>
      </c>
      <c r="G3267" s="332">
        <f t="shared" si="979"/>
        <v>0</v>
      </c>
    </row>
    <row r="3268" spans="1:7" ht="20.100000000000001" customHeight="1" x14ac:dyDescent="0.2">
      <c r="A3268" s="363" t="str">
        <f t="shared" si="978"/>
        <v/>
      </c>
      <c r="B3268" s="328" t="str">
        <f t="shared" si="975"/>
        <v/>
      </c>
      <c r="C3268" s="364"/>
      <c r="D3268" s="325" t="str">
        <f t="shared" si="976"/>
        <v/>
      </c>
      <c r="E3268" s="365"/>
      <c r="F3268" s="331">
        <f t="shared" si="977"/>
        <v>0</v>
      </c>
      <c r="G3268" s="332">
        <f t="shared" si="979"/>
        <v>0</v>
      </c>
    </row>
    <row r="3269" spans="1:7" ht="20.100000000000001" customHeight="1" x14ac:dyDescent="0.2">
      <c r="A3269" s="363" t="str">
        <f t="shared" si="978"/>
        <v/>
      </c>
      <c r="B3269" s="328" t="str">
        <f t="shared" si="975"/>
        <v/>
      </c>
      <c r="C3269" s="364"/>
      <c r="D3269" s="325" t="str">
        <f t="shared" si="976"/>
        <v/>
      </c>
      <c r="E3269" s="365"/>
      <c r="F3269" s="331">
        <f t="shared" si="977"/>
        <v>0</v>
      </c>
      <c r="G3269" s="332">
        <f t="shared" si="979"/>
        <v>0</v>
      </c>
    </row>
    <row r="3270" spans="1:7" ht="20.100000000000001" customHeight="1" x14ac:dyDescent="0.2">
      <c r="A3270" s="363" t="str">
        <f t="shared" si="978"/>
        <v/>
      </c>
      <c r="B3270" s="328" t="str">
        <f t="shared" si="975"/>
        <v/>
      </c>
      <c r="C3270" s="364"/>
      <c r="D3270" s="325" t="str">
        <f t="shared" si="976"/>
        <v/>
      </c>
      <c r="E3270" s="365"/>
      <c r="F3270" s="331">
        <f t="shared" si="977"/>
        <v>0</v>
      </c>
      <c r="G3270" s="332">
        <f t="shared" si="979"/>
        <v>0</v>
      </c>
    </row>
    <row r="3271" spans="1:7" ht="20.100000000000001" customHeight="1" x14ac:dyDescent="0.2">
      <c r="A3271" s="363" t="str">
        <f t="shared" si="978"/>
        <v/>
      </c>
      <c r="B3271" s="328" t="str">
        <f t="shared" si="975"/>
        <v/>
      </c>
      <c r="C3271" s="364"/>
      <c r="D3271" s="325" t="str">
        <f t="shared" si="976"/>
        <v/>
      </c>
      <c r="E3271" s="365"/>
      <c r="F3271" s="331">
        <f t="shared" si="977"/>
        <v>0</v>
      </c>
      <c r="G3271" s="332">
        <f t="shared" si="979"/>
        <v>0</v>
      </c>
    </row>
    <row r="3272" spans="1:7" ht="20.100000000000001" customHeight="1" x14ac:dyDescent="0.2">
      <c r="A3272" s="363" t="str">
        <f t="shared" si="978"/>
        <v/>
      </c>
      <c r="B3272" s="328" t="str">
        <f t="shared" si="975"/>
        <v/>
      </c>
      <c r="C3272" s="364"/>
      <c r="D3272" s="325" t="str">
        <f t="shared" si="976"/>
        <v/>
      </c>
      <c r="E3272" s="365"/>
      <c r="F3272" s="331">
        <f t="shared" si="977"/>
        <v>0</v>
      </c>
      <c r="G3272" s="332">
        <f t="shared" si="979"/>
        <v>0</v>
      </c>
    </row>
    <row r="3273" spans="1:7" ht="20.100000000000001" customHeight="1" x14ac:dyDescent="0.2">
      <c r="A3273" s="363" t="str">
        <f t="shared" si="978"/>
        <v/>
      </c>
      <c r="B3273" s="328" t="str">
        <f t="shared" si="975"/>
        <v/>
      </c>
      <c r="C3273" s="364"/>
      <c r="D3273" s="325" t="str">
        <f t="shared" si="976"/>
        <v/>
      </c>
      <c r="E3273" s="365"/>
      <c r="F3273" s="331">
        <f t="shared" si="977"/>
        <v>0</v>
      </c>
      <c r="G3273" s="332">
        <f t="shared" si="979"/>
        <v>0</v>
      </c>
    </row>
    <row r="3274" spans="1:7" ht="20.100000000000001" customHeight="1" x14ac:dyDescent="0.2">
      <c r="A3274" s="363" t="str">
        <f t="shared" si="978"/>
        <v/>
      </c>
      <c r="B3274" s="328" t="str">
        <f t="shared" si="975"/>
        <v/>
      </c>
      <c r="C3274" s="364"/>
      <c r="D3274" s="325" t="str">
        <f t="shared" si="976"/>
        <v/>
      </c>
      <c r="E3274" s="365"/>
      <c r="F3274" s="331">
        <f t="shared" si="977"/>
        <v>0</v>
      </c>
      <c r="G3274" s="332">
        <f t="shared" si="979"/>
        <v>0</v>
      </c>
    </row>
    <row r="3275" spans="1:7" ht="20.100000000000001" customHeight="1" x14ac:dyDescent="0.2">
      <c r="A3275" s="363" t="str">
        <f t="shared" si="978"/>
        <v/>
      </c>
      <c r="B3275" s="328" t="str">
        <f t="shared" si="975"/>
        <v/>
      </c>
      <c r="C3275" s="364"/>
      <c r="D3275" s="325" t="str">
        <f t="shared" si="976"/>
        <v/>
      </c>
      <c r="E3275" s="365"/>
      <c r="F3275" s="331">
        <f t="shared" si="977"/>
        <v>0</v>
      </c>
      <c r="G3275" s="332">
        <f t="shared" si="979"/>
        <v>0</v>
      </c>
    </row>
    <row r="3276" spans="1:7" ht="20.100000000000001" customHeight="1" x14ac:dyDescent="0.2">
      <c r="A3276" s="363" t="str">
        <f t="shared" si="978"/>
        <v/>
      </c>
      <c r="B3276" s="328" t="str">
        <f t="shared" si="975"/>
        <v/>
      </c>
      <c r="C3276" s="364"/>
      <c r="D3276" s="325" t="str">
        <f t="shared" si="976"/>
        <v/>
      </c>
      <c r="E3276" s="365"/>
      <c r="F3276" s="331">
        <f t="shared" si="977"/>
        <v>0</v>
      </c>
      <c r="G3276" s="332">
        <f t="shared" si="979"/>
        <v>0</v>
      </c>
    </row>
    <row r="3277" spans="1:7" ht="20.100000000000001" customHeight="1" x14ac:dyDescent="0.2">
      <c r="A3277" s="366"/>
      <c r="B3277" s="352"/>
      <c r="C3277" s="352"/>
      <c r="D3277" s="330"/>
      <c r="E3277" s="348"/>
      <c r="F3277" s="597" t="s">
        <v>27</v>
      </c>
      <c r="G3277" s="333">
        <f>SUBTOTAL(9,G3263:G3276)</f>
        <v>0</v>
      </c>
    </row>
    <row r="3278" spans="1:7" ht="20.100000000000001" customHeight="1" x14ac:dyDescent="0.2">
      <c r="A3278" s="366"/>
      <c r="B3278" s="352"/>
      <c r="C3278" s="339" t="s">
        <v>722</v>
      </c>
      <c r="D3278" s="330"/>
      <c r="E3278" s="348"/>
      <c r="F3278" s="349"/>
      <c r="G3278" s="367"/>
    </row>
    <row r="3279" spans="1:7" ht="20.100000000000001" customHeight="1" x14ac:dyDescent="0.2">
      <c r="A3279" s="363" t="str">
        <f t="shared" ref="A3279:A3286" si="980">IFERROR(VLOOKUP(C3279,Tabla_Insumos,4,FALSE),"")</f>
        <v/>
      </c>
      <c r="B3279" s="328" t="str">
        <f t="shared" ref="B3279:B3286" si="981">IFERROR(VLOOKUP(C3279,Tabla_Insumos,5,FALSE),"")</f>
        <v/>
      </c>
      <c r="C3279" s="334"/>
      <c r="D3279" s="325" t="str">
        <f t="shared" ref="D3279:D3286" si="982">IFERROR(VLOOKUP(C3279,Tabla_Insumos,2,FALSE),"")</f>
        <v/>
      </c>
      <c r="E3279" s="329"/>
      <c r="F3279" s="368">
        <f t="shared" ref="F3279:F3286" si="983">IFERROR(VLOOKUP(C3279,Tabla_Insumos,3,FALSE),0)</f>
        <v>0</v>
      </c>
      <c r="G3279" s="332">
        <f>ROUND(E3279*F3279,2)</f>
        <v>0</v>
      </c>
    </row>
    <row r="3280" spans="1:7" ht="20.100000000000001" customHeight="1" x14ac:dyDescent="0.2">
      <c r="A3280" s="363" t="str">
        <f t="shared" si="980"/>
        <v/>
      </c>
      <c r="B3280" s="328" t="str">
        <f t="shared" si="981"/>
        <v/>
      </c>
      <c r="C3280" s="335"/>
      <c r="D3280" s="325" t="str">
        <f t="shared" si="982"/>
        <v/>
      </c>
      <c r="E3280" s="329"/>
      <c r="F3280" s="368">
        <f t="shared" si="983"/>
        <v>0</v>
      </c>
      <c r="G3280" s="332">
        <f t="shared" ref="G3280:G3286" si="984">ROUND(E3280*F3280,2)</f>
        <v>0</v>
      </c>
    </row>
    <row r="3281" spans="1:7" ht="20.100000000000001" customHeight="1" x14ac:dyDescent="0.2">
      <c r="A3281" s="363" t="str">
        <f t="shared" si="980"/>
        <v/>
      </c>
      <c r="B3281" s="328" t="str">
        <f t="shared" si="981"/>
        <v/>
      </c>
      <c r="C3281" s="335"/>
      <c r="D3281" s="325" t="str">
        <f t="shared" si="982"/>
        <v/>
      </c>
      <c r="E3281" s="329"/>
      <c r="F3281" s="368">
        <f t="shared" si="983"/>
        <v>0</v>
      </c>
      <c r="G3281" s="332">
        <f t="shared" si="984"/>
        <v>0</v>
      </c>
    </row>
    <row r="3282" spans="1:7" ht="20.100000000000001" customHeight="1" x14ac:dyDescent="0.2">
      <c r="A3282" s="363" t="str">
        <f t="shared" si="980"/>
        <v/>
      </c>
      <c r="B3282" s="328" t="str">
        <f t="shared" si="981"/>
        <v/>
      </c>
      <c r="C3282" s="335"/>
      <c r="D3282" s="325" t="str">
        <f t="shared" si="982"/>
        <v/>
      </c>
      <c r="E3282" s="329"/>
      <c r="F3282" s="368">
        <f t="shared" si="983"/>
        <v>0</v>
      </c>
      <c r="G3282" s="332">
        <f t="shared" si="984"/>
        <v>0</v>
      </c>
    </row>
    <row r="3283" spans="1:7" ht="20.100000000000001" customHeight="1" x14ac:dyDescent="0.2">
      <c r="A3283" s="363" t="str">
        <f t="shared" si="980"/>
        <v/>
      </c>
      <c r="B3283" s="328" t="str">
        <f t="shared" si="981"/>
        <v/>
      </c>
      <c r="C3283" s="328"/>
      <c r="D3283" s="325" t="str">
        <f t="shared" si="982"/>
        <v/>
      </c>
      <c r="E3283" s="329"/>
      <c r="F3283" s="368">
        <f t="shared" si="983"/>
        <v>0</v>
      </c>
      <c r="G3283" s="332">
        <f t="shared" si="984"/>
        <v>0</v>
      </c>
    </row>
    <row r="3284" spans="1:7" ht="20.100000000000001" customHeight="1" x14ac:dyDescent="0.2">
      <c r="A3284" s="363" t="str">
        <f t="shared" si="980"/>
        <v/>
      </c>
      <c r="B3284" s="328" t="str">
        <f t="shared" si="981"/>
        <v/>
      </c>
      <c r="C3284" s="328"/>
      <c r="D3284" s="325" t="str">
        <f t="shared" si="982"/>
        <v/>
      </c>
      <c r="E3284" s="329"/>
      <c r="F3284" s="368">
        <f t="shared" si="983"/>
        <v>0</v>
      </c>
      <c r="G3284" s="332">
        <f t="shared" si="984"/>
        <v>0</v>
      </c>
    </row>
    <row r="3285" spans="1:7" ht="20.100000000000001" customHeight="1" x14ac:dyDescent="0.2">
      <c r="A3285" s="363" t="str">
        <f t="shared" si="980"/>
        <v/>
      </c>
      <c r="B3285" s="328" t="str">
        <f t="shared" si="981"/>
        <v/>
      </c>
      <c r="C3285" s="364"/>
      <c r="D3285" s="325" t="str">
        <f t="shared" si="982"/>
        <v/>
      </c>
      <c r="E3285" s="365"/>
      <c r="F3285" s="368">
        <f t="shared" si="983"/>
        <v>0</v>
      </c>
      <c r="G3285" s="332">
        <f t="shared" si="984"/>
        <v>0</v>
      </c>
    </row>
    <row r="3286" spans="1:7" ht="20.100000000000001" customHeight="1" x14ac:dyDescent="0.2">
      <c r="A3286" s="363" t="str">
        <f t="shared" si="980"/>
        <v/>
      </c>
      <c r="B3286" s="328" t="str">
        <f t="shared" si="981"/>
        <v/>
      </c>
      <c r="C3286" s="364"/>
      <c r="D3286" s="325" t="str">
        <f t="shared" si="982"/>
        <v/>
      </c>
      <c r="E3286" s="365"/>
      <c r="F3286" s="368">
        <f t="shared" si="983"/>
        <v>0</v>
      </c>
      <c r="G3286" s="332">
        <f t="shared" si="984"/>
        <v>0</v>
      </c>
    </row>
    <row r="3287" spans="1:7" ht="20.100000000000001" customHeight="1" x14ac:dyDescent="0.2">
      <c r="A3287" s="366"/>
      <c r="B3287" s="352"/>
      <c r="C3287" s="352"/>
      <c r="D3287" s="330"/>
      <c r="E3287" s="348"/>
      <c r="F3287" s="597" t="s">
        <v>28</v>
      </c>
      <c r="G3287" s="333">
        <f>SUBTOTAL(9,G3279:G3286)</f>
        <v>0</v>
      </c>
    </row>
    <row r="3288" spans="1:7" ht="20.100000000000001" customHeight="1" x14ac:dyDescent="0.2">
      <c r="A3288" s="366"/>
      <c r="B3288" s="352"/>
      <c r="C3288" s="339" t="s">
        <v>723</v>
      </c>
      <c r="D3288" s="330"/>
      <c r="E3288" s="348"/>
      <c r="F3288" s="349"/>
      <c r="G3288" s="367"/>
    </row>
    <row r="3289" spans="1:7" ht="20.100000000000001" customHeight="1" x14ac:dyDescent="0.2">
      <c r="A3289" s="363" t="str">
        <f>IFERROR(VLOOKUP(C3289,Tabla_Insumos,4,FALSE),"")</f>
        <v/>
      </c>
      <c r="B3289" s="328" t="str">
        <f t="shared" ref="B3289:B3297" si="985">IFERROR(VLOOKUP(C3289,Tabla_Insumos,5,FALSE),"")</f>
        <v/>
      </c>
      <c r="C3289" s="335"/>
      <c r="D3289" s="325" t="str">
        <f t="shared" ref="D3289:D3297" si="986">IFERROR(VLOOKUP(C3289,Tabla_Insumos,2,FALSE),"")</f>
        <v/>
      </c>
      <c r="E3289" s="329"/>
      <c r="F3289" s="331">
        <f>IFERROR(VLOOKUP(C3289,Tabla_Insumos,3,FALSE),0)</f>
        <v>0</v>
      </c>
      <c r="G3289" s="332">
        <f>ROUND(E3289*F3289,2)</f>
        <v>0</v>
      </c>
    </row>
    <row r="3290" spans="1:7" ht="20.100000000000001" customHeight="1" x14ac:dyDescent="0.2">
      <c r="A3290" s="363" t="str">
        <f t="shared" ref="A3290:A3297" si="987">IFERROR(VLOOKUP(C3290,Tabla_Insumos,4,FALSE),"")</f>
        <v/>
      </c>
      <c r="B3290" s="328" t="str">
        <f t="shared" si="985"/>
        <v/>
      </c>
      <c r="C3290" s="335"/>
      <c r="D3290" s="325" t="str">
        <f t="shared" si="986"/>
        <v/>
      </c>
      <c r="E3290" s="329"/>
      <c r="F3290" s="331">
        <f t="shared" ref="F3290:F3297" si="988">IFERROR(VLOOKUP(C3290,Tabla_Insumos,3,FALSE),0)</f>
        <v>0</v>
      </c>
      <c r="G3290" s="332">
        <f t="shared" ref="G3290:G3297" si="989">ROUND(E3290*F3290,2)</f>
        <v>0</v>
      </c>
    </row>
    <row r="3291" spans="1:7" ht="20.100000000000001" customHeight="1" x14ac:dyDescent="0.2">
      <c r="A3291" s="363" t="str">
        <f t="shared" si="987"/>
        <v/>
      </c>
      <c r="B3291" s="328" t="str">
        <f t="shared" si="985"/>
        <v/>
      </c>
      <c r="C3291" s="334"/>
      <c r="D3291" s="325" t="str">
        <f t="shared" si="986"/>
        <v/>
      </c>
      <c r="E3291" s="329"/>
      <c r="F3291" s="331">
        <f t="shared" si="988"/>
        <v>0</v>
      </c>
      <c r="G3291" s="332">
        <f t="shared" si="989"/>
        <v>0</v>
      </c>
    </row>
    <row r="3292" spans="1:7" ht="20.100000000000001" customHeight="1" x14ac:dyDescent="0.2">
      <c r="A3292" s="363" t="str">
        <f t="shared" si="987"/>
        <v/>
      </c>
      <c r="B3292" s="328" t="str">
        <f t="shared" si="985"/>
        <v/>
      </c>
      <c r="C3292" s="369"/>
      <c r="D3292" s="325" t="str">
        <f t="shared" si="986"/>
        <v/>
      </c>
      <c r="E3292" s="329"/>
      <c r="F3292" s="331">
        <f t="shared" si="988"/>
        <v>0</v>
      </c>
      <c r="G3292" s="332">
        <f t="shared" si="989"/>
        <v>0</v>
      </c>
    </row>
    <row r="3293" spans="1:7" ht="20.100000000000001" customHeight="1" x14ac:dyDescent="0.2">
      <c r="A3293" s="363" t="str">
        <f t="shared" si="987"/>
        <v/>
      </c>
      <c r="B3293" s="328" t="str">
        <f t="shared" si="985"/>
        <v/>
      </c>
      <c r="C3293" s="370"/>
      <c r="D3293" s="325" t="str">
        <f t="shared" si="986"/>
        <v/>
      </c>
      <c r="E3293" s="329"/>
      <c r="F3293" s="331">
        <f t="shared" si="988"/>
        <v>0</v>
      </c>
      <c r="G3293" s="332">
        <f t="shared" si="989"/>
        <v>0</v>
      </c>
    </row>
    <row r="3294" spans="1:7" ht="20.100000000000001" customHeight="1" x14ac:dyDescent="0.2">
      <c r="A3294" s="363" t="str">
        <f t="shared" si="987"/>
        <v/>
      </c>
      <c r="B3294" s="328" t="str">
        <f t="shared" si="985"/>
        <v/>
      </c>
      <c r="C3294" s="364"/>
      <c r="D3294" s="325" t="str">
        <f t="shared" si="986"/>
        <v/>
      </c>
      <c r="E3294" s="365"/>
      <c r="F3294" s="331">
        <f t="shared" si="988"/>
        <v>0</v>
      </c>
      <c r="G3294" s="332">
        <f t="shared" si="989"/>
        <v>0</v>
      </c>
    </row>
    <row r="3295" spans="1:7" ht="20.100000000000001" customHeight="1" x14ac:dyDescent="0.2">
      <c r="A3295" s="363" t="str">
        <f t="shared" si="987"/>
        <v/>
      </c>
      <c r="B3295" s="328" t="str">
        <f t="shared" si="985"/>
        <v/>
      </c>
      <c r="C3295" s="364"/>
      <c r="D3295" s="325" t="str">
        <f t="shared" si="986"/>
        <v/>
      </c>
      <c r="E3295" s="365"/>
      <c r="F3295" s="331">
        <f t="shared" si="988"/>
        <v>0</v>
      </c>
      <c r="G3295" s="332">
        <f t="shared" si="989"/>
        <v>0</v>
      </c>
    </row>
    <row r="3296" spans="1:7" ht="20.100000000000001" customHeight="1" x14ac:dyDescent="0.2">
      <c r="A3296" s="363" t="str">
        <f t="shared" si="987"/>
        <v/>
      </c>
      <c r="B3296" s="328" t="str">
        <f t="shared" si="985"/>
        <v/>
      </c>
      <c r="C3296" s="364"/>
      <c r="D3296" s="325" t="str">
        <f t="shared" si="986"/>
        <v/>
      </c>
      <c r="E3296" s="365"/>
      <c r="F3296" s="331">
        <f t="shared" si="988"/>
        <v>0</v>
      </c>
      <c r="G3296" s="332">
        <f t="shared" si="989"/>
        <v>0</v>
      </c>
    </row>
    <row r="3297" spans="1:7" ht="20.100000000000001" customHeight="1" x14ac:dyDescent="0.2">
      <c r="A3297" s="363" t="str">
        <f t="shared" si="987"/>
        <v/>
      </c>
      <c r="B3297" s="328" t="str">
        <f t="shared" si="985"/>
        <v/>
      </c>
      <c r="C3297" s="364"/>
      <c r="D3297" s="325" t="str">
        <f t="shared" si="986"/>
        <v/>
      </c>
      <c r="E3297" s="365"/>
      <c r="F3297" s="331">
        <f t="shared" si="988"/>
        <v>0</v>
      </c>
      <c r="G3297" s="332">
        <f t="shared" si="989"/>
        <v>0</v>
      </c>
    </row>
    <row r="3298" spans="1:7" ht="20.100000000000001" customHeight="1" x14ac:dyDescent="0.2">
      <c r="A3298" s="371"/>
      <c r="B3298" s="330"/>
      <c r="C3298" s="352"/>
      <c r="D3298" s="330"/>
      <c r="E3298" s="348"/>
      <c r="F3298" s="597" t="s">
        <v>29</v>
      </c>
      <c r="G3298" s="333">
        <f>SUBTOTAL(9,G3289:G3297)</f>
        <v>0</v>
      </c>
    </row>
    <row r="3299" spans="1:7" ht="20.100000000000001" customHeight="1" thickBot="1" x14ac:dyDescent="0.25">
      <c r="A3299" s="372"/>
      <c r="B3299" s="373"/>
      <c r="C3299" s="374"/>
      <c r="D3299" s="373"/>
      <c r="E3299" s="375"/>
      <c r="F3299" s="376"/>
      <c r="G3299" s="377"/>
    </row>
    <row r="3300" spans="1:7" ht="20.100000000000001" customHeight="1" thickBot="1" x14ac:dyDescent="0.25">
      <c r="A3300" s="387">
        <f>B3258</f>
        <v>64</v>
      </c>
      <c r="B3300" s="378" t="str">
        <f>C3258</f>
        <v>Red de cloacas - Relleno superior</v>
      </c>
      <c r="C3300" s="379"/>
      <c r="D3300" s="379" t="s">
        <v>30</v>
      </c>
      <c r="E3300" s="380"/>
      <c r="F3300" s="381" t="s">
        <v>31</v>
      </c>
      <c r="G3300" s="382">
        <f>SUBTOTAL(9,G3263:G3299)</f>
        <v>0</v>
      </c>
    </row>
    <row r="3301" spans="1:7" ht="20.100000000000001" customHeight="1" thickTop="1" thickBot="1" x14ac:dyDescent="0.25"/>
    <row r="3302" spans="1:7" ht="20.100000000000001" customHeight="1" thickTop="1" x14ac:dyDescent="0.2">
      <c r="A3302" s="383" t="s">
        <v>1252</v>
      </c>
      <c r="B3302" s="384"/>
      <c r="C3302" s="384"/>
      <c r="D3302" s="384"/>
      <c r="E3302" s="384"/>
      <c r="F3302" s="384"/>
      <c r="G3302" s="385"/>
    </row>
    <row r="3303" spans="1:7" ht="20.100000000000001" customHeight="1" x14ac:dyDescent="0.2">
      <c r="A3303" s="336" t="s">
        <v>719</v>
      </c>
      <c r="B3303" s="337" t="str">
        <f>Comitente</f>
        <v>INSTITUTO PROVINCIAL DE LA VIVIENDA</v>
      </c>
      <c r="C3303" s="338"/>
      <c r="D3303" s="339"/>
      <c r="E3303" s="339"/>
      <c r="F3303" s="340"/>
      <c r="G3303" s="341"/>
    </row>
    <row r="3304" spans="1:7" ht="20.100000000000001" customHeight="1" x14ac:dyDescent="0.2">
      <c r="A3304" s="336" t="s">
        <v>720</v>
      </c>
      <c r="B3304" s="337" t="str">
        <f>Contratista</f>
        <v>xxxxxx</v>
      </c>
      <c r="C3304" s="342"/>
      <c r="D3304" s="342"/>
      <c r="E3304" s="342"/>
      <c r="F3304" s="343"/>
      <c r="G3304" s="344"/>
    </row>
    <row r="3305" spans="1:7" ht="20.100000000000001" customHeight="1" x14ac:dyDescent="0.2">
      <c r="A3305" s="336" t="s">
        <v>20</v>
      </c>
      <c r="B3305" s="337" t="str">
        <f>Obra</f>
        <v>B° VIRGEN DE FÁTIMA - SECTOR 1 - 71 VIV.- DPTO. JÁCHAL</v>
      </c>
      <c r="C3305" s="342"/>
      <c r="D3305" s="342"/>
      <c r="E3305" s="342"/>
      <c r="F3305" s="343" t="s">
        <v>33</v>
      </c>
      <c r="G3305" s="345">
        <f>+Datos!$C$10</f>
        <v>43769</v>
      </c>
    </row>
    <row r="3306" spans="1:7" ht="20.100000000000001" customHeight="1" x14ac:dyDescent="0.2">
      <c r="A3306" s="346" t="s">
        <v>718</v>
      </c>
      <c r="B3306" s="347" t="str">
        <f>Ubicación</f>
        <v>DEPTO. JÁCHAL</v>
      </c>
      <c r="C3306" s="347"/>
      <c r="D3306" s="330"/>
      <c r="E3306" s="348"/>
      <c r="F3306" s="349"/>
      <c r="G3306" s="350"/>
    </row>
    <row r="3307" spans="1:7" ht="20.100000000000001" customHeight="1" x14ac:dyDescent="0.2">
      <c r="A3307" s="346" t="s">
        <v>34</v>
      </c>
      <c r="B3307" s="351" t="s">
        <v>1126</v>
      </c>
      <c r="C3307" s="352" t="str">
        <f>IFERROR(VLOOKUP(B3307,Tabla_CyP,2,FALSE),"")</f>
        <v>INFRAESTRUCTURA</v>
      </c>
      <c r="D3307" s="353"/>
      <c r="E3307" s="348"/>
      <c r="F3307" s="349"/>
      <c r="G3307" s="350"/>
    </row>
    <row r="3308" spans="1:7" ht="20.100000000000001" customHeight="1" x14ac:dyDescent="0.2">
      <c r="A3308" s="346" t="s">
        <v>21</v>
      </c>
      <c r="B3308" s="386">
        <f>IFERROR(VLOOKUP(COUNTIF($A$1:A3308,"ITEM:"),Tabla_NumeroItem,2,FALSE),"")</f>
        <v>65</v>
      </c>
      <c r="C3308" s="352" t="str">
        <f>IFERROR(VLOOKUP(B3308,Tabla_CyP,2,FALSE),"")</f>
        <v>Red de cloacas - Conexiones domiciliarias cloacas (Provisión, acarreo y coloc. materiales p/la ejecución s/red nueva)</v>
      </c>
      <c r="D3308" s="330"/>
      <c r="E3308" s="348"/>
      <c r="F3308" s="343" t="s">
        <v>22</v>
      </c>
      <c r="G3308" s="354" t="str">
        <f>IFERROR(VLOOKUP(B3308,Tabla_CyP,4,FALSE),"")</f>
        <v>u</v>
      </c>
    </row>
    <row r="3309" spans="1:7" ht="20.100000000000001" customHeight="1" x14ac:dyDescent="0.2">
      <c r="A3309" s="346"/>
      <c r="B3309" s="347"/>
      <c r="C3309" s="352"/>
      <c r="D3309" s="330"/>
      <c r="E3309" s="348"/>
      <c r="F3309" s="349"/>
      <c r="G3309" s="350"/>
    </row>
    <row r="3310" spans="1:7" ht="20.100000000000001" customHeight="1" x14ac:dyDescent="0.2">
      <c r="A3310" s="650" t="s">
        <v>581</v>
      </c>
      <c r="B3310" s="651"/>
      <c r="C3310" s="646" t="s">
        <v>0</v>
      </c>
      <c r="D3310" s="646" t="s">
        <v>23</v>
      </c>
      <c r="E3310" s="648" t="s">
        <v>24</v>
      </c>
      <c r="F3310" s="644" t="s">
        <v>25</v>
      </c>
      <c r="G3310" s="652" t="s">
        <v>26</v>
      </c>
    </row>
    <row r="3311" spans="1:7" ht="20.100000000000001" customHeight="1" x14ac:dyDescent="0.2">
      <c r="A3311" s="355" t="s">
        <v>582</v>
      </c>
      <c r="B3311" s="356" t="s">
        <v>583</v>
      </c>
      <c r="C3311" s="647"/>
      <c r="D3311" s="647"/>
      <c r="E3311" s="649"/>
      <c r="F3311" s="645"/>
      <c r="G3311" s="653"/>
    </row>
    <row r="3312" spans="1:7" ht="20.100000000000001" customHeight="1" x14ac:dyDescent="0.2">
      <c r="A3312" s="596"/>
      <c r="B3312" s="357"/>
      <c r="C3312" s="358" t="s">
        <v>721</v>
      </c>
      <c r="D3312" s="359"/>
      <c r="E3312" s="360"/>
      <c r="F3312" s="361"/>
      <c r="G3312" s="362"/>
    </row>
    <row r="3313" spans="1:7" ht="20.100000000000001" customHeight="1" x14ac:dyDescent="0.2">
      <c r="A3313" s="363" t="str">
        <f>IFERROR(VLOOKUP(C3313,Tabla_Insumos,4,FALSE),"")</f>
        <v/>
      </c>
      <c r="B3313" s="328" t="str">
        <f t="shared" ref="B3313:B3326" si="990">IFERROR(VLOOKUP(C3313,Tabla_Insumos,5,FALSE),"")</f>
        <v/>
      </c>
      <c r="C3313" s="326"/>
      <c r="D3313" s="325" t="str">
        <f t="shared" ref="D3313:D3326" si="991">IFERROR(VLOOKUP(C3313,Tabla_Insumos,2,FALSE),"")</f>
        <v/>
      </c>
      <c r="E3313" s="329"/>
      <c r="F3313" s="331">
        <f t="shared" ref="F3313:F3326" si="992">IFERROR(VLOOKUP(C3313,Tabla_Insumos,3,FALSE),0)</f>
        <v>0</v>
      </c>
      <c r="G3313" s="332">
        <f>ROUND(E3313*F3313,2)</f>
        <v>0</v>
      </c>
    </row>
    <row r="3314" spans="1:7" ht="20.100000000000001" customHeight="1" x14ac:dyDescent="0.2">
      <c r="A3314" s="363" t="str">
        <f t="shared" ref="A3314:A3326" si="993">IFERROR(VLOOKUP(C3314,Tabla_Insumos,4,FALSE),"")</f>
        <v/>
      </c>
      <c r="B3314" s="328" t="str">
        <f t="shared" si="990"/>
        <v/>
      </c>
      <c r="C3314" s="326"/>
      <c r="D3314" s="325" t="str">
        <f t="shared" si="991"/>
        <v/>
      </c>
      <c r="E3314" s="329"/>
      <c r="F3314" s="331">
        <f t="shared" si="992"/>
        <v>0</v>
      </c>
      <c r="G3314" s="332">
        <f t="shared" ref="G3314:G3326" si="994">ROUND(E3314*F3314,2)</f>
        <v>0</v>
      </c>
    </row>
    <row r="3315" spans="1:7" ht="20.100000000000001" customHeight="1" x14ac:dyDescent="0.2">
      <c r="A3315" s="363" t="str">
        <f t="shared" si="993"/>
        <v/>
      </c>
      <c r="B3315" s="328" t="str">
        <f t="shared" si="990"/>
        <v/>
      </c>
      <c r="C3315" s="326"/>
      <c r="D3315" s="325" t="str">
        <f t="shared" si="991"/>
        <v/>
      </c>
      <c r="E3315" s="329"/>
      <c r="F3315" s="331">
        <f t="shared" si="992"/>
        <v>0</v>
      </c>
      <c r="G3315" s="332">
        <f t="shared" si="994"/>
        <v>0</v>
      </c>
    </row>
    <row r="3316" spans="1:7" ht="20.100000000000001" customHeight="1" x14ac:dyDescent="0.2">
      <c r="A3316" s="363" t="str">
        <f t="shared" si="993"/>
        <v/>
      </c>
      <c r="B3316" s="328" t="str">
        <f t="shared" si="990"/>
        <v/>
      </c>
      <c r="C3316" s="327"/>
      <c r="D3316" s="325" t="str">
        <f t="shared" si="991"/>
        <v/>
      </c>
      <c r="E3316" s="329"/>
      <c r="F3316" s="331">
        <f t="shared" si="992"/>
        <v>0</v>
      </c>
      <c r="G3316" s="332">
        <f t="shared" si="994"/>
        <v>0</v>
      </c>
    </row>
    <row r="3317" spans="1:7" ht="20.100000000000001" customHeight="1" x14ac:dyDescent="0.2">
      <c r="A3317" s="363" t="str">
        <f t="shared" si="993"/>
        <v/>
      </c>
      <c r="B3317" s="328" t="str">
        <f t="shared" si="990"/>
        <v/>
      </c>
      <c r="C3317" s="328"/>
      <c r="D3317" s="325" t="str">
        <f t="shared" si="991"/>
        <v/>
      </c>
      <c r="E3317" s="329"/>
      <c r="F3317" s="331">
        <f t="shared" si="992"/>
        <v>0</v>
      </c>
      <c r="G3317" s="332">
        <f t="shared" si="994"/>
        <v>0</v>
      </c>
    </row>
    <row r="3318" spans="1:7" ht="20.100000000000001" customHeight="1" x14ac:dyDescent="0.2">
      <c r="A3318" s="363" t="str">
        <f t="shared" si="993"/>
        <v/>
      </c>
      <c r="B3318" s="328" t="str">
        <f t="shared" si="990"/>
        <v/>
      </c>
      <c r="C3318" s="364"/>
      <c r="D3318" s="325" t="str">
        <f t="shared" si="991"/>
        <v/>
      </c>
      <c r="E3318" s="365"/>
      <c r="F3318" s="331">
        <f t="shared" si="992"/>
        <v>0</v>
      </c>
      <c r="G3318" s="332">
        <f t="shared" si="994"/>
        <v>0</v>
      </c>
    </row>
    <row r="3319" spans="1:7" ht="20.100000000000001" customHeight="1" x14ac:dyDescent="0.2">
      <c r="A3319" s="363" t="str">
        <f t="shared" si="993"/>
        <v/>
      </c>
      <c r="B3319" s="328" t="str">
        <f t="shared" si="990"/>
        <v/>
      </c>
      <c r="C3319" s="364"/>
      <c r="D3319" s="325" t="str">
        <f t="shared" si="991"/>
        <v/>
      </c>
      <c r="E3319" s="365"/>
      <c r="F3319" s="331">
        <f t="shared" si="992"/>
        <v>0</v>
      </c>
      <c r="G3319" s="332">
        <f t="shared" si="994"/>
        <v>0</v>
      </c>
    </row>
    <row r="3320" spans="1:7" ht="20.100000000000001" customHeight="1" x14ac:dyDescent="0.2">
      <c r="A3320" s="363" t="str">
        <f t="shared" si="993"/>
        <v/>
      </c>
      <c r="B3320" s="328" t="str">
        <f t="shared" si="990"/>
        <v/>
      </c>
      <c r="C3320" s="364"/>
      <c r="D3320" s="325" t="str">
        <f t="shared" si="991"/>
        <v/>
      </c>
      <c r="E3320" s="365"/>
      <c r="F3320" s="331">
        <f t="shared" si="992"/>
        <v>0</v>
      </c>
      <c r="G3320" s="332">
        <f t="shared" si="994"/>
        <v>0</v>
      </c>
    </row>
    <row r="3321" spans="1:7" ht="20.100000000000001" customHeight="1" x14ac:dyDescent="0.2">
      <c r="A3321" s="363" t="str">
        <f t="shared" si="993"/>
        <v/>
      </c>
      <c r="B3321" s="328" t="str">
        <f t="shared" si="990"/>
        <v/>
      </c>
      <c r="C3321" s="364"/>
      <c r="D3321" s="325" t="str">
        <f t="shared" si="991"/>
        <v/>
      </c>
      <c r="E3321" s="365"/>
      <c r="F3321" s="331">
        <f t="shared" si="992"/>
        <v>0</v>
      </c>
      <c r="G3321" s="332">
        <f t="shared" si="994"/>
        <v>0</v>
      </c>
    </row>
    <row r="3322" spans="1:7" ht="20.100000000000001" customHeight="1" x14ac:dyDescent="0.2">
      <c r="A3322" s="363" t="str">
        <f t="shared" si="993"/>
        <v/>
      </c>
      <c r="B3322" s="328" t="str">
        <f t="shared" si="990"/>
        <v/>
      </c>
      <c r="C3322" s="364"/>
      <c r="D3322" s="325" t="str">
        <f t="shared" si="991"/>
        <v/>
      </c>
      <c r="E3322" s="365"/>
      <c r="F3322" s="331">
        <f t="shared" si="992"/>
        <v>0</v>
      </c>
      <c r="G3322" s="332">
        <f t="shared" si="994"/>
        <v>0</v>
      </c>
    </row>
    <row r="3323" spans="1:7" ht="20.100000000000001" customHeight="1" x14ac:dyDescent="0.2">
      <c r="A3323" s="363" t="str">
        <f t="shared" si="993"/>
        <v/>
      </c>
      <c r="B3323" s="328" t="str">
        <f t="shared" si="990"/>
        <v/>
      </c>
      <c r="C3323" s="364"/>
      <c r="D3323" s="325" t="str">
        <f t="shared" si="991"/>
        <v/>
      </c>
      <c r="E3323" s="365"/>
      <c r="F3323" s="331">
        <f t="shared" si="992"/>
        <v>0</v>
      </c>
      <c r="G3323" s="332">
        <f t="shared" si="994"/>
        <v>0</v>
      </c>
    </row>
    <row r="3324" spans="1:7" ht="20.100000000000001" customHeight="1" x14ac:dyDescent="0.2">
      <c r="A3324" s="363" t="str">
        <f t="shared" si="993"/>
        <v/>
      </c>
      <c r="B3324" s="328" t="str">
        <f t="shared" si="990"/>
        <v/>
      </c>
      <c r="C3324" s="364"/>
      <c r="D3324" s="325" t="str">
        <f t="shared" si="991"/>
        <v/>
      </c>
      <c r="E3324" s="365"/>
      <c r="F3324" s="331">
        <f t="shared" si="992"/>
        <v>0</v>
      </c>
      <c r="G3324" s="332">
        <f t="shared" si="994"/>
        <v>0</v>
      </c>
    </row>
    <row r="3325" spans="1:7" ht="20.100000000000001" customHeight="1" x14ac:dyDescent="0.2">
      <c r="A3325" s="363" t="str">
        <f t="shared" si="993"/>
        <v/>
      </c>
      <c r="B3325" s="328" t="str">
        <f t="shared" si="990"/>
        <v/>
      </c>
      <c r="C3325" s="364"/>
      <c r="D3325" s="325" t="str">
        <f t="shared" si="991"/>
        <v/>
      </c>
      <c r="E3325" s="365"/>
      <c r="F3325" s="331">
        <f t="shared" si="992"/>
        <v>0</v>
      </c>
      <c r="G3325" s="332">
        <f t="shared" si="994"/>
        <v>0</v>
      </c>
    </row>
    <row r="3326" spans="1:7" ht="20.100000000000001" customHeight="1" x14ac:dyDescent="0.2">
      <c r="A3326" s="363" t="str">
        <f t="shared" si="993"/>
        <v/>
      </c>
      <c r="B3326" s="328" t="str">
        <f t="shared" si="990"/>
        <v/>
      </c>
      <c r="C3326" s="364"/>
      <c r="D3326" s="325" t="str">
        <f t="shared" si="991"/>
        <v/>
      </c>
      <c r="E3326" s="365"/>
      <c r="F3326" s="331">
        <f t="shared" si="992"/>
        <v>0</v>
      </c>
      <c r="G3326" s="332">
        <f t="shared" si="994"/>
        <v>0</v>
      </c>
    </row>
    <row r="3327" spans="1:7" ht="20.100000000000001" customHeight="1" x14ac:dyDescent="0.2">
      <c r="A3327" s="366"/>
      <c r="B3327" s="352"/>
      <c r="C3327" s="352"/>
      <c r="D3327" s="330"/>
      <c r="E3327" s="348"/>
      <c r="F3327" s="597" t="s">
        <v>27</v>
      </c>
      <c r="G3327" s="333">
        <f>SUBTOTAL(9,G3313:G3326)</f>
        <v>0</v>
      </c>
    </row>
    <row r="3328" spans="1:7" ht="20.100000000000001" customHeight="1" x14ac:dyDescent="0.2">
      <c r="A3328" s="366"/>
      <c r="B3328" s="352"/>
      <c r="C3328" s="339" t="s">
        <v>722</v>
      </c>
      <c r="D3328" s="330"/>
      <c r="E3328" s="348"/>
      <c r="F3328" s="349"/>
      <c r="G3328" s="367"/>
    </row>
    <row r="3329" spans="1:7" ht="20.100000000000001" customHeight="1" x14ac:dyDescent="0.2">
      <c r="A3329" s="363" t="str">
        <f t="shared" ref="A3329:A3336" si="995">IFERROR(VLOOKUP(C3329,Tabla_Insumos,4,FALSE),"")</f>
        <v/>
      </c>
      <c r="B3329" s="328" t="str">
        <f t="shared" ref="B3329:B3336" si="996">IFERROR(VLOOKUP(C3329,Tabla_Insumos,5,FALSE),"")</f>
        <v/>
      </c>
      <c r="C3329" s="334"/>
      <c r="D3329" s="325" t="str">
        <f t="shared" ref="D3329:D3336" si="997">IFERROR(VLOOKUP(C3329,Tabla_Insumos,2,FALSE),"")</f>
        <v/>
      </c>
      <c r="E3329" s="329"/>
      <c r="F3329" s="368">
        <f t="shared" ref="F3329:F3336" si="998">IFERROR(VLOOKUP(C3329,Tabla_Insumos,3,FALSE),0)</f>
        <v>0</v>
      </c>
      <c r="G3329" s="332">
        <f>ROUND(E3329*F3329,2)</f>
        <v>0</v>
      </c>
    </row>
    <row r="3330" spans="1:7" ht="20.100000000000001" customHeight="1" x14ac:dyDescent="0.2">
      <c r="A3330" s="363" t="str">
        <f t="shared" si="995"/>
        <v/>
      </c>
      <c r="B3330" s="328" t="str">
        <f t="shared" si="996"/>
        <v/>
      </c>
      <c r="C3330" s="335"/>
      <c r="D3330" s="325" t="str">
        <f t="shared" si="997"/>
        <v/>
      </c>
      <c r="E3330" s="329"/>
      <c r="F3330" s="368">
        <f t="shared" si="998"/>
        <v>0</v>
      </c>
      <c r="G3330" s="332">
        <f t="shared" ref="G3330:G3336" si="999">ROUND(E3330*F3330,2)</f>
        <v>0</v>
      </c>
    </row>
    <row r="3331" spans="1:7" ht="20.100000000000001" customHeight="1" x14ac:dyDescent="0.2">
      <c r="A3331" s="363" t="str">
        <f t="shared" si="995"/>
        <v/>
      </c>
      <c r="B3331" s="328" t="str">
        <f t="shared" si="996"/>
        <v/>
      </c>
      <c r="C3331" s="335"/>
      <c r="D3331" s="325" t="str">
        <f t="shared" si="997"/>
        <v/>
      </c>
      <c r="E3331" s="329"/>
      <c r="F3331" s="368">
        <f t="shared" si="998"/>
        <v>0</v>
      </c>
      <c r="G3331" s="332">
        <f t="shared" si="999"/>
        <v>0</v>
      </c>
    </row>
    <row r="3332" spans="1:7" ht="20.100000000000001" customHeight="1" x14ac:dyDescent="0.2">
      <c r="A3332" s="363" t="str">
        <f t="shared" si="995"/>
        <v/>
      </c>
      <c r="B3332" s="328" t="str">
        <f t="shared" si="996"/>
        <v/>
      </c>
      <c r="C3332" s="335"/>
      <c r="D3332" s="325" t="str">
        <f t="shared" si="997"/>
        <v/>
      </c>
      <c r="E3332" s="329"/>
      <c r="F3332" s="368">
        <f t="shared" si="998"/>
        <v>0</v>
      </c>
      <c r="G3332" s="332">
        <f t="shared" si="999"/>
        <v>0</v>
      </c>
    </row>
    <row r="3333" spans="1:7" ht="20.100000000000001" customHeight="1" x14ac:dyDescent="0.2">
      <c r="A3333" s="363" t="str">
        <f t="shared" si="995"/>
        <v/>
      </c>
      <c r="B3333" s="328" t="str">
        <f t="shared" si="996"/>
        <v/>
      </c>
      <c r="C3333" s="328"/>
      <c r="D3333" s="325" t="str">
        <f t="shared" si="997"/>
        <v/>
      </c>
      <c r="E3333" s="329"/>
      <c r="F3333" s="368">
        <f t="shared" si="998"/>
        <v>0</v>
      </c>
      <c r="G3333" s="332">
        <f t="shared" si="999"/>
        <v>0</v>
      </c>
    </row>
    <row r="3334" spans="1:7" ht="20.100000000000001" customHeight="1" x14ac:dyDescent="0.2">
      <c r="A3334" s="363" t="str">
        <f t="shared" si="995"/>
        <v/>
      </c>
      <c r="B3334" s="328" t="str">
        <f t="shared" si="996"/>
        <v/>
      </c>
      <c r="C3334" s="328"/>
      <c r="D3334" s="325" t="str">
        <f t="shared" si="997"/>
        <v/>
      </c>
      <c r="E3334" s="329"/>
      <c r="F3334" s="368">
        <f t="shared" si="998"/>
        <v>0</v>
      </c>
      <c r="G3334" s="332">
        <f t="shared" si="999"/>
        <v>0</v>
      </c>
    </row>
    <row r="3335" spans="1:7" ht="20.100000000000001" customHeight="1" x14ac:dyDescent="0.2">
      <c r="A3335" s="363" t="str">
        <f t="shared" si="995"/>
        <v/>
      </c>
      <c r="B3335" s="328" t="str">
        <f t="shared" si="996"/>
        <v/>
      </c>
      <c r="C3335" s="364"/>
      <c r="D3335" s="325" t="str">
        <f t="shared" si="997"/>
        <v/>
      </c>
      <c r="E3335" s="365"/>
      <c r="F3335" s="368">
        <f t="shared" si="998"/>
        <v>0</v>
      </c>
      <c r="G3335" s="332">
        <f t="shared" si="999"/>
        <v>0</v>
      </c>
    </row>
    <row r="3336" spans="1:7" ht="20.100000000000001" customHeight="1" x14ac:dyDescent="0.2">
      <c r="A3336" s="363" t="str">
        <f t="shared" si="995"/>
        <v/>
      </c>
      <c r="B3336" s="328" t="str">
        <f t="shared" si="996"/>
        <v/>
      </c>
      <c r="C3336" s="364"/>
      <c r="D3336" s="325" t="str">
        <f t="shared" si="997"/>
        <v/>
      </c>
      <c r="E3336" s="365"/>
      <c r="F3336" s="368">
        <f t="shared" si="998"/>
        <v>0</v>
      </c>
      <c r="G3336" s="332">
        <f t="shared" si="999"/>
        <v>0</v>
      </c>
    </row>
    <row r="3337" spans="1:7" ht="20.100000000000001" customHeight="1" x14ac:dyDescent="0.2">
      <c r="A3337" s="366"/>
      <c r="B3337" s="352"/>
      <c r="C3337" s="352"/>
      <c r="D3337" s="330"/>
      <c r="E3337" s="348"/>
      <c r="F3337" s="597" t="s">
        <v>28</v>
      </c>
      <c r="G3337" s="333">
        <f>SUBTOTAL(9,G3329:G3336)</f>
        <v>0</v>
      </c>
    </row>
    <row r="3338" spans="1:7" ht="20.100000000000001" customHeight="1" x14ac:dyDescent="0.2">
      <c r="A3338" s="366"/>
      <c r="B3338" s="352"/>
      <c r="C3338" s="339" t="s">
        <v>723</v>
      </c>
      <c r="D3338" s="330"/>
      <c r="E3338" s="348"/>
      <c r="F3338" s="349"/>
      <c r="G3338" s="367"/>
    </row>
    <row r="3339" spans="1:7" ht="20.100000000000001" customHeight="1" x14ac:dyDescent="0.2">
      <c r="A3339" s="363" t="str">
        <f>IFERROR(VLOOKUP(C3339,Tabla_Insumos,4,FALSE),"")</f>
        <v/>
      </c>
      <c r="B3339" s="328" t="str">
        <f t="shared" ref="B3339:B3347" si="1000">IFERROR(VLOOKUP(C3339,Tabla_Insumos,5,FALSE),"")</f>
        <v/>
      </c>
      <c r="C3339" s="335"/>
      <c r="D3339" s="325" t="str">
        <f t="shared" ref="D3339:D3347" si="1001">IFERROR(VLOOKUP(C3339,Tabla_Insumos,2,FALSE),"")</f>
        <v/>
      </c>
      <c r="E3339" s="329"/>
      <c r="F3339" s="331">
        <f>IFERROR(VLOOKUP(C3339,Tabla_Insumos,3,FALSE),0)</f>
        <v>0</v>
      </c>
      <c r="G3339" s="332">
        <f>ROUND(E3339*F3339,2)</f>
        <v>0</v>
      </c>
    </row>
    <row r="3340" spans="1:7" ht="20.100000000000001" customHeight="1" x14ac:dyDescent="0.2">
      <c r="A3340" s="363" t="str">
        <f t="shared" ref="A3340:A3347" si="1002">IFERROR(VLOOKUP(C3340,Tabla_Insumos,4,FALSE),"")</f>
        <v/>
      </c>
      <c r="B3340" s="328" t="str">
        <f t="shared" si="1000"/>
        <v/>
      </c>
      <c r="C3340" s="335"/>
      <c r="D3340" s="325" t="str">
        <f t="shared" si="1001"/>
        <v/>
      </c>
      <c r="E3340" s="329"/>
      <c r="F3340" s="331">
        <f t="shared" ref="F3340:F3347" si="1003">IFERROR(VLOOKUP(C3340,Tabla_Insumos,3,FALSE),0)</f>
        <v>0</v>
      </c>
      <c r="G3340" s="332">
        <f t="shared" ref="G3340:G3347" si="1004">ROUND(E3340*F3340,2)</f>
        <v>0</v>
      </c>
    </row>
    <row r="3341" spans="1:7" ht="20.100000000000001" customHeight="1" x14ac:dyDescent="0.2">
      <c r="A3341" s="363" t="str">
        <f t="shared" si="1002"/>
        <v/>
      </c>
      <c r="B3341" s="328" t="str">
        <f t="shared" si="1000"/>
        <v/>
      </c>
      <c r="C3341" s="334"/>
      <c r="D3341" s="325" t="str">
        <f t="shared" si="1001"/>
        <v/>
      </c>
      <c r="E3341" s="329"/>
      <c r="F3341" s="331">
        <f t="shared" si="1003"/>
        <v>0</v>
      </c>
      <c r="G3341" s="332">
        <f t="shared" si="1004"/>
        <v>0</v>
      </c>
    </row>
    <row r="3342" spans="1:7" ht="20.100000000000001" customHeight="1" x14ac:dyDescent="0.2">
      <c r="A3342" s="363" t="str">
        <f t="shared" si="1002"/>
        <v/>
      </c>
      <c r="B3342" s="328" t="str">
        <f t="shared" si="1000"/>
        <v/>
      </c>
      <c r="C3342" s="369"/>
      <c r="D3342" s="325" t="str">
        <f t="shared" si="1001"/>
        <v/>
      </c>
      <c r="E3342" s="329"/>
      <c r="F3342" s="331">
        <f t="shared" si="1003"/>
        <v>0</v>
      </c>
      <c r="G3342" s="332">
        <f t="shared" si="1004"/>
        <v>0</v>
      </c>
    </row>
    <row r="3343" spans="1:7" ht="20.100000000000001" customHeight="1" x14ac:dyDescent="0.2">
      <c r="A3343" s="363" t="str">
        <f t="shared" si="1002"/>
        <v/>
      </c>
      <c r="B3343" s="328" t="str">
        <f t="shared" si="1000"/>
        <v/>
      </c>
      <c r="C3343" s="370"/>
      <c r="D3343" s="325" t="str">
        <f t="shared" si="1001"/>
        <v/>
      </c>
      <c r="E3343" s="329"/>
      <c r="F3343" s="331">
        <f t="shared" si="1003"/>
        <v>0</v>
      </c>
      <c r="G3343" s="332">
        <f t="shared" si="1004"/>
        <v>0</v>
      </c>
    </row>
    <row r="3344" spans="1:7" ht="20.100000000000001" customHeight="1" x14ac:dyDescent="0.2">
      <c r="A3344" s="363" t="str">
        <f t="shared" si="1002"/>
        <v/>
      </c>
      <c r="B3344" s="328" t="str">
        <f t="shared" si="1000"/>
        <v/>
      </c>
      <c r="C3344" s="364"/>
      <c r="D3344" s="325" t="str">
        <f t="shared" si="1001"/>
        <v/>
      </c>
      <c r="E3344" s="365"/>
      <c r="F3344" s="331">
        <f t="shared" si="1003"/>
        <v>0</v>
      </c>
      <c r="G3344" s="332">
        <f t="shared" si="1004"/>
        <v>0</v>
      </c>
    </row>
    <row r="3345" spans="1:7" ht="20.100000000000001" customHeight="1" x14ac:dyDescent="0.2">
      <c r="A3345" s="363" t="str">
        <f t="shared" si="1002"/>
        <v/>
      </c>
      <c r="B3345" s="328" t="str">
        <f t="shared" si="1000"/>
        <v/>
      </c>
      <c r="C3345" s="364"/>
      <c r="D3345" s="325" t="str">
        <f t="shared" si="1001"/>
        <v/>
      </c>
      <c r="E3345" s="365"/>
      <c r="F3345" s="331">
        <f t="shared" si="1003"/>
        <v>0</v>
      </c>
      <c r="G3345" s="332">
        <f t="shared" si="1004"/>
        <v>0</v>
      </c>
    </row>
    <row r="3346" spans="1:7" ht="20.100000000000001" customHeight="1" x14ac:dyDescent="0.2">
      <c r="A3346" s="363" t="str">
        <f t="shared" si="1002"/>
        <v/>
      </c>
      <c r="B3346" s="328" t="str">
        <f t="shared" si="1000"/>
        <v/>
      </c>
      <c r="C3346" s="364"/>
      <c r="D3346" s="325" t="str">
        <f t="shared" si="1001"/>
        <v/>
      </c>
      <c r="E3346" s="365"/>
      <c r="F3346" s="331">
        <f t="shared" si="1003"/>
        <v>0</v>
      </c>
      <c r="G3346" s="332">
        <f t="shared" si="1004"/>
        <v>0</v>
      </c>
    </row>
    <row r="3347" spans="1:7" ht="20.100000000000001" customHeight="1" x14ac:dyDescent="0.2">
      <c r="A3347" s="363" t="str">
        <f t="shared" si="1002"/>
        <v/>
      </c>
      <c r="B3347" s="328" t="str">
        <f t="shared" si="1000"/>
        <v/>
      </c>
      <c r="C3347" s="364"/>
      <c r="D3347" s="325" t="str">
        <f t="shared" si="1001"/>
        <v/>
      </c>
      <c r="E3347" s="365"/>
      <c r="F3347" s="331">
        <f t="shared" si="1003"/>
        <v>0</v>
      </c>
      <c r="G3347" s="332">
        <f t="shared" si="1004"/>
        <v>0</v>
      </c>
    </row>
    <row r="3348" spans="1:7" ht="20.100000000000001" customHeight="1" x14ac:dyDescent="0.2">
      <c r="A3348" s="371"/>
      <c r="B3348" s="330"/>
      <c r="C3348" s="352"/>
      <c r="D3348" s="330"/>
      <c r="E3348" s="348"/>
      <c r="F3348" s="597" t="s">
        <v>29</v>
      </c>
      <c r="G3348" s="333">
        <f>SUBTOTAL(9,G3339:G3347)</f>
        <v>0</v>
      </c>
    </row>
    <row r="3349" spans="1:7" ht="20.100000000000001" customHeight="1" thickBot="1" x14ac:dyDescent="0.25">
      <c r="A3349" s="372"/>
      <c r="B3349" s="373"/>
      <c r="C3349" s="374"/>
      <c r="D3349" s="373"/>
      <c r="E3349" s="375"/>
      <c r="F3349" s="376"/>
      <c r="G3349" s="377"/>
    </row>
    <row r="3350" spans="1:7" ht="20.100000000000001" customHeight="1" thickBot="1" x14ac:dyDescent="0.25">
      <c r="A3350" s="387">
        <f>B3308</f>
        <v>65</v>
      </c>
      <c r="B3350" s="378" t="str">
        <f>C3308</f>
        <v>Red de cloacas - Conexiones domiciliarias cloacas (Provisión, acarreo y coloc. materiales p/la ejecución s/red nueva)</v>
      </c>
      <c r="C3350" s="379"/>
      <c r="D3350" s="379" t="s">
        <v>30</v>
      </c>
      <c r="E3350" s="380"/>
      <c r="F3350" s="381" t="s">
        <v>31</v>
      </c>
      <c r="G3350" s="382">
        <f>SUBTOTAL(9,G3313:G3349)</f>
        <v>0</v>
      </c>
    </row>
    <row r="3351" spans="1:7" ht="20.100000000000001" customHeight="1" thickTop="1" thickBot="1" x14ac:dyDescent="0.25"/>
    <row r="3352" spans="1:7" ht="20.100000000000001" customHeight="1" thickTop="1" x14ac:dyDescent="0.2">
      <c r="A3352" s="383" t="s">
        <v>1252</v>
      </c>
      <c r="B3352" s="384"/>
      <c r="C3352" s="384"/>
      <c r="D3352" s="384"/>
      <c r="E3352" s="384"/>
      <c r="F3352" s="384"/>
      <c r="G3352" s="385"/>
    </row>
    <row r="3353" spans="1:7" ht="20.100000000000001" customHeight="1" x14ac:dyDescent="0.2">
      <c r="A3353" s="336" t="s">
        <v>719</v>
      </c>
      <c r="B3353" s="337" t="str">
        <f>Comitente</f>
        <v>INSTITUTO PROVINCIAL DE LA VIVIENDA</v>
      </c>
      <c r="C3353" s="338"/>
      <c r="D3353" s="339"/>
      <c r="E3353" s="339"/>
      <c r="F3353" s="340"/>
      <c r="G3353" s="341"/>
    </row>
    <row r="3354" spans="1:7" ht="20.100000000000001" customHeight="1" x14ac:dyDescent="0.2">
      <c r="A3354" s="336" t="s">
        <v>720</v>
      </c>
      <c r="B3354" s="337" t="str">
        <f>Contratista</f>
        <v>xxxxxx</v>
      </c>
      <c r="C3354" s="342"/>
      <c r="D3354" s="342"/>
      <c r="E3354" s="342"/>
      <c r="F3354" s="343"/>
      <c r="G3354" s="344"/>
    </row>
    <row r="3355" spans="1:7" ht="20.100000000000001" customHeight="1" x14ac:dyDescent="0.2">
      <c r="A3355" s="336" t="s">
        <v>20</v>
      </c>
      <c r="B3355" s="337" t="str">
        <f>Obra</f>
        <v>B° VIRGEN DE FÁTIMA - SECTOR 1 - 71 VIV.- DPTO. JÁCHAL</v>
      </c>
      <c r="C3355" s="342"/>
      <c r="D3355" s="342"/>
      <c r="E3355" s="342"/>
      <c r="F3355" s="343" t="s">
        <v>33</v>
      </c>
      <c r="G3355" s="345">
        <f>+Datos!$C$10</f>
        <v>43769</v>
      </c>
    </row>
    <row r="3356" spans="1:7" ht="20.100000000000001" customHeight="1" x14ac:dyDescent="0.2">
      <c r="A3356" s="346" t="s">
        <v>718</v>
      </c>
      <c r="B3356" s="347" t="str">
        <f>Ubicación</f>
        <v>DEPTO. JÁCHAL</v>
      </c>
      <c r="C3356" s="347"/>
      <c r="D3356" s="330"/>
      <c r="E3356" s="348"/>
      <c r="F3356" s="349"/>
      <c r="G3356" s="350"/>
    </row>
    <row r="3357" spans="1:7" ht="20.100000000000001" customHeight="1" x14ac:dyDescent="0.2">
      <c r="A3357" s="346" t="s">
        <v>34</v>
      </c>
      <c r="B3357" s="351" t="s">
        <v>1126</v>
      </c>
      <c r="C3357" s="352" t="str">
        <f>IFERROR(VLOOKUP(B3357,Tabla_CyP,2,FALSE),"")</f>
        <v>INFRAESTRUCTURA</v>
      </c>
      <c r="D3357" s="353"/>
      <c r="E3357" s="348"/>
      <c r="F3357" s="349"/>
      <c r="G3357" s="350"/>
    </row>
    <row r="3358" spans="1:7" ht="20.100000000000001" customHeight="1" x14ac:dyDescent="0.2">
      <c r="A3358" s="346" t="s">
        <v>21</v>
      </c>
      <c r="B3358" s="386">
        <f>IFERROR(VLOOKUP(COUNTIF($A$1:A3358,"ITEM:"),Tabla_NumeroItem,2,FALSE),"")</f>
        <v>66</v>
      </c>
      <c r="C3358" s="352" t="str">
        <f>IFERROR(VLOOKUP(B3358,Tabla_CyP,2,FALSE),"")</f>
        <v>Red de agua potable - Provisión, acarreo y colocación de caño recto Ø110mm de PVC k-10, incl. piezas esp. juntas, etc.</v>
      </c>
      <c r="D3358" s="330"/>
      <c r="E3358" s="348"/>
      <c r="F3358" s="343" t="s">
        <v>22</v>
      </c>
      <c r="G3358" s="354" t="str">
        <f>IFERROR(VLOOKUP(B3358,Tabla_CyP,4,FALSE),"")</f>
        <v>ml</v>
      </c>
    </row>
    <row r="3359" spans="1:7" ht="20.100000000000001" customHeight="1" x14ac:dyDescent="0.2">
      <c r="A3359" s="346"/>
      <c r="B3359" s="347"/>
      <c r="C3359" s="352"/>
      <c r="D3359" s="330"/>
      <c r="E3359" s="348"/>
      <c r="F3359" s="349"/>
      <c r="G3359" s="350"/>
    </row>
    <row r="3360" spans="1:7" ht="20.100000000000001" customHeight="1" x14ac:dyDescent="0.2">
      <c r="A3360" s="650" t="s">
        <v>581</v>
      </c>
      <c r="B3360" s="651"/>
      <c r="C3360" s="646" t="s">
        <v>0</v>
      </c>
      <c r="D3360" s="646" t="s">
        <v>23</v>
      </c>
      <c r="E3360" s="648" t="s">
        <v>24</v>
      </c>
      <c r="F3360" s="644" t="s">
        <v>25</v>
      </c>
      <c r="G3360" s="652" t="s">
        <v>26</v>
      </c>
    </row>
    <row r="3361" spans="1:7" ht="20.100000000000001" customHeight="1" x14ac:dyDescent="0.2">
      <c r="A3361" s="355" t="s">
        <v>582</v>
      </c>
      <c r="B3361" s="356" t="s">
        <v>583</v>
      </c>
      <c r="C3361" s="647"/>
      <c r="D3361" s="647"/>
      <c r="E3361" s="649"/>
      <c r="F3361" s="645"/>
      <c r="G3361" s="653"/>
    </row>
    <row r="3362" spans="1:7" ht="20.100000000000001" customHeight="1" x14ac:dyDescent="0.2">
      <c r="A3362" s="596"/>
      <c r="B3362" s="357"/>
      <c r="C3362" s="358" t="s">
        <v>721</v>
      </c>
      <c r="D3362" s="359"/>
      <c r="E3362" s="360"/>
      <c r="F3362" s="361"/>
      <c r="G3362" s="362"/>
    </row>
    <row r="3363" spans="1:7" ht="20.100000000000001" customHeight="1" x14ac:dyDescent="0.2">
      <c r="A3363" s="363" t="str">
        <f>IFERROR(VLOOKUP(C3363,Tabla_Insumos,4,FALSE),"")</f>
        <v/>
      </c>
      <c r="B3363" s="328" t="str">
        <f t="shared" ref="B3363:B3376" si="1005">IFERROR(VLOOKUP(C3363,Tabla_Insumos,5,FALSE),"")</f>
        <v/>
      </c>
      <c r="C3363" s="326"/>
      <c r="D3363" s="325" t="str">
        <f t="shared" ref="D3363:D3376" si="1006">IFERROR(VLOOKUP(C3363,Tabla_Insumos,2,FALSE),"")</f>
        <v/>
      </c>
      <c r="E3363" s="329"/>
      <c r="F3363" s="331">
        <f t="shared" ref="F3363:F3376" si="1007">IFERROR(VLOOKUP(C3363,Tabla_Insumos,3,FALSE),0)</f>
        <v>0</v>
      </c>
      <c r="G3363" s="332">
        <f>ROUND(E3363*F3363,2)</f>
        <v>0</v>
      </c>
    </row>
    <row r="3364" spans="1:7" ht="20.100000000000001" customHeight="1" x14ac:dyDescent="0.2">
      <c r="A3364" s="363" t="str">
        <f t="shared" ref="A3364:A3376" si="1008">IFERROR(VLOOKUP(C3364,Tabla_Insumos,4,FALSE),"")</f>
        <v/>
      </c>
      <c r="B3364" s="328" t="str">
        <f t="shared" si="1005"/>
        <v/>
      </c>
      <c r="C3364" s="326"/>
      <c r="D3364" s="325" t="str">
        <f t="shared" si="1006"/>
        <v/>
      </c>
      <c r="E3364" s="329"/>
      <c r="F3364" s="331">
        <f t="shared" si="1007"/>
        <v>0</v>
      </c>
      <c r="G3364" s="332">
        <f t="shared" ref="G3364:G3376" si="1009">ROUND(E3364*F3364,2)</f>
        <v>0</v>
      </c>
    </row>
    <row r="3365" spans="1:7" ht="20.100000000000001" customHeight="1" x14ac:dyDescent="0.2">
      <c r="A3365" s="363" t="str">
        <f t="shared" si="1008"/>
        <v/>
      </c>
      <c r="B3365" s="328" t="str">
        <f t="shared" si="1005"/>
        <v/>
      </c>
      <c r="C3365" s="326"/>
      <c r="D3365" s="325" t="str">
        <f t="shared" si="1006"/>
        <v/>
      </c>
      <c r="E3365" s="329"/>
      <c r="F3365" s="331">
        <f t="shared" si="1007"/>
        <v>0</v>
      </c>
      <c r="G3365" s="332">
        <f t="shared" si="1009"/>
        <v>0</v>
      </c>
    </row>
    <row r="3366" spans="1:7" ht="20.100000000000001" customHeight="1" x14ac:dyDescent="0.2">
      <c r="A3366" s="363" t="str">
        <f t="shared" si="1008"/>
        <v/>
      </c>
      <c r="B3366" s="328" t="str">
        <f t="shared" si="1005"/>
        <v/>
      </c>
      <c r="C3366" s="327"/>
      <c r="D3366" s="325" t="str">
        <f t="shared" si="1006"/>
        <v/>
      </c>
      <c r="E3366" s="329"/>
      <c r="F3366" s="331">
        <f t="shared" si="1007"/>
        <v>0</v>
      </c>
      <c r="G3366" s="332">
        <f t="shared" si="1009"/>
        <v>0</v>
      </c>
    </row>
    <row r="3367" spans="1:7" ht="20.100000000000001" customHeight="1" x14ac:dyDescent="0.2">
      <c r="A3367" s="363" t="str">
        <f t="shared" si="1008"/>
        <v/>
      </c>
      <c r="B3367" s="328" t="str">
        <f t="shared" si="1005"/>
        <v/>
      </c>
      <c r="C3367" s="328"/>
      <c r="D3367" s="325" t="str">
        <f t="shared" si="1006"/>
        <v/>
      </c>
      <c r="E3367" s="329"/>
      <c r="F3367" s="331">
        <f t="shared" si="1007"/>
        <v>0</v>
      </c>
      <c r="G3367" s="332">
        <f t="shared" si="1009"/>
        <v>0</v>
      </c>
    </row>
    <row r="3368" spans="1:7" ht="20.100000000000001" customHeight="1" x14ac:dyDescent="0.2">
      <c r="A3368" s="363" t="str">
        <f t="shared" si="1008"/>
        <v/>
      </c>
      <c r="B3368" s="328" t="str">
        <f t="shared" si="1005"/>
        <v/>
      </c>
      <c r="C3368" s="364"/>
      <c r="D3368" s="325" t="str">
        <f t="shared" si="1006"/>
        <v/>
      </c>
      <c r="E3368" s="365"/>
      <c r="F3368" s="331">
        <f t="shared" si="1007"/>
        <v>0</v>
      </c>
      <c r="G3368" s="332">
        <f t="shared" si="1009"/>
        <v>0</v>
      </c>
    </row>
    <row r="3369" spans="1:7" ht="20.100000000000001" customHeight="1" x14ac:dyDescent="0.2">
      <c r="A3369" s="363" t="str">
        <f t="shared" si="1008"/>
        <v/>
      </c>
      <c r="B3369" s="328" t="str">
        <f t="shared" si="1005"/>
        <v/>
      </c>
      <c r="C3369" s="364"/>
      <c r="D3369" s="325" t="str">
        <f t="shared" si="1006"/>
        <v/>
      </c>
      <c r="E3369" s="365"/>
      <c r="F3369" s="331">
        <f t="shared" si="1007"/>
        <v>0</v>
      </c>
      <c r="G3369" s="332">
        <f t="shared" si="1009"/>
        <v>0</v>
      </c>
    </row>
    <row r="3370" spans="1:7" ht="20.100000000000001" customHeight="1" x14ac:dyDescent="0.2">
      <c r="A3370" s="363" t="str">
        <f t="shared" si="1008"/>
        <v/>
      </c>
      <c r="B3370" s="328" t="str">
        <f t="shared" si="1005"/>
        <v/>
      </c>
      <c r="C3370" s="364"/>
      <c r="D3370" s="325" t="str">
        <f t="shared" si="1006"/>
        <v/>
      </c>
      <c r="E3370" s="365"/>
      <c r="F3370" s="331">
        <f t="shared" si="1007"/>
        <v>0</v>
      </c>
      <c r="G3370" s="332">
        <f t="shared" si="1009"/>
        <v>0</v>
      </c>
    </row>
    <row r="3371" spans="1:7" ht="20.100000000000001" customHeight="1" x14ac:dyDescent="0.2">
      <c r="A3371" s="363" t="str">
        <f t="shared" si="1008"/>
        <v/>
      </c>
      <c r="B3371" s="328" t="str">
        <f t="shared" si="1005"/>
        <v/>
      </c>
      <c r="C3371" s="364"/>
      <c r="D3371" s="325" t="str">
        <f t="shared" si="1006"/>
        <v/>
      </c>
      <c r="E3371" s="365"/>
      <c r="F3371" s="331">
        <f t="shared" si="1007"/>
        <v>0</v>
      </c>
      <c r="G3371" s="332">
        <f t="shared" si="1009"/>
        <v>0</v>
      </c>
    </row>
    <row r="3372" spans="1:7" ht="20.100000000000001" customHeight="1" x14ac:dyDescent="0.2">
      <c r="A3372" s="363" t="str">
        <f t="shared" si="1008"/>
        <v/>
      </c>
      <c r="B3372" s="328" t="str">
        <f t="shared" si="1005"/>
        <v/>
      </c>
      <c r="C3372" s="364"/>
      <c r="D3372" s="325" t="str">
        <f t="shared" si="1006"/>
        <v/>
      </c>
      <c r="E3372" s="365"/>
      <c r="F3372" s="331">
        <f t="shared" si="1007"/>
        <v>0</v>
      </c>
      <c r="G3372" s="332">
        <f t="shared" si="1009"/>
        <v>0</v>
      </c>
    </row>
    <row r="3373" spans="1:7" ht="20.100000000000001" customHeight="1" x14ac:dyDescent="0.2">
      <c r="A3373" s="363" t="str">
        <f t="shared" si="1008"/>
        <v/>
      </c>
      <c r="B3373" s="328" t="str">
        <f t="shared" si="1005"/>
        <v/>
      </c>
      <c r="C3373" s="364"/>
      <c r="D3373" s="325" t="str">
        <f t="shared" si="1006"/>
        <v/>
      </c>
      <c r="E3373" s="365"/>
      <c r="F3373" s="331">
        <f t="shared" si="1007"/>
        <v>0</v>
      </c>
      <c r="G3373" s="332">
        <f t="shared" si="1009"/>
        <v>0</v>
      </c>
    </row>
    <row r="3374" spans="1:7" ht="20.100000000000001" customHeight="1" x14ac:dyDescent="0.2">
      <c r="A3374" s="363" t="str">
        <f t="shared" si="1008"/>
        <v/>
      </c>
      <c r="B3374" s="328" t="str">
        <f t="shared" si="1005"/>
        <v/>
      </c>
      <c r="C3374" s="364"/>
      <c r="D3374" s="325" t="str">
        <f t="shared" si="1006"/>
        <v/>
      </c>
      <c r="E3374" s="365"/>
      <c r="F3374" s="331">
        <f t="shared" si="1007"/>
        <v>0</v>
      </c>
      <c r="G3374" s="332">
        <f t="shared" si="1009"/>
        <v>0</v>
      </c>
    </row>
    <row r="3375" spans="1:7" ht="20.100000000000001" customHeight="1" x14ac:dyDescent="0.2">
      <c r="A3375" s="363" t="str">
        <f t="shared" si="1008"/>
        <v/>
      </c>
      <c r="B3375" s="328" t="str">
        <f t="shared" si="1005"/>
        <v/>
      </c>
      <c r="C3375" s="364"/>
      <c r="D3375" s="325" t="str">
        <f t="shared" si="1006"/>
        <v/>
      </c>
      <c r="E3375" s="365"/>
      <c r="F3375" s="331">
        <f t="shared" si="1007"/>
        <v>0</v>
      </c>
      <c r="G3375" s="332">
        <f t="shared" si="1009"/>
        <v>0</v>
      </c>
    </row>
    <row r="3376" spans="1:7" ht="20.100000000000001" customHeight="1" x14ac:dyDescent="0.2">
      <c r="A3376" s="363" t="str">
        <f t="shared" si="1008"/>
        <v/>
      </c>
      <c r="B3376" s="328" t="str">
        <f t="shared" si="1005"/>
        <v/>
      </c>
      <c r="C3376" s="364"/>
      <c r="D3376" s="325" t="str">
        <f t="shared" si="1006"/>
        <v/>
      </c>
      <c r="E3376" s="365"/>
      <c r="F3376" s="331">
        <f t="shared" si="1007"/>
        <v>0</v>
      </c>
      <c r="G3376" s="332">
        <f t="shared" si="1009"/>
        <v>0</v>
      </c>
    </row>
    <row r="3377" spans="1:7" ht="20.100000000000001" customHeight="1" x14ac:dyDescent="0.2">
      <c r="A3377" s="366"/>
      <c r="B3377" s="352"/>
      <c r="C3377" s="352"/>
      <c r="D3377" s="330"/>
      <c r="E3377" s="348"/>
      <c r="F3377" s="597" t="s">
        <v>27</v>
      </c>
      <c r="G3377" s="333">
        <f>SUBTOTAL(9,G3363:G3376)</f>
        <v>0</v>
      </c>
    </row>
    <row r="3378" spans="1:7" ht="20.100000000000001" customHeight="1" x14ac:dyDescent="0.2">
      <c r="A3378" s="366"/>
      <c r="B3378" s="352"/>
      <c r="C3378" s="339" t="s">
        <v>722</v>
      </c>
      <c r="D3378" s="330"/>
      <c r="E3378" s="348"/>
      <c r="F3378" s="349"/>
      <c r="G3378" s="367"/>
    </row>
    <row r="3379" spans="1:7" ht="20.100000000000001" customHeight="1" x14ac:dyDescent="0.2">
      <c r="A3379" s="363" t="str">
        <f t="shared" ref="A3379:A3386" si="1010">IFERROR(VLOOKUP(C3379,Tabla_Insumos,4,FALSE),"")</f>
        <v/>
      </c>
      <c r="B3379" s="328" t="str">
        <f t="shared" ref="B3379:B3386" si="1011">IFERROR(VLOOKUP(C3379,Tabla_Insumos,5,FALSE),"")</f>
        <v/>
      </c>
      <c r="C3379" s="334"/>
      <c r="D3379" s="325" t="str">
        <f t="shared" ref="D3379:D3386" si="1012">IFERROR(VLOOKUP(C3379,Tabla_Insumos,2,FALSE),"")</f>
        <v/>
      </c>
      <c r="E3379" s="329"/>
      <c r="F3379" s="368">
        <f t="shared" ref="F3379:F3386" si="1013">IFERROR(VLOOKUP(C3379,Tabla_Insumos,3,FALSE),0)</f>
        <v>0</v>
      </c>
      <c r="G3379" s="332">
        <f>ROUND(E3379*F3379,2)</f>
        <v>0</v>
      </c>
    </row>
    <row r="3380" spans="1:7" ht="20.100000000000001" customHeight="1" x14ac:dyDescent="0.2">
      <c r="A3380" s="363" t="str">
        <f t="shared" si="1010"/>
        <v/>
      </c>
      <c r="B3380" s="328" t="str">
        <f t="shared" si="1011"/>
        <v/>
      </c>
      <c r="C3380" s="335"/>
      <c r="D3380" s="325" t="str">
        <f t="shared" si="1012"/>
        <v/>
      </c>
      <c r="E3380" s="329"/>
      <c r="F3380" s="368">
        <f t="shared" si="1013"/>
        <v>0</v>
      </c>
      <c r="G3380" s="332">
        <f t="shared" ref="G3380:G3386" si="1014">ROUND(E3380*F3380,2)</f>
        <v>0</v>
      </c>
    </row>
    <row r="3381" spans="1:7" ht="20.100000000000001" customHeight="1" x14ac:dyDescent="0.2">
      <c r="A3381" s="363" t="str">
        <f t="shared" si="1010"/>
        <v/>
      </c>
      <c r="B3381" s="328" t="str">
        <f t="shared" si="1011"/>
        <v/>
      </c>
      <c r="C3381" s="335"/>
      <c r="D3381" s="325" t="str">
        <f t="shared" si="1012"/>
        <v/>
      </c>
      <c r="E3381" s="329"/>
      <c r="F3381" s="368">
        <f t="shared" si="1013"/>
        <v>0</v>
      </c>
      <c r="G3381" s="332">
        <f t="shared" si="1014"/>
        <v>0</v>
      </c>
    </row>
    <row r="3382" spans="1:7" ht="20.100000000000001" customHeight="1" x14ac:dyDescent="0.2">
      <c r="A3382" s="363" t="str">
        <f t="shared" si="1010"/>
        <v/>
      </c>
      <c r="B3382" s="328" t="str">
        <f t="shared" si="1011"/>
        <v/>
      </c>
      <c r="C3382" s="335"/>
      <c r="D3382" s="325" t="str">
        <f t="shared" si="1012"/>
        <v/>
      </c>
      <c r="E3382" s="329"/>
      <c r="F3382" s="368">
        <f t="shared" si="1013"/>
        <v>0</v>
      </c>
      <c r="G3382" s="332">
        <f t="shared" si="1014"/>
        <v>0</v>
      </c>
    </row>
    <row r="3383" spans="1:7" ht="20.100000000000001" customHeight="1" x14ac:dyDescent="0.2">
      <c r="A3383" s="363" t="str">
        <f t="shared" si="1010"/>
        <v/>
      </c>
      <c r="B3383" s="328" t="str">
        <f t="shared" si="1011"/>
        <v/>
      </c>
      <c r="C3383" s="328"/>
      <c r="D3383" s="325" t="str">
        <f t="shared" si="1012"/>
        <v/>
      </c>
      <c r="E3383" s="329"/>
      <c r="F3383" s="368">
        <f t="shared" si="1013"/>
        <v>0</v>
      </c>
      <c r="G3383" s="332">
        <f t="shared" si="1014"/>
        <v>0</v>
      </c>
    </row>
    <row r="3384" spans="1:7" ht="20.100000000000001" customHeight="1" x14ac:dyDescent="0.2">
      <c r="A3384" s="363" t="str">
        <f t="shared" si="1010"/>
        <v/>
      </c>
      <c r="B3384" s="328" t="str">
        <f t="shared" si="1011"/>
        <v/>
      </c>
      <c r="C3384" s="328"/>
      <c r="D3384" s="325" t="str">
        <f t="shared" si="1012"/>
        <v/>
      </c>
      <c r="E3384" s="329"/>
      <c r="F3384" s="368">
        <f t="shared" si="1013"/>
        <v>0</v>
      </c>
      <c r="G3384" s="332">
        <f t="shared" si="1014"/>
        <v>0</v>
      </c>
    </row>
    <row r="3385" spans="1:7" ht="20.100000000000001" customHeight="1" x14ac:dyDescent="0.2">
      <c r="A3385" s="363" t="str">
        <f t="shared" si="1010"/>
        <v/>
      </c>
      <c r="B3385" s="328" t="str">
        <f t="shared" si="1011"/>
        <v/>
      </c>
      <c r="C3385" s="364"/>
      <c r="D3385" s="325" t="str">
        <f t="shared" si="1012"/>
        <v/>
      </c>
      <c r="E3385" s="365"/>
      <c r="F3385" s="368">
        <f t="shared" si="1013"/>
        <v>0</v>
      </c>
      <c r="G3385" s="332">
        <f t="shared" si="1014"/>
        <v>0</v>
      </c>
    </row>
    <row r="3386" spans="1:7" ht="20.100000000000001" customHeight="1" x14ac:dyDescent="0.2">
      <c r="A3386" s="363" t="str">
        <f t="shared" si="1010"/>
        <v/>
      </c>
      <c r="B3386" s="328" t="str">
        <f t="shared" si="1011"/>
        <v/>
      </c>
      <c r="C3386" s="364"/>
      <c r="D3386" s="325" t="str">
        <f t="shared" si="1012"/>
        <v/>
      </c>
      <c r="E3386" s="365"/>
      <c r="F3386" s="368">
        <f t="shared" si="1013"/>
        <v>0</v>
      </c>
      <c r="G3386" s="332">
        <f t="shared" si="1014"/>
        <v>0</v>
      </c>
    </row>
    <row r="3387" spans="1:7" ht="20.100000000000001" customHeight="1" x14ac:dyDescent="0.2">
      <c r="A3387" s="366"/>
      <c r="B3387" s="352"/>
      <c r="C3387" s="352"/>
      <c r="D3387" s="330"/>
      <c r="E3387" s="348"/>
      <c r="F3387" s="597" t="s">
        <v>28</v>
      </c>
      <c r="G3387" s="333">
        <f>SUBTOTAL(9,G3379:G3386)</f>
        <v>0</v>
      </c>
    </row>
    <row r="3388" spans="1:7" ht="20.100000000000001" customHeight="1" x14ac:dyDescent="0.2">
      <c r="A3388" s="366"/>
      <c r="B3388" s="352"/>
      <c r="C3388" s="339" t="s">
        <v>723</v>
      </c>
      <c r="D3388" s="330"/>
      <c r="E3388" s="348"/>
      <c r="F3388" s="349"/>
      <c r="G3388" s="367"/>
    </row>
    <row r="3389" spans="1:7" ht="20.100000000000001" customHeight="1" x14ac:dyDescent="0.2">
      <c r="A3389" s="363" t="str">
        <f>IFERROR(VLOOKUP(C3389,Tabla_Insumos,4,FALSE),"")</f>
        <v/>
      </c>
      <c r="B3389" s="328" t="str">
        <f t="shared" ref="B3389:B3397" si="1015">IFERROR(VLOOKUP(C3389,Tabla_Insumos,5,FALSE),"")</f>
        <v/>
      </c>
      <c r="C3389" s="335"/>
      <c r="D3389" s="325" t="str">
        <f t="shared" ref="D3389:D3397" si="1016">IFERROR(VLOOKUP(C3389,Tabla_Insumos,2,FALSE),"")</f>
        <v/>
      </c>
      <c r="E3389" s="329"/>
      <c r="F3389" s="331">
        <f>IFERROR(VLOOKUP(C3389,Tabla_Insumos,3,FALSE),0)</f>
        <v>0</v>
      </c>
      <c r="G3389" s="332">
        <f>ROUND(E3389*F3389,2)</f>
        <v>0</v>
      </c>
    </row>
    <row r="3390" spans="1:7" ht="20.100000000000001" customHeight="1" x14ac:dyDescent="0.2">
      <c r="A3390" s="363" t="str">
        <f t="shared" ref="A3390:A3397" si="1017">IFERROR(VLOOKUP(C3390,Tabla_Insumos,4,FALSE),"")</f>
        <v/>
      </c>
      <c r="B3390" s="328" t="str">
        <f t="shared" si="1015"/>
        <v/>
      </c>
      <c r="C3390" s="335"/>
      <c r="D3390" s="325" t="str">
        <f t="shared" si="1016"/>
        <v/>
      </c>
      <c r="E3390" s="329"/>
      <c r="F3390" s="331">
        <f t="shared" ref="F3390:F3397" si="1018">IFERROR(VLOOKUP(C3390,Tabla_Insumos,3,FALSE),0)</f>
        <v>0</v>
      </c>
      <c r="G3390" s="332">
        <f t="shared" ref="G3390:G3397" si="1019">ROUND(E3390*F3390,2)</f>
        <v>0</v>
      </c>
    </row>
    <row r="3391" spans="1:7" ht="20.100000000000001" customHeight="1" x14ac:dyDescent="0.2">
      <c r="A3391" s="363" t="str">
        <f t="shared" si="1017"/>
        <v/>
      </c>
      <c r="B3391" s="328" t="str">
        <f t="shared" si="1015"/>
        <v/>
      </c>
      <c r="C3391" s="334"/>
      <c r="D3391" s="325" t="str">
        <f t="shared" si="1016"/>
        <v/>
      </c>
      <c r="E3391" s="329"/>
      <c r="F3391" s="331">
        <f t="shared" si="1018"/>
        <v>0</v>
      </c>
      <c r="G3391" s="332">
        <f t="shared" si="1019"/>
        <v>0</v>
      </c>
    </row>
    <row r="3392" spans="1:7" ht="20.100000000000001" customHeight="1" x14ac:dyDescent="0.2">
      <c r="A3392" s="363" t="str">
        <f t="shared" si="1017"/>
        <v/>
      </c>
      <c r="B3392" s="328" t="str">
        <f t="shared" si="1015"/>
        <v/>
      </c>
      <c r="C3392" s="369"/>
      <c r="D3392" s="325" t="str">
        <f t="shared" si="1016"/>
        <v/>
      </c>
      <c r="E3392" s="329"/>
      <c r="F3392" s="331">
        <f t="shared" si="1018"/>
        <v>0</v>
      </c>
      <c r="G3392" s="332">
        <f t="shared" si="1019"/>
        <v>0</v>
      </c>
    </row>
    <row r="3393" spans="1:7" ht="20.100000000000001" customHeight="1" x14ac:dyDescent="0.2">
      <c r="A3393" s="363" t="str">
        <f t="shared" si="1017"/>
        <v/>
      </c>
      <c r="B3393" s="328" t="str">
        <f t="shared" si="1015"/>
        <v/>
      </c>
      <c r="C3393" s="370"/>
      <c r="D3393" s="325" t="str">
        <f t="shared" si="1016"/>
        <v/>
      </c>
      <c r="E3393" s="329"/>
      <c r="F3393" s="331">
        <f t="shared" si="1018"/>
        <v>0</v>
      </c>
      <c r="G3393" s="332">
        <f t="shared" si="1019"/>
        <v>0</v>
      </c>
    </row>
    <row r="3394" spans="1:7" ht="20.100000000000001" customHeight="1" x14ac:dyDescent="0.2">
      <c r="A3394" s="363" t="str">
        <f t="shared" si="1017"/>
        <v/>
      </c>
      <c r="B3394" s="328" t="str">
        <f t="shared" si="1015"/>
        <v/>
      </c>
      <c r="C3394" s="364"/>
      <c r="D3394" s="325" t="str">
        <f t="shared" si="1016"/>
        <v/>
      </c>
      <c r="E3394" s="365"/>
      <c r="F3394" s="331">
        <f t="shared" si="1018"/>
        <v>0</v>
      </c>
      <c r="G3394" s="332">
        <f t="shared" si="1019"/>
        <v>0</v>
      </c>
    </row>
    <row r="3395" spans="1:7" ht="20.100000000000001" customHeight="1" x14ac:dyDescent="0.2">
      <c r="A3395" s="363" t="str">
        <f t="shared" si="1017"/>
        <v/>
      </c>
      <c r="B3395" s="328" t="str">
        <f t="shared" si="1015"/>
        <v/>
      </c>
      <c r="C3395" s="364"/>
      <c r="D3395" s="325" t="str">
        <f t="shared" si="1016"/>
        <v/>
      </c>
      <c r="E3395" s="365"/>
      <c r="F3395" s="331">
        <f t="shared" si="1018"/>
        <v>0</v>
      </c>
      <c r="G3395" s="332">
        <f t="shared" si="1019"/>
        <v>0</v>
      </c>
    </row>
    <row r="3396" spans="1:7" ht="20.100000000000001" customHeight="1" x14ac:dyDescent="0.2">
      <c r="A3396" s="363" t="str">
        <f t="shared" si="1017"/>
        <v/>
      </c>
      <c r="B3396" s="328" t="str">
        <f t="shared" si="1015"/>
        <v/>
      </c>
      <c r="C3396" s="364"/>
      <c r="D3396" s="325" t="str">
        <f t="shared" si="1016"/>
        <v/>
      </c>
      <c r="E3396" s="365"/>
      <c r="F3396" s="331">
        <f t="shared" si="1018"/>
        <v>0</v>
      </c>
      <c r="G3396" s="332">
        <f t="shared" si="1019"/>
        <v>0</v>
      </c>
    </row>
    <row r="3397" spans="1:7" ht="20.100000000000001" customHeight="1" x14ac:dyDescent="0.2">
      <c r="A3397" s="363" t="str">
        <f t="shared" si="1017"/>
        <v/>
      </c>
      <c r="B3397" s="328" t="str">
        <f t="shared" si="1015"/>
        <v/>
      </c>
      <c r="C3397" s="364"/>
      <c r="D3397" s="325" t="str">
        <f t="shared" si="1016"/>
        <v/>
      </c>
      <c r="E3397" s="365"/>
      <c r="F3397" s="331">
        <f t="shared" si="1018"/>
        <v>0</v>
      </c>
      <c r="G3397" s="332">
        <f t="shared" si="1019"/>
        <v>0</v>
      </c>
    </row>
    <row r="3398" spans="1:7" ht="20.100000000000001" customHeight="1" x14ac:dyDescent="0.2">
      <c r="A3398" s="371"/>
      <c r="B3398" s="330"/>
      <c r="C3398" s="352"/>
      <c r="D3398" s="330"/>
      <c r="E3398" s="348"/>
      <c r="F3398" s="597" t="s">
        <v>29</v>
      </c>
      <c r="G3398" s="333">
        <f>SUBTOTAL(9,G3389:G3397)</f>
        <v>0</v>
      </c>
    </row>
    <row r="3399" spans="1:7" ht="20.100000000000001" customHeight="1" thickBot="1" x14ac:dyDescent="0.25">
      <c r="A3399" s="372"/>
      <c r="B3399" s="373"/>
      <c r="C3399" s="374"/>
      <c r="D3399" s="373"/>
      <c r="E3399" s="375"/>
      <c r="F3399" s="376"/>
      <c r="G3399" s="377"/>
    </row>
    <row r="3400" spans="1:7" ht="20.100000000000001" customHeight="1" thickBot="1" x14ac:dyDescent="0.25">
      <c r="A3400" s="387">
        <f>B3358</f>
        <v>66</v>
      </c>
      <c r="B3400" s="378" t="str">
        <f>C3358</f>
        <v>Red de agua potable - Provisión, acarreo y colocación de caño recto Ø110mm de PVC k-10, incl. piezas esp. juntas, etc.</v>
      </c>
      <c r="C3400" s="379"/>
      <c r="D3400" s="379" t="s">
        <v>30</v>
      </c>
      <c r="E3400" s="380"/>
      <c r="F3400" s="381" t="s">
        <v>31</v>
      </c>
      <c r="G3400" s="382">
        <f>SUBTOTAL(9,G3363:G3399)</f>
        <v>0</v>
      </c>
    </row>
    <row r="3401" spans="1:7" ht="20.100000000000001" customHeight="1" thickTop="1" thickBot="1" x14ac:dyDescent="0.25"/>
    <row r="3402" spans="1:7" ht="20.100000000000001" customHeight="1" thickTop="1" x14ac:dyDescent="0.2">
      <c r="A3402" s="383" t="s">
        <v>1252</v>
      </c>
      <c r="B3402" s="384"/>
      <c r="C3402" s="384"/>
      <c r="D3402" s="384"/>
      <c r="E3402" s="384"/>
      <c r="F3402" s="384"/>
      <c r="G3402" s="385"/>
    </row>
    <row r="3403" spans="1:7" ht="20.100000000000001" customHeight="1" x14ac:dyDescent="0.2">
      <c r="A3403" s="336" t="s">
        <v>719</v>
      </c>
      <c r="B3403" s="337" t="str">
        <f>Comitente</f>
        <v>INSTITUTO PROVINCIAL DE LA VIVIENDA</v>
      </c>
      <c r="C3403" s="338"/>
      <c r="D3403" s="339"/>
      <c r="E3403" s="339"/>
      <c r="F3403" s="340"/>
      <c r="G3403" s="341"/>
    </row>
    <row r="3404" spans="1:7" ht="20.100000000000001" customHeight="1" x14ac:dyDescent="0.2">
      <c r="A3404" s="336" t="s">
        <v>720</v>
      </c>
      <c r="B3404" s="337" t="str">
        <f>Contratista</f>
        <v>xxxxxx</v>
      </c>
      <c r="C3404" s="342"/>
      <c r="D3404" s="342"/>
      <c r="E3404" s="342"/>
      <c r="F3404" s="343"/>
      <c r="G3404" s="344"/>
    </row>
    <row r="3405" spans="1:7" ht="20.100000000000001" customHeight="1" x14ac:dyDescent="0.2">
      <c r="A3405" s="336" t="s">
        <v>20</v>
      </c>
      <c r="B3405" s="337" t="str">
        <f>Obra</f>
        <v>B° VIRGEN DE FÁTIMA - SECTOR 1 - 71 VIV.- DPTO. JÁCHAL</v>
      </c>
      <c r="C3405" s="342"/>
      <c r="D3405" s="342"/>
      <c r="E3405" s="342"/>
      <c r="F3405" s="343" t="s">
        <v>33</v>
      </c>
      <c r="G3405" s="345">
        <f>+Datos!$C$10</f>
        <v>43769</v>
      </c>
    </row>
    <row r="3406" spans="1:7" ht="20.100000000000001" customHeight="1" x14ac:dyDescent="0.2">
      <c r="A3406" s="346" t="s">
        <v>718</v>
      </c>
      <c r="B3406" s="347" t="str">
        <f>Ubicación</f>
        <v>DEPTO. JÁCHAL</v>
      </c>
      <c r="C3406" s="347"/>
      <c r="D3406" s="330"/>
      <c r="E3406" s="348"/>
      <c r="F3406" s="349"/>
      <c r="G3406" s="350"/>
    </row>
    <row r="3407" spans="1:7" ht="20.100000000000001" customHeight="1" x14ac:dyDescent="0.2">
      <c r="A3407" s="346" t="s">
        <v>34</v>
      </c>
      <c r="B3407" s="351" t="s">
        <v>1126</v>
      </c>
      <c r="C3407" s="352" t="str">
        <f>IFERROR(VLOOKUP(B3407,Tabla_CyP,2,FALSE),"")</f>
        <v>INFRAESTRUCTURA</v>
      </c>
      <c r="D3407" s="353"/>
      <c r="E3407" s="348"/>
      <c r="F3407" s="349"/>
      <c r="G3407" s="350"/>
    </row>
    <row r="3408" spans="1:7" ht="20.100000000000001" customHeight="1" x14ac:dyDescent="0.2">
      <c r="A3408" s="346" t="s">
        <v>21</v>
      </c>
      <c r="B3408" s="386">
        <f>IFERROR(VLOOKUP(COUNTIF($A$1:A3408,"ITEM:"),Tabla_NumeroItem,2,FALSE),"")</f>
        <v>67</v>
      </c>
      <c r="C3408" s="352" t="str">
        <f>IFERROR(VLOOKUP(B3408,Tabla_CyP,2,FALSE),"")</f>
        <v>Red de agua potable - Provisión, acarreo y colocación de caño recto Ø75mm de PVC k-10, incl. piezas esp. juntas, etc.</v>
      </c>
      <c r="D3408" s="330"/>
      <c r="E3408" s="348"/>
      <c r="F3408" s="343" t="s">
        <v>22</v>
      </c>
      <c r="G3408" s="354" t="str">
        <f>IFERROR(VLOOKUP(B3408,Tabla_CyP,4,FALSE),"")</f>
        <v>ml</v>
      </c>
    </row>
    <row r="3409" spans="1:7" ht="20.100000000000001" customHeight="1" x14ac:dyDescent="0.2">
      <c r="A3409" s="346"/>
      <c r="B3409" s="347"/>
      <c r="C3409" s="352"/>
      <c r="D3409" s="330"/>
      <c r="E3409" s="348"/>
      <c r="F3409" s="349"/>
      <c r="G3409" s="350"/>
    </row>
    <row r="3410" spans="1:7" ht="20.100000000000001" customHeight="1" x14ac:dyDescent="0.2">
      <c r="A3410" s="650" t="s">
        <v>581</v>
      </c>
      <c r="B3410" s="651"/>
      <c r="C3410" s="646" t="s">
        <v>0</v>
      </c>
      <c r="D3410" s="646" t="s">
        <v>23</v>
      </c>
      <c r="E3410" s="648" t="s">
        <v>24</v>
      </c>
      <c r="F3410" s="644" t="s">
        <v>25</v>
      </c>
      <c r="G3410" s="652" t="s">
        <v>26</v>
      </c>
    </row>
    <row r="3411" spans="1:7" ht="20.100000000000001" customHeight="1" x14ac:dyDescent="0.2">
      <c r="A3411" s="355" t="s">
        <v>582</v>
      </c>
      <c r="B3411" s="356" t="s">
        <v>583</v>
      </c>
      <c r="C3411" s="647"/>
      <c r="D3411" s="647"/>
      <c r="E3411" s="649"/>
      <c r="F3411" s="645"/>
      <c r="G3411" s="653"/>
    </row>
    <row r="3412" spans="1:7" ht="20.100000000000001" customHeight="1" x14ac:dyDescent="0.2">
      <c r="A3412" s="596"/>
      <c r="B3412" s="357"/>
      <c r="C3412" s="358" t="s">
        <v>721</v>
      </c>
      <c r="D3412" s="359"/>
      <c r="E3412" s="360"/>
      <c r="F3412" s="361"/>
      <c r="G3412" s="362"/>
    </row>
    <row r="3413" spans="1:7" ht="20.100000000000001" customHeight="1" x14ac:dyDescent="0.2">
      <c r="A3413" s="363" t="str">
        <f>IFERROR(VLOOKUP(C3413,Tabla_Insumos,4,FALSE),"")</f>
        <v/>
      </c>
      <c r="B3413" s="328" t="str">
        <f t="shared" ref="B3413:B3426" si="1020">IFERROR(VLOOKUP(C3413,Tabla_Insumos,5,FALSE),"")</f>
        <v/>
      </c>
      <c r="C3413" s="326"/>
      <c r="D3413" s="325" t="str">
        <f t="shared" ref="D3413:D3426" si="1021">IFERROR(VLOOKUP(C3413,Tabla_Insumos,2,FALSE),"")</f>
        <v/>
      </c>
      <c r="E3413" s="329"/>
      <c r="F3413" s="331">
        <f t="shared" ref="F3413:F3426" si="1022">IFERROR(VLOOKUP(C3413,Tabla_Insumos,3,FALSE),0)</f>
        <v>0</v>
      </c>
      <c r="G3413" s="332">
        <f>ROUND(E3413*F3413,2)</f>
        <v>0</v>
      </c>
    </row>
    <row r="3414" spans="1:7" ht="20.100000000000001" customHeight="1" x14ac:dyDescent="0.2">
      <c r="A3414" s="363" t="str">
        <f t="shared" ref="A3414:A3426" si="1023">IFERROR(VLOOKUP(C3414,Tabla_Insumos,4,FALSE),"")</f>
        <v/>
      </c>
      <c r="B3414" s="328" t="str">
        <f t="shared" si="1020"/>
        <v/>
      </c>
      <c r="C3414" s="326"/>
      <c r="D3414" s="325" t="str">
        <f t="shared" si="1021"/>
        <v/>
      </c>
      <c r="E3414" s="329"/>
      <c r="F3414" s="331">
        <f t="shared" si="1022"/>
        <v>0</v>
      </c>
      <c r="G3414" s="332">
        <f t="shared" ref="G3414:G3426" si="1024">ROUND(E3414*F3414,2)</f>
        <v>0</v>
      </c>
    </row>
    <row r="3415" spans="1:7" ht="20.100000000000001" customHeight="1" x14ac:dyDescent="0.2">
      <c r="A3415" s="363" t="str">
        <f t="shared" si="1023"/>
        <v/>
      </c>
      <c r="B3415" s="328" t="str">
        <f t="shared" si="1020"/>
        <v/>
      </c>
      <c r="C3415" s="326"/>
      <c r="D3415" s="325" t="str">
        <f t="shared" si="1021"/>
        <v/>
      </c>
      <c r="E3415" s="329"/>
      <c r="F3415" s="331">
        <f t="shared" si="1022"/>
        <v>0</v>
      </c>
      <c r="G3415" s="332">
        <f t="shared" si="1024"/>
        <v>0</v>
      </c>
    </row>
    <row r="3416" spans="1:7" ht="20.100000000000001" customHeight="1" x14ac:dyDescent="0.2">
      <c r="A3416" s="363" t="str">
        <f t="shared" si="1023"/>
        <v/>
      </c>
      <c r="B3416" s="328" t="str">
        <f t="shared" si="1020"/>
        <v/>
      </c>
      <c r="C3416" s="327"/>
      <c r="D3416" s="325" t="str">
        <f t="shared" si="1021"/>
        <v/>
      </c>
      <c r="E3416" s="329"/>
      <c r="F3416" s="331">
        <f t="shared" si="1022"/>
        <v>0</v>
      </c>
      <c r="G3416" s="332">
        <f t="shared" si="1024"/>
        <v>0</v>
      </c>
    </row>
    <row r="3417" spans="1:7" ht="20.100000000000001" customHeight="1" x14ac:dyDescent="0.2">
      <c r="A3417" s="363" t="str">
        <f t="shared" si="1023"/>
        <v/>
      </c>
      <c r="B3417" s="328" t="str">
        <f t="shared" si="1020"/>
        <v/>
      </c>
      <c r="C3417" s="328"/>
      <c r="D3417" s="325" t="str">
        <f t="shared" si="1021"/>
        <v/>
      </c>
      <c r="E3417" s="329"/>
      <c r="F3417" s="331">
        <f t="shared" si="1022"/>
        <v>0</v>
      </c>
      <c r="G3417" s="332">
        <f t="shared" si="1024"/>
        <v>0</v>
      </c>
    </row>
    <row r="3418" spans="1:7" ht="20.100000000000001" customHeight="1" x14ac:dyDescent="0.2">
      <c r="A3418" s="363" t="str">
        <f t="shared" si="1023"/>
        <v/>
      </c>
      <c r="B3418" s="328" t="str">
        <f t="shared" si="1020"/>
        <v/>
      </c>
      <c r="C3418" s="364"/>
      <c r="D3418" s="325" t="str">
        <f t="shared" si="1021"/>
        <v/>
      </c>
      <c r="E3418" s="365"/>
      <c r="F3418" s="331">
        <f t="shared" si="1022"/>
        <v>0</v>
      </c>
      <c r="G3418" s="332">
        <f t="shared" si="1024"/>
        <v>0</v>
      </c>
    </row>
    <row r="3419" spans="1:7" ht="20.100000000000001" customHeight="1" x14ac:dyDescent="0.2">
      <c r="A3419" s="363" t="str">
        <f t="shared" si="1023"/>
        <v/>
      </c>
      <c r="B3419" s="328" t="str">
        <f t="shared" si="1020"/>
        <v/>
      </c>
      <c r="C3419" s="364"/>
      <c r="D3419" s="325" t="str">
        <f t="shared" si="1021"/>
        <v/>
      </c>
      <c r="E3419" s="365"/>
      <c r="F3419" s="331">
        <f t="shared" si="1022"/>
        <v>0</v>
      </c>
      <c r="G3419" s="332">
        <f t="shared" si="1024"/>
        <v>0</v>
      </c>
    </row>
    <row r="3420" spans="1:7" ht="20.100000000000001" customHeight="1" x14ac:dyDescent="0.2">
      <c r="A3420" s="363" t="str">
        <f t="shared" si="1023"/>
        <v/>
      </c>
      <c r="B3420" s="328" t="str">
        <f t="shared" si="1020"/>
        <v/>
      </c>
      <c r="C3420" s="364"/>
      <c r="D3420" s="325" t="str">
        <f t="shared" si="1021"/>
        <v/>
      </c>
      <c r="E3420" s="365"/>
      <c r="F3420" s="331">
        <f t="shared" si="1022"/>
        <v>0</v>
      </c>
      <c r="G3420" s="332">
        <f t="shared" si="1024"/>
        <v>0</v>
      </c>
    </row>
    <row r="3421" spans="1:7" ht="20.100000000000001" customHeight="1" x14ac:dyDescent="0.2">
      <c r="A3421" s="363" t="str">
        <f t="shared" si="1023"/>
        <v/>
      </c>
      <c r="B3421" s="328" t="str">
        <f t="shared" si="1020"/>
        <v/>
      </c>
      <c r="C3421" s="364"/>
      <c r="D3421" s="325" t="str">
        <f t="shared" si="1021"/>
        <v/>
      </c>
      <c r="E3421" s="365"/>
      <c r="F3421" s="331">
        <f t="shared" si="1022"/>
        <v>0</v>
      </c>
      <c r="G3421" s="332">
        <f t="shared" si="1024"/>
        <v>0</v>
      </c>
    </row>
    <row r="3422" spans="1:7" ht="20.100000000000001" customHeight="1" x14ac:dyDescent="0.2">
      <c r="A3422" s="363" t="str">
        <f t="shared" si="1023"/>
        <v/>
      </c>
      <c r="B3422" s="328" t="str">
        <f t="shared" si="1020"/>
        <v/>
      </c>
      <c r="C3422" s="364"/>
      <c r="D3422" s="325" t="str">
        <f t="shared" si="1021"/>
        <v/>
      </c>
      <c r="E3422" s="365"/>
      <c r="F3422" s="331">
        <f t="shared" si="1022"/>
        <v>0</v>
      </c>
      <c r="G3422" s="332">
        <f t="shared" si="1024"/>
        <v>0</v>
      </c>
    </row>
    <row r="3423" spans="1:7" ht="20.100000000000001" customHeight="1" x14ac:dyDescent="0.2">
      <c r="A3423" s="363" t="str">
        <f t="shared" si="1023"/>
        <v/>
      </c>
      <c r="B3423" s="328" t="str">
        <f t="shared" si="1020"/>
        <v/>
      </c>
      <c r="C3423" s="364"/>
      <c r="D3423" s="325" t="str">
        <f t="shared" si="1021"/>
        <v/>
      </c>
      <c r="E3423" s="365"/>
      <c r="F3423" s="331">
        <f t="shared" si="1022"/>
        <v>0</v>
      </c>
      <c r="G3423" s="332">
        <f t="shared" si="1024"/>
        <v>0</v>
      </c>
    </row>
    <row r="3424" spans="1:7" ht="20.100000000000001" customHeight="1" x14ac:dyDescent="0.2">
      <c r="A3424" s="363" t="str">
        <f t="shared" si="1023"/>
        <v/>
      </c>
      <c r="B3424" s="328" t="str">
        <f t="shared" si="1020"/>
        <v/>
      </c>
      <c r="C3424" s="364"/>
      <c r="D3424" s="325" t="str">
        <f t="shared" si="1021"/>
        <v/>
      </c>
      <c r="E3424" s="365"/>
      <c r="F3424" s="331">
        <f t="shared" si="1022"/>
        <v>0</v>
      </c>
      <c r="G3424" s="332">
        <f t="shared" si="1024"/>
        <v>0</v>
      </c>
    </row>
    <row r="3425" spans="1:7" ht="20.100000000000001" customHeight="1" x14ac:dyDescent="0.2">
      <c r="A3425" s="363" t="str">
        <f t="shared" si="1023"/>
        <v/>
      </c>
      <c r="B3425" s="328" t="str">
        <f t="shared" si="1020"/>
        <v/>
      </c>
      <c r="C3425" s="364"/>
      <c r="D3425" s="325" t="str">
        <f t="shared" si="1021"/>
        <v/>
      </c>
      <c r="E3425" s="365"/>
      <c r="F3425" s="331">
        <f t="shared" si="1022"/>
        <v>0</v>
      </c>
      <c r="G3425" s="332">
        <f t="shared" si="1024"/>
        <v>0</v>
      </c>
    </row>
    <row r="3426" spans="1:7" ht="20.100000000000001" customHeight="1" x14ac:dyDescent="0.2">
      <c r="A3426" s="363" t="str">
        <f t="shared" si="1023"/>
        <v/>
      </c>
      <c r="B3426" s="328" t="str">
        <f t="shared" si="1020"/>
        <v/>
      </c>
      <c r="C3426" s="364"/>
      <c r="D3426" s="325" t="str">
        <f t="shared" si="1021"/>
        <v/>
      </c>
      <c r="E3426" s="365"/>
      <c r="F3426" s="331">
        <f t="shared" si="1022"/>
        <v>0</v>
      </c>
      <c r="G3426" s="332">
        <f t="shared" si="1024"/>
        <v>0</v>
      </c>
    </row>
    <row r="3427" spans="1:7" ht="20.100000000000001" customHeight="1" x14ac:dyDescent="0.2">
      <c r="A3427" s="366"/>
      <c r="B3427" s="352"/>
      <c r="C3427" s="352"/>
      <c r="D3427" s="330"/>
      <c r="E3427" s="348"/>
      <c r="F3427" s="597" t="s">
        <v>27</v>
      </c>
      <c r="G3427" s="333">
        <f>SUBTOTAL(9,G3413:G3426)</f>
        <v>0</v>
      </c>
    </row>
    <row r="3428" spans="1:7" ht="20.100000000000001" customHeight="1" x14ac:dyDescent="0.2">
      <c r="A3428" s="366"/>
      <c r="B3428" s="352"/>
      <c r="C3428" s="339" t="s">
        <v>722</v>
      </c>
      <c r="D3428" s="330"/>
      <c r="E3428" s="348"/>
      <c r="F3428" s="349"/>
      <c r="G3428" s="367"/>
    </row>
    <row r="3429" spans="1:7" ht="20.100000000000001" customHeight="1" x14ac:dyDescent="0.2">
      <c r="A3429" s="363" t="str">
        <f t="shared" ref="A3429:A3436" si="1025">IFERROR(VLOOKUP(C3429,Tabla_Insumos,4,FALSE),"")</f>
        <v/>
      </c>
      <c r="B3429" s="328" t="str">
        <f t="shared" ref="B3429:B3436" si="1026">IFERROR(VLOOKUP(C3429,Tabla_Insumos,5,FALSE),"")</f>
        <v/>
      </c>
      <c r="C3429" s="334"/>
      <c r="D3429" s="325" t="str">
        <f t="shared" ref="D3429:D3436" si="1027">IFERROR(VLOOKUP(C3429,Tabla_Insumos,2,FALSE),"")</f>
        <v/>
      </c>
      <c r="E3429" s="329"/>
      <c r="F3429" s="368">
        <f t="shared" ref="F3429:F3436" si="1028">IFERROR(VLOOKUP(C3429,Tabla_Insumos,3,FALSE),0)</f>
        <v>0</v>
      </c>
      <c r="G3429" s="332">
        <f>ROUND(E3429*F3429,2)</f>
        <v>0</v>
      </c>
    </row>
    <row r="3430" spans="1:7" ht="20.100000000000001" customHeight="1" x14ac:dyDescent="0.2">
      <c r="A3430" s="363" t="str">
        <f t="shared" si="1025"/>
        <v/>
      </c>
      <c r="B3430" s="328" t="str">
        <f t="shared" si="1026"/>
        <v/>
      </c>
      <c r="C3430" s="335"/>
      <c r="D3430" s="325" t="str">
        <f t="shared" si="1027"/>
        <v/>
      </c>
      <c r="E3430" s="329"/>
      <c r="F3430" s="368">
        <f t="shared" si="1028"/>
        <v>0</v>
      </c>
      <c r="G3430" s="332">
        <f t="shared" ref="G3430:G3436" si="1029">ROUND(E3430*F3430,2)</f>
        <v>0</v>
      </c>
    </row>
    <row r="3431" spans="1:7" ht="20.100000000000001" customHeight="1" x14ac:dyDescent="0.2">
      <c r="A3431" s="363" t="str">
        <f t="shared" si="1025"/>
        <v/>
      </c>
      <c r="B3431" s="328" t="str">
        <f t="shared" si="1026"/>
        <v/>
      </c>
      <c r="C3431" s="335"/>
      <c r="D3431" s="325" t="str">
        <f t="shared" si="1027"/>
        <v/>
      </c>
      <c r="E3431" s="329"/>
      <c r="F3431" s="368">
        <f t="shared" si="1028"/>
        <v>0</v>
      </c>
      <c r="G3431" s="332">
        <f t="shared" si="1029"/>
        <v>0</v>
      </c>
    </row>
    <row r="3432" spans="1:7" ht="20.100000000000001" customHeight="1" x14ac:dyDescent="0.2">
      <c r="A3432" s="363" t="str">
        <f t="shared" si="1025"/>
        <v/>
      </c>
      <c r="B3432" s="328" t="str">
        <f t="shared" si="1026"/>
        <v/>
      </c>
      <c r="C3432" s="335"/>
      <c r="D3432" s="325" t="str">
        <f t="shared" si="1027"/>
        <v/>
      </c>
      <c r="E3432" s="329"/>
      <c r="F3432" s="368">
        <f t="shared" si="1028"/>
        <v>0</v>
      </c>
      <c r="G3432" s="332">
        <f t="shared" si="1029"/>
        <v>0</v>
      </c>
    </row>
    <row r="3433" spans="1:7" ht="20.100000000000001" customHeight="1" x14ac:dyDescent="0.2">
      <c r="A3433" s="363" t="str">
        <f t="shared" si="1025"/>
        <v/>
      </c>
      <c r="B3433" s="328" t="str">
        <f t="shared" si="1026"/>
        <v/>
      </c>
      <c r="C3433" s="328"/>
      <c r="D3433" s="325" t="str">
        <f t="shared" si="1027"/>
        <v/>
      </c>
      <c r="E3433" s="329"/>
      <c r="F3433" s="368">
        <f t="shared" si="1028"/>
        <v>0</v>
      </c>
      <c r="G3433" s="332">
        <f t="shared" si="1029"/>
        <v>0</v>
      </c>
    </row>
    <row r="3434" spans="1:7" ht="20.100000000000001" customHeight="1" x14ac:dyDescent="0.2">
      <c r="A3434" s="363" t="str">
        <f t="shared" si="1025"/>
        <v/>
      </c>
      <c r="B3434" s="328" t="str">
        <f t="shared" si="1026"/>
        <v/>
      </c>
      <c r="C3434" s="328"/>
      <c r="D3434" s="325" t="str">
        <f t="shared" si="1027"/>
        <v/>
      </c>
      <c r="E3434" s="329"/>
      <c r="F3434" s="368">
        <f t="shared" si="1028"/>
        <v>0</v>
      </c>
      <c r="G3434" s="332">
        <f t="shared" si="1029"/>
        <v>0</v>
      </c>
    </row>
    <row r="3435" spans="1:7" ht="20.100000000000001" customHeight="1" x14ac:dyDescent="0.2">
      <c r="A3435" s="363" t="str">
        <f t="shared" si="1025"/>
        <v/>
      </c>
      <c r="B3435" s="328" t="str">
        <f t="shared" si="1026"/>
        <v/>
      </c>
      <c r="C3435" s="364"/>
      <c r="D3435" s="325" t="str">
        <f t="shared" si="1027"/>
        <v/>
      </c>
      <c r="E3435" s="365"/>
      <c r="F3435" s="368">
        <f t="shared" si="1028"/>
        <v>0</v>
      </c>
      <c r="G3435" s="332">
        <f t="shared" si="1029"/>
        <v>0</v>
      </c>
    </row>
    <row r="3436" spans="1:7" ht="20.100000000000001" customHeight="1" x14ac:dyDescent="0.2">
      <c r="A3436" s="363" t="str">
        <f t="shared" si="1025"/>
        <v/>
      </c>
      <c r="B3436" s="328" t="str">
        <f t="shared" si="1026"/>
        <v/>
      </c>
      <c r="C3436" s="364"/>
      <c r="D3436" s="325" t="str">
        <f t="shared" si="1027"/>
        <v/>
      </c>
      <c r="E3436" s="365"/>
      <c r="F3436" s="368">
        <f t="shared" si="1028"/>
        <v>0</v>
      </c>
      <c r="G3436" s="332">
        <f t="shared" si="1029"/>
        <v>0</v>
      </c>
    </row>
    <row r="3437" spans="1:7" ht="20.100000000000001" customHeight="1" x14ac:dyDescent="0.2">
      <c r="A3437" s="366"/>
      <c r="B3437" s="352"/>
      <c r="C3437" s="352"/>
      <c r="D3437" s="330"/>
      <c r="E3437" s="348"/>
      <c r="F3437" s="597" t="s">
        <v>28</v>
      </c>
      <c r="G3437" s="333">
        <f>SUBTOTAL(9,G3429:G3436)</f>
        <v>0</v>
      </c>
    </row>
    <row r="3438" spans="1:7" ht="20.100000000000001" customHeight="1" x14ac:dyDescent="0.2">
      <c r="A3438" s="366"/>
      <c r="B3438" s="352"/>
      <c r="C3438" s="339" t="s">
        <v>723</v>
      </c>
      <c r="D3438" s="330"/>
      <c r="E3438" s="348"/>
      <c r="F3438" s="349"/>
      <c r="G3438" s="367"/>
    </row>
    <row r="3439" spans="1:7" ht="20.100000000000001" customHeight="1" x14ac:dyDescent="0.2">
      <c r="A3439" s="363" t="str">
        <f>IFERROR(VLOOKUP(C3439,Tabla_Insumos,4,FALSE),"")</f>
        <v/>
      </c>
      <c r="B3439" s="328" t="str">
        <f t="shared" ref="B3439:B3447" si="1030">IFERROR(VLOOKUP(C3439,Tabla_Insumos,5,FALSE),"")</f>
        <v/>
      </c>
      <c r="C3439" s="335"/>
      <c r="D3439" s="325" t="str">
        <f t="shared" ref="D3439:D3447" si="1031">IFERROR(VLOOKUP(C3439,Tabla_Insumos,2,FALSE),"")</f>
        <v/>
      </c>
      <c r="E3439" s="329"/>
      <c r="F3439" s="331">
        <f>IFERROR(VLOOKUP(C3439,Tabla_Insumos,3,FALSE),0)</f>
        <v>0</v>
      </c>
      <c r="G3439" s="332">
        <f>ROUND(E3439*F3439,2)</f>
        <v>0</v>
      </c>
    </row>
    <row r="3440" spans="1:7" ht="20.100000000000001" customHeight="1" x14ac:dyDescent="0.2">
      <c r="A3440" s="363" t="str">
        <f t="shared" ref="A3440:A3447" si="1032">IFERROR(VLOOKUP(C3440,Tabla_Insumos,4,FALSE),"")</f>
        <v/>
      </c>
      <c r="B3440" s="328" t="str">
        <f t="shared" si="1030"/>
        <v/>
      </c>
      <c r="C3440" s="335"/>
      <c r="D3440" s="325" t="str">
        <f t="shared" si="1031"/>
        <v/>
      </c>
      <c r="E3440" s="329"/>
      <c r="F3440" s="331">
        <f t="shared" ref="F3440:F3447" si="1033">IFERROR(VLOOKUP(C3440,Tabla_Insumos,3,FALSE),0)</f>
        <v>0</v>
      </c>
      <c r="G3440" s="332">
        <f t="shared" ref="G3440:G3447" si="1034">ROUND(E3440*F3440,2)</f>
        <v>0</v>
      </c>
    </row>
    <row r="3441" spans="1:7" ht="20.100000000000001" customHeight="1" x14ac:dyDescent="0.2">
      <c r="A3441" s="363" t="str">
        <f t="shared" si="1032"/>
        <v/>
      </c>
      <c r="B3441" s="328" t="str">
        <f t="shared" si="1030"/>
        <v/>
      </c>
      <c r="C3441" s="334"/>
      <c r="D3441" s="325" t="str">
        <f t="shared" si="1031"/>
        <v/>
      </c>
      <c r="E3441" s="329"/>
      <c r="F3441" s="331">
        <f t="shared" si="1033"/>
        <v>0</v>
      </c>
      <c r="G3441" s="332">
        <f t="shared" si="1034"/>
        <v>0</v>
      </c>
    </row>
    <row r="3442" spans="1:7" ht="20.100000000000001" customHeight="1" x14ac:dyDescent="0.2">
      <c r="A3442" s="363" t="str">
        <f t="shared" si="1032"/>
        <v/>
      </c>
      <c r="B3442" s="328" t="str">
        <f t="shared" si="1030"/>
        <v/>
      </c>
      <c r="C3442" s="369"/>
      <c r="D3442" s="325" t="str">
        <f t="shared" si="1031"/>
        <v/>
      </c>
      <c r="E3442" s="329"/>
      <c r="F3442" s="331">
        <f t="shared" si="1033"/>
        <v>0</v>
      </c>
      <c r="G3442" s="332">
        <f t="shared" si="1034"/>
        <v>0</v>
      </c>
    </row>
    <row r="3443" spans="1:7" ht="20.100000000000001" customHeight="1" x14ac:dyDescent="0.2">
      <c r="A3443" s="363" t="str">
        <f t="shared" si="1032"/>
        <v/>
      </c>
      <c r="B3443" s="328" t="str">
        <f t="shared" si="1030"/>
        <v/>
      </c>
      <c r="C3443" s="370"/>
      <c r="D3443" s="325" t="str">
        <f t="shared" si="1031"/>
        <v/>
      </c>
      <c r="E3443" s="329"/>
      <c r="F3443" s="331">
        <f t="shared" si="1033"/>
        <v>0</v>
      </c>
      <c r="G3443" s="332">
        <f t="shared" si="1034"/>
        <v>0</v>
      </c>
    </row>
    <row r="3444" spans="1:7" ht="20.100000000000001" customHeight="1" x14ac:dyDescent="0.2">
      <c r="A3444" s="363" t="str">
        <f t="shared" si="1032"/>
        <v/>
      </c>
      <c r="B3444" s="328" t="str">
        <f t="shared" si="1030"/>
        <v/>
      </c>
      <c r="C3444" s="364"/>
      <c r="D3444" s="325" t="str">
        <f t="shared" si="1031"/>
        <v/>
      </c>
      <c r="E3444" s="365"/>
      <c r="F3444" s="331">
        <f t="shared" si="1033"/>
        <v>0</v>
      </c>
      <c r="G3444" s="332">
        <f t="shared" si="1034"/>
        <v>0</v>
      </c>
    </row>
    <row r="3445" spans="1:7" ht="20.100000000000001" customHeight="1" x14ac:dyDescent="0.2">
      <c r="A3445" s="363" t="str">
        <f t="shared" si="1032"/>
        <v/>
      </c>
      <c r="B3445" s="328" t="str">
        <f t="shared" si="1030"/>
        <v/>
      </c>
      <c r="C3445" s="364"/>
      <c r="D3445" s="325" t="str">
        <f t="shared" si="1031"/>
        <v/>
      </c>
      <c r="E3445" s="365"/>
      <c r="F3445" s="331">
        <f t="shared" si="1033"/>
        <v>0</v>
      </c>
      <c r="G3445" s="332">
        <f t="shared" si="1034"/>
        <v>0</v>
      </c>
    </row>
    <row r="3446" spans="1:7" ht="20.100000000000001" customHeight="1" x14ac:dyDescent="0.2">
      <c r="A3446" s="363" t="str">
        <f t="shared" si="1032"/>
        <v/>
      </c>
      <c r="B3446" s="328" t="str">
        <f t="shared" si="1030"/>
        <v/>
      </c>
      <c r="C3446" s="364"/>
      <c r="D3446" s="325" t="str">
        <f t="shared" si="1031"/>
        <v/>
      </c>
      <c r="E3446" s="365"/>
      <c r="F3446" s="331">
        <f t="shared" si="1033"/>
        <v>0</v>
      </c>
      <c r="G3446" s="332">
        <f t="shared" si="1034"/>
        <v>0</v>
      </c>
    </row>
    <row r="3447" spans="1:7" ht="20.100000000000001" customHeight="1" x14ac:dyDescent="0.2">
      <c r="A3447" s="363" t="str">
        <f t="shared" si="1032"/>
        <v/>
      </c>
      <c r="B3447" s="328" t="str">
        <f t="shared" si="1030"/>
        <v/>
      </c>
      <c r="C3447" s="364"/>
      <c r="D3447" s="325" t="str">
        <f t="shared" si="1031"/>
        <v/>
      </c>
      <c r="E3447" s="365"/>
      <c r="F3447" s="331">
        <f t="shared" si="1033"/>
        <v>0</v>
      </c>
      <c r="G3447" s="332">
        <f t="shared" si="1034"/>
        <v>0</v>
      </c>
    </row>
    <row r="3448" spans="1:7" ht="20.100000000000001" customHeight="1" x14ac:dyDescent="0.2">
      <c r="A3448" s="371"/>
      <c r="B3448" s="330"/>
      <c r="C3448" s="352"/>
      <c r="D3448" s="330"/>
      <c r="E3448" s="348"/>
      <c r="F3448" s="597" t="s">
        <v>29</v>
      </c>
      <c r="G3448" s="333">
        <f>SUBTOTAL(9,G3439:G3447)</f>
        <v>0</v>
      </c>
    </row>
    <row r="3449" spans="1:7" ht="20.100000000000001" customHeight="1" thickBot="1" x14ac:dyDescent="0.25">
      <c r="A3449" s="372"/>
      <c r="B3449" s="373"/>
      <c r="C3449" s="374"/>
      <c r="D3449" s="373"/>
      <c r="E3449" s="375"/>
      <c r="F3449" s="376"/>
      <c r="G3449" s="377"/>
    </row>
    <row r="3450" spans="1:7" ht="20.100000000000001" customHeight="1" thickBot="1" x14ac:dyDescent="0.25">
      <c r="A3450" s="387">
        <f>B3408</f>
        <v>67</v>
      </c>
      <c r="B3450" s="378" t="str">
        <f>C3408</f>
        <v>Red de agua potable - Provisión, acarreo y colocación de caño recto Ø75mm de PVC k-10, incl. piezas esp. juntas, etc.</v>
      </c>
      <c r="C3450" s="379"/>
      <c r="D3450" s="379" t="s">
        <v>30</v>
      </c>
      <c r="E3450" s="380"/>
      <c r="F3450" s="381" t="s">
        <v>31</v>
      </c>
      <c r="G3450" s="382">
        <f>SUBTOTAL(9,G3413:G3449)</f>
        <v>0</v>
      </c>
    </row>
    <row r="3451" spans="1:7" ht="20.100000000000001" customHeight="1" thickTop="1" thickBot="1" x14ac:dyDescent="0.25"/>
    <row r="3452" spans="1:7" ht="20.100000000000001" customHeight="1" thickTop="1" x14ac:dyDescent="0.2">
      <c r="A3452" s="383" t="s">
        <v>1252</v>
      </c>
      <c r="B3452" s="384"/>
      <c r="C3452" s="384"/>
      <c r="D3452" s="384"/>
      <c r="E3452" s="384"/>
      <c r="F3452" s="384"/>
      <c r="G3452" s="385"/>
    </row>
    <row r="3453" spans="1:7" ht="20.100000000000001" customHeight="1" x14ac:dyDescent="0.2">
      <c r="A3453" s="336" t="s">
        <v>719</v>
      </c>
      <c r="B3453" s="337" t="str">
        <f>Comitente</f>
        <v>INSTITUTO PROVINCIAL DE LA VIVIENDA</v>
      </c>
      <c r="C3453" s="338"/>
      <c r="D3453" s="339"/>
      <c r="E3453" s="339"/>
      <c r="F3453" s="340"/>
      <c r="G3453" s="341"/>
    </row>
    <row r="3454" spans="1:7" ht="20.100000000000001" customHeight="1" x14ac:dyDescent="0.2">
      <c r="A3454" s="336" t="s">
        <v>720</v>
      </c>
      <c r="B3454" s="337" t="str">
        <f>Contratista</f>
        <v>xxxxxx</v>
      </c>
      <c r="C3454" s="342"/>
      <c r="D3454" s="342"/>
      <c r="E3454" s="342"/>
      <c r="F3454" s="343"/>
      <c r="G3454" s="344"/>
    </row>
    <row r="3455" spans="1:7" ht="20.100000000000001" customHeight="1" x14ac:dyDescent="0.2">
      <c r="A3455" s="336" t="s">
        <v>20</v>
      </c>
      <c r="B3455" s="337" t="str">
        <f>Obra</f>
        <v>B° VIRGEN DE FÁTIMA - SECTOR 1 - 71 VIV.- DPTO. JÁCHAL</v>
      </c>
      <c r="C3455" s="342"/>
      <c r="D3455" s="342"/>
      <c r="E3455" s="342"/>
      <c r="F3455" s="343" t="s">
        <v>33</v>
      </c>
      <c r="G3455" s="345">
        <f>+Datos!$C$10</f>
        <v>43769</v>
      </c>
    </row>
    <row r="3456" spans="1:7" ht="20.100000000000001" customHeight="1" x14ac:dyDescent="0.2">
      <c r="A3456" s="346" t="s">
        <v>718</v>
      </c>
      <c r="B3456" s="347" t="str">
        <f>Ubicación</f>
        <v>DEPTO. JÁCHAL</v>
      </c>
      <c r="C3456" s="347"/>
      <c r="D3456" s="330"/>
      <c r="E3456" s="348"/>
      <c r="F3456" s="349"/>
      <c r="G3456" s="350"/>
    </row>
    <row r="3457" spans="1:7" ht="20.100000000000001" customHeight="1" x14ac:dyDescent="0.2">
      <c r="A3457" s="346" t="s">
        <v>34</v>
      </c>
      <c r="B3457" s="351" t="s">
        <v>1126</v>
      </c>
      <c r="C3457" s="352" t="str">
        <f>IFERROR(VLOOKUP(B3457,Tabla_CyP,2,FALSE),"")</f>
        <v>INFRAESTRUCTURA</v>
      </c>
      <c r="D3457" s="353"/>
      <c r="E3457" s="348"/>
      <c r="F3457" s="349"/>
      <c r="G3457" s="350"/>
    </row>
    <row r="3458" spans="1:7" ht="20.100000000000001" customHeight="1" x14ac:dyDescent="0.2">
      <c r="A3458" s="346" t="s">
        <v>21</v>
      </c>
      <c r="B3458" s="386">
        <f>IFERROR(VLOOKUP(COUNTIF($A$1:A3458,"ITEM:"),Tabla_NumeroItem,2,FALSE),"")</f>
        <v>68</v>
      </c>
      <c r="C3458" s="352" t="str">
        <f>IFERROR(VLOOKUP(B3458,Tabla_CyP,2,FALSE),"")</f>
        <v>Red de agua potable - Provisión, acarreo y colocación de válvulas esclusas completas Ø75mm, incluido caja de HF y cámara de mampostería, etc.</v>
      </c>
      <c r="D3458" s="330"/>
      <c r="E3458" s="348"/>
      <c r="F3458" s="343" t="s">
        <v>22</v>
      </c>
      <c r="G3458" s="354" t="str">
        <f>IFERROR(VLOOKUP(B3458,Tabla_CyP,4,FALSE),"")</f>
        <v>u</v>
      </c>
    </row>
    <row r="3459" spans="1:7" ht="20.100000000000001" customHeight="1" x14ac:dyDescent="0.2">
      <c r="A3459" s="346"/>
      <c r="B3459" s="347"/>
      <c r="C3459" s="352"/>
      <c r="D3459" s="330"/>
      <c r="E3459" s="348"/>
      <c r="F3459" s="349"/>
      <c r="G3459" s="350"/>
    </row>
    <row r="3460" spans="1:7" ht="20.100000000000001" customHeight="1" x14ac:dyDescent="0.2">
      <c r="A3460" s="650" t="s">
        <v>581</v>
      </c>
      <c r="B3460" s="651"/>
      <c r="C3460" s="646" t="s">
        <v>0</v>
      </c>
      <c r="D3460" s="646" t="s">
        <v>23</v>
      </c>
      <c r="E3460" s="648" t="s">
        <v>24</v>
      </c>
      <c r="F3460" s="644" t="s">
        <v>25</v>
      </c>
      <c r="G3460" s="652" t="s">
        <v>26</v>
      </c>
    </row>
    <row r="3461" spans="1:7" ht="20.100000000000001" customHeight="1" x14ac:dyDescent="0.2">
      <c r="A3461" s="355" t="s">
        <v>582</v>
      </c>
      <c r="B3461" s="356" t="s">
        <v>583</v>
      </c>
      <c r="C3461" s="647"/>
      <c r="D3461" s="647"/>
      <c r="E3461" s="649"/>
      <c r="F3461" s="645"/>
      <c r="G3461" s="653"/>
    </row>
    <row r="3462" spans="1:7" ht="20.100000000000001" customHeight="1" x14ac:dyDescent="0.2">
      <c r="A3462" s="596"/>
      <c r="B3462" s="357"/>
      <c r="C3462" s="358" t="s">
        <v>721</v>
      </c>
      <c r="D3462" s="359"/>
      <c r="E3462" s="360"/>
      <c r="F3462" s="361"/>
      <c r="G3462" s="362"/>
    </row>
    <row r="3463" spans="1:7" ht="20.100000000000001" customHeight="1" x14ac:dyDescent="0.2">
      <c r="A3463" s="363" t="str">
        <f>IFERROR(VLOOKUP(C3463,Tabla_Insumos,4,FALSE),"")</f>
        <v/>
      </c>
      <c r="B3463" s="328" t="str">
        <f t="shared" ref="B3463:B3476" si="1035">IFERROR(VLOOKUP(C3463,Tabla_Insumos,5,FALSE),"")</f>
        <v/>
      </c>
      <c r="C3463" s="326"/>
      <c r="D3463" s="325" t="str">
        <f t="shared" ref="D3463:D3476" si="1036">IFERROR(VLOOKUP(C3463,Tabla_Insumos,2,FALSE),"")</f>
        <v/>
      </c>
      <c r="E3463" s="329"/>
      <c r="F3463" s="331">
        <f t="shared" ref="F3463:F3476" si="1037">IFERROR(VLOOKUP(C3463,Tabla_Insumos,3,FALSE),0)</f>
        <v>0</v>
      </c>
      <c r="G3463" s="332">
        <f>ROUND(E3463*F3463,2)</f>
        <v>0</v>
      </c>
    </row>
    <row r="3464" spans="1:7" ht="20.100000000000001" customHeight="1" x14ac:dyDescent="0.2">
      <c r="A3464" s="363" t="str">
        <f t="shared" ref="A3464:A3476" si="1038">IFERROR(VLOOKUP(C3464,Tabla_Insumos,4,FALSE),"")</f>
        <v/>
      </c>
      <c r="B3464" s="328" t="str">
        <f t="shared" si="1035"/>
        <v/>
      </c>
      <c r="C3464" s="326"/>
      <c r="D3464" s="325" t="str">
        <f t="shared" si="1036"/>
        <v/>
      </c>
      <c r="E3464" s="329"/>
      <c r="F3464" s="331">
        <f t="shared" si="1037"/>
        <v>0</v>
      </c>
      <c r="G3464" s="332">
        <f t="shared" ref="G3464:G3476" si="1039">ROUND(E3464*F3464,2)</f>
        <v>0</v>
      </c>
    </row>
    <row r="3465" spans="1:7" ht="20.100000000000001" customHeight="1" x14ac:dyDescent="0.2">
      <c r="A3465" s="363" t="str">
        <f t="shared" si="1038"/>
        <v/>
      </c>
      <c r="B3465" s="328" t="str">
        <f t="shared" si="1035"/>
        <v/>
      </c>
      <c r="C3465" s="326"/>
      <c r="D3465" s="325" t="str">
        <f t="shared" si="1036"/>
        <v/>
      </c>
      <c r="E3465" s="329"/>
      <c r="F3465" s="331">
        <f t="shared" si="1037"/>
        <v>0</v>
      </c>
      <c r="G3465" s="332">
        <f t="shared" si="1039"/>
        <v>0</v>
      </c>
    </row>
    <row r="3466" spans="1:7" ht="20.100000000000001" customHeight="1" x14ac:dyDescent="0.2">
      <c r="A3466" s="363" t="str">
        <f t="shared" si="1038"/>
        <v/>
      </c>
      <c r="B3466" s="328" t="str">
        <f t="shared" si="1035"/>
        <v/>
      </c>
      <c r="C3466" s="327"/>
      <c r="D3466" s="325" t="str">
        <f t="shared" si="1036"/>
        <v/>
      </c>
      <c r="E3466" s="329"/>
      <c r="F3466" s="331">
        <f t="shared" si="1037"/>
        <v>0</v>
      </c>
      <c r="G3466" s="332">
        <f t="shared" si="1039"/>
        <v>0</v>
      </c>
    </row>
    <row r="3467" spans="1:7" ht="20.100000000000001" customHeight="1" x14ac:dyDescent="0.2">
      <c r="A3467" s="363" t="str">
        <f t="shared" si="1038"/>
        <v/>
      </c>
      <c r="B3467" s="328" t="str">
        <f t="shared" si="1035"/>
        <v/>
      </c>
      <c r="C3467" s="328"/>
      <c r="D3467" s="325" t="str">
        <f t="shared" si="1036"/>
        <v/>
      </c>
      <c r="E3467" s="329"/>
      <c r="F3467" s="331">
        <f t="shared" si="1037"/>
        <v>0</v>
      </c>
      <c r="G3467" s="332">
        <f t="shared" si="1039"/>
        <v>0</v>
      </c>
    </row>
    <row r="3468" spans="1:7" ht="20.100000000000001" customHeight="1" x14ac:dyDescent="0.2">
      <c r="A3468" s="363" t="str">
        <f t="shared" si="1038"/>
        <v/>
      </c>
      <c r="B3468" s="328" t="str">
        <f t="shared" si="1035"/>
        <v/>
      </c>
      <c r="C3468" s="364"/>
      <c r="D3468" s="325" t="str">
        <f t="shared" si="1036"/>
        <v/>
      </c>
      <c r="E3468" s="365"/>
      <c r="F3468" s="331">
        <f t="shared" si="1037"/>
        <v>0</v>
      </c>
      <c r="G3468" s="332">
        <f t="shared" si="1039"/>
        <v>0</v>
      </c>
    </row>
    <row r="3469" spans="1:7" ht="20.100000000000001" customHeight="1" x14ac:dyDescent="0.2">
      <c r="A3469" s="363" t="str">
        <f t="shared" si="1038"/>
        <v/>
      </c>
      <c r="B3469" s="328" t="str">
        <f t="shared" si="1035"/>
        <v/>
      </c>
      <c r="C3469" s="364"/>
      <c r="D3469" s="325" t="str">
        <f t="shared" si="1036"/>
        <v/>
      </c>
      <c r="E3469" s="365"/>
      <c r="F3469" s="331">
        <f t="shared" si="1037"/>
        <v>0</v>
      </c>
      <c r="G3469" s="332">
        <f t="shared" si="1039"/>
        <v>0</v>
      </c>
    </row>
    <row r="3470" spans="1:7" ht="20.100000000000001" customHeight="1" x14ac:dyDescent="0.2">
      <c r="A3470" s="363" t="str">
        <f t="shared" si="1038"/>
        <v/>
      </c>
      <c r="B3470" s="328" t="str">
        <f t="shared" si="1035"/>
        <v/>
      </c>
      <c r="C3470" s="364"/>
      <c r="D3470" s="325" t="str">
        <f t="shared" si="1036"/>
        <v/>
      </c>
      <c r="E3470" s="365"/>
      <c r="F3470" s="331">
        <f t="shared" si="1037"/>
        <v>0</v>
      </c>
      <c r="G3470" s="332">
        <f t="shared" si="1039"/>
        <v>0</v>
      </c>
    </row>
    <row r="3471" spans="1:7" ht="20.100000000000001" customHeight="1" x14ac:dyDescent="0.2">
      <c r="A3471" s="363" t="str">
        <f t="shared" si="1038"/>
        <v/>
      </c>
      <c r="B3471" s="328" t="str">
        <f t="shared" si="1035"/>
        <v/>
      </c>
      <c r="C3471" s="364"/>
      <c r="D3471" s="325" t="str">
        <f t="shared" si="1036"/>
        <v/>
      </c>
      <c r="E3471" s="365"/>
      <c r="F3471" s="331">
        <f t="shared" si="1037"/>
        <v>0</v>
      </c>
      <c r="G3471" s="332">
        <f t="shared" si="1039"/>
        <v>0</v>
      </c>
    </row>
    <row r="3472" spans="1:7" ht="20.100000000000001" customHeight="1" x14ac:dyDescent="0.2">
      <c r="A3472" s="363" t="str">
        <f t="shared" si="1038"/>
        <v/>
      </c>
      <c r="B3472" s="328" t="str">
        <f t="shared" si="1035"/>
        <v/>
      </c>
      <c r="C3472" s="364"/>
      <c r="D3472" s="325" t="str">
        <f t="shared" si="1036"/>
        <v/>
      </c>
      <c r="E3472" s="365"/>
      <c r="F3472" s="331">
        <f t="shared" si="1037"/>
        <v>0</v>
      </c>
      <c r="G3472" s="332">
        <f t="shared" si="1039"/>
        <v>0</v>
      </c>
    </row>
    <row r="3473" spans="1:7" ht="20.100000000000001" customHeight="1" x14ac:dyDescent="0.2">
      <c r="A3473" s="363" t="str">
        <f t="shared" si="1038"/>
        <v/>
      </c>
      <c r="B3473" s="328" t="str">
        <f t="shared" si="1035"/>
        <v/>
      </c>
      <c r="C3473" s="364"/>
      <c r="D3473" s="325" t="str">
        <f t="shared" si="1036"/>
        <v/>
      </c>
      <c r="E3473" s="365"/>
      <c r="F3473" s="331">
        <f t="shared" si="1037"/>
        <v>0</v>
      </c>
      <c r="G3473" s="332">
        <f t="shared" si="1039"/>
        <v>0</v>
      </c>
    </row>
    <row r="3474" spans="1:7" ht="20.100000000000001" customHeight="1" x14ac:dyDescent="0.2">
      <c r="A3474" s="363" t="str">
        <f t="shared" si="1038"/>
        <v/>
      </c>
      <c r="B3474" s="328" t="str">
        <f t="shared" si="1035"/>
        <v/>
      </c>
      <c r="C3474" s="364"/>
      <c r="D3474" s="325" t="str">
        <f t="shared" si="1036"/>
        <v/>
      </c>
      <c r="E3474" s="365"/>
      <c r="F3474" s="331">
        <f t="shared" si="1037"/>
        <v>0</v>
      </c>
      <c r="G3474" s="332">
        <f t="shared" si="1039"/>
        <v>0</v>
      </c>
    </row>
    <row r="3475" spans="1:7" ht="20.100000000000001" customHeight="1" x14ac:dyDescent="0.2">
      <c r="A3475" s="363" t="str">
        <f t="shared" si="1038"/>
        <v/>
      </c>
      <c r="B3475" s="328" t="str">
        <f t="shared" si="1035"/>
        <v/>
      </c>
      <c r="C3475" s="364"/>
      <c r="D3475" s="325" t="str">
        <f t="shared" si="1036"/>
        <v/>
      </c>
      <c r="E3475" s="365"/>
      <c r="F3475" s="331">
        <f t="shared" si="1037"/>
        <v>0</v>
      </c>
      <c r="G3475" s="332">
        <f t="shared" si="1039"/>
        <v>0</v>
      </c>
    </row>
    <row r="3476" spans="1:7" ht="20.100000000000001" customHeight="1" x14ac:dyDescent="0.2">
      <c r="A3476" s="363" t="str">
        <f t="shared" si="1038"/>
        <v/>
      </c>
      <c r="B3476" s="328" t="str">
        <f t="shared" si="1035"/>
        <v/>
      </c>
      <c r="C3476" s="364"/>
      <c r="D3476" s="325" t="str">
        <f t="shared" si="1036"/>
        <v/>
      </c>
      <c r="E3476" s="365"/>
      <c r="F3476" s="331">
        <f t="shared" si="1037"/>
        <v>0</v>
      </c>
      <c r="G3476" s="332">
        <f t="shared" si="1039"/>
        <v>0</v>
      </c>
    </row>
    <row r="3477" spans="1:7" ht="20.100000000000001" customHeight="1" x14ac:dyDescent="0.2">
      <c r="A3477" s="366"/>
      <c r="B3477" s="352"/>
      <c r="C3477" s="352"/>
      <c r="D3477" s="330"/>
      <c r="E3477" s="348"/>
      <c r="F3477" s="597" t="s">
        <v>27</v>
      </c>
      <c r="G3477" s="333">
        <f>SUBTOTAL(9,G3463:G3476)</f>
        <v>0</v>
      </c>
    </row>
    <row r="3478" spans="1:7" ht="20.100000000000001" customHeight="1" x14ac:dyDescent="0.2">
      <c r="A3478" s="366"/>
      <c r="B3478" s="352"/>
      <c r="C3478" s="339" t="s">
        <v>722</v>
      </c>
      <c r="D3478" s="330"/>
      <c r="E3478" s="348"/>
      <c r="F3478" s="349"/>
      <c r="G3478" s="367"/>
    </row>
    <row r="3479" spans="1:7" ht="20.100000000000001" customHeight="1" x14ac:dyDescent="0.2">
      <c r="A3479" s="363" t="str">
        <f t="shared" ref="A3479:A3486" si="1040">IFERROR(VLOOKUP(C3479,Tabla_Insumos,4,FALSE),"")</f>
        <v/>
      </c>
      <c r="B3479" s="328" t="str">
        <f t="shared" ref="B3479:B3486" si="1041">IFERROR(VLOOKUP(C3479,Tabla_Insumos,5,FALSE),"")</f>
        <v/>
      </c>
      <c r="C3479" s="334"/>
      <c r="D3479" s="325" t="str">
        <f t="shared" ref="D3479:D3486" si="1042">IFERROR(VLOOKUP(C3479,Tabla_Insumos,2,FALSE),"")</f>
        <v/>
      </c>
      <c r="E3479" s="329"/>
      <c r="F3479" s="368">
        <f t="shared" ref="F3479:F3486" si="1043">IFERROR(VLOOKUP(C3479,Tabla_Insumos,3,FALSE),0)</f>
        <v>0</v>
      </c>
      <c r="G3479" s="332">
        <f>ROUND(E3479*F3479,2)</f>
        <v>0</v>
      </c>
    </row>
    <row r="3480" spans="1:7" ht="20.100000000000001" customHeight="1" x14ac:dyDescent="0.2">
      <c r="A3480" s="363" t="str">
        <f t="shared" si="1040"/>
        <v/>
      </c>
      <c r="B3480" s="328" t="str">
        <f t="shared" si="1041"/>
        <v/>
      </c>
      <c r="C3480" s="335"/>
      <c r="D3480" s="325" t="str">
        <f t="shared" si="1042"/>
        <v/>
      </c>
      <c r="E3480" s="329"/>
      <c r="F3480" s="368">
        <f t="shared" si="1043"/>
        <v>0</v>
      </c>
      <c r="G3480" s="332">
        <f t="shared" ref="G3480:G3486" si="1044">ROUND(E3480*F3480,2)</f>
        <v>0</v>
      </c>
    </row>
    <row r="3481" spans="1:7" ht="20.100000000000001" customHeight="1" x14ac:dyDescent="0.2">
      <c r="A3481" s="363" t="str">
        <f t="shared" si="1040"/>
        <v/>
      </c>
      <c r="B3481" s="328" t="str">
        <f t="shared" si="1041"/>
        <v/>
      </c>
      <c r="C3481" s="335"/>
      <c r="D3481" s="325" t="str">
        <f t="shared" si="1042"/>
        <v/>
      </c>
      <c r="E3481" s="329"/>
      <c r="F3481" s="368">
        <f t="shared" si="1043"/>
        <v>0</v>
      </c>
      <c r="G3481" s="332">
        <f t="shared" si="1044"/>
        <v>0</v>
      </c>
    </row>
    <row r="3482" spans="1:7" ht="20.100000000000001" customHeight="1" x14ac:dyDescent="0.2">
      <c r="A3482" s="363" t="str">
        <f t="shared" si="1040"/>
        <v/>
      </c>
      <c r="B3482" s="328" t="str">
        <f t="shared" si="1041"/>
        <v/>
      </c>
      <c r="C3482" s="335"/>
      <c r="D3482" s="325" t="str">
        <f t="shared" si="1042"/>
        <v/>
      </c>
      <c r="E3482" s="329"/>
      <c r="F3482" s="368">
        <f t="shared" si="1043"/>
        <v>0</v>
      </c>
      <c r="G3482" s="332">
        <f t="shared" si="1044"/>
        <v>0</v>
      </c>
    </row>
    <row r="3483" spans="1:7" ht="20.100000000000001" customHeight="1" x14ac:dyDescent="0.2">
      <c r="A3483" s="363" t="str">
        <f t="shared" si="1040"/>
        <v/>
      </c>
      <c r="B3483" s="328" t="str">
        <f t="shared" si="1041"/>
        <v/>
      </c>
      <c r="C3483" s="328"/>
      <c r="D3483" s="325" t="str">
        <f t="shared" si="1042"/>
        <v/>
      </c>
      <c r="E3483" s="329"/>
      <c r="F3483" s="368">
        <f t="shared" si="1043"/>
        <v>0</v>
      </c>
      <c r="G3483" s="332">
        <f t="shared" si="1044"/>
        <v>0</v>
      </c>
    </row>
    <row r="3484" spans="1:7" ht="20.100000000000001" customHeight="1" x14ac:dyDescent="0.2">
      <c r="A3484" s="363" t="str">
        <f t="shared" si="1040"/>
        <v/>
      </c>
      <c r="B3484" s="328" t="str">
        <f t="shared" si="1041"/>
        <v/>
      </c>
      <c r="C3484" s="328"/>
      <c r="D3484" s="325" t="str">
        <f t="shared" si="1042"/>
        <v/>
      </c>
      <c r="E3484" s="329"/>
      <c r="F3484" s="368">
        <f t="shared" si="1043"/>
        <v>0</v>
      </c>
      <c r="G3484" s="332">
        <f t="shared" si="1044"/>
        <v>0</v>
      </c>
    </row>
    <row r="3485" spans="1:7" ht="20.100000000000001" customHeight="1" x14ac:dyDescent="0.2">
      <c r="A3485" s="363" t="str">
        <f t="shared" si="1040"/>
        <v/>
      </c>
      <c r="B3485" s="328" t="str">
        <f t="shared" si="1041"/>
        <v/>
      </c>
      <c r="C3485" s="364"/>
      <c r="D3485" s="325" t="str">
        <f t="shared" si="1042"/>
        <v/>
      </c>
      <c r="E3485" s="365"/>
      <c r="F3485" s="368">
        <f t="shared" si="1043"/>
        <v>0</v>
      </c>
      <c r="G3485" s="332">
        <f t="shared" si="1044"/>
        <v>0</v>
      </c>
    </row>
    <row r="3486" spans="1:7" ht="20.100000000000001" customHeight="1" x14ac:dyDescent="0.2">
      <c r="A3486" s="363" t="str">
        <f t="shared" si="1040"/>
        <v/>
      </c>
      <c r="B3486" s="328" t="str">
        <f t="shared" si="1041"/>
        <v/>
      </c>
      <c r="C3486" s="364"/>
      <c r="D3486" s="325" t="str">
        <f t="shared" si="1042"/>
        <v/>
      </c>
      <c r="E3486" s="365"/>
      <c r="F3486" s="368">
        <f t="shared" si="1043"/>
        <v>0</v>
      </c>
      <c r="G3486" s="332">
        <f t="shared" si="1044"/>
        <v>0</v>
      </c>
    </row>
    <row r="3487" spans="1:7" ht="20.100000000000001" customHeight="1" x14ac:dyDescent="0.2">
      <c r="A3487" s="366"/>
      <c r="B3487" s="352"/>
      <c r="C3487" s="352"/>
      <c r="D3487" s="330"/>
      <c r="E3487" s="348"/>
      <c r="F3487" s="597" t="s">
        <v>28</v>
      </c>
      <c r="G3487" s="333">
        <f>SUBTOTAL(9,G3479:G3486)</f>
        <v>0</v>
      </c>
    </row>
    <row r="3488" spans="1:7" ht="20.100000000000001" customHeight="1" x14ac:dyDescent="0.2">
      <c r="A3488" s="366"/>
      <c r="B3488" s="352"/>
      <c r="C3488" s="339" t="s">
        <v>723</v>
      </c>
      <c r="D3488" s="330"/>
      <c r="E3488" s="348"/>
      <c r="F3488" s="349"/>
      <c r="G3488" s="367"/>
    </row>
    <row r="3489" spans="1:7" ht="20.100000000000001" customHeight="1" x14ac:dyDescent="0.2">
      <c r="A3489" s="363" t="str">
        <f>IFERROR(VLOOKUP(C3489,Tabla_Insumos,4,FALSE),"")</f>
        <v/>
      </c>
      <c r="B3489" s="328" t="str">
        <f t="shared" ref="B3489:B3497" si="1045">IFERROR(VLOOKUP(C3489,Tabla_Insumos,5,FALSE),"")</f>
        <v/>
      </c>
      <c r="C3489" s="335"/>
      <c r="D3489" s="325" t="str">
        <f t="shared" ref="D3489:D3497" si="1046">IFERROR(VLOOKUP(C3489,Tabla_Insumos,2,FALSE),"")</f>
        <v/>
      </c>
      <c r="E3489" s="329"/>
      <c r="F3489" s="331">
        <f>IFERROR(VLOOKUP(C3489,Tabla_Insumos,3,FALSE),0)</f>
        <v>0</v>
      </c>
      <c r="G3489" s="332">
        <f>ROUND(E3489*F3489,2)</f>
        <v>0</v>
      </c>
    </row>
    <row r="3490" spans="1:7" ht="20.100000000000001" customHeight="1" x14ac:dyDescent="0.2">
      <c r="A3490" s="363" t="str">
        <f t="shared" ref="A3490:A3497" si="1047">IFERROR(VLOOKUP(C3490,Tabla_Insumos,4,FALSE),"")</f>
        <v/>
      </c>
      <c r="B3490" s="328" t="str">
        <f t="shared" si="1045"/>
        <v/>
      </c>
      <c r="C3490" s="335"/>
      <c r="D3490" s="325" t="str">
        <f t="shared" si="1046"/>
        <v/>
      </c>
      <c r="E3490" s="329"/>
      <c r="F3490" s="331">
        <f t="shared" ref="F3490:F3497" si="1048">IFERROR(VLOOKUP(C3490,Tabla_Insumos,3,FALSE),0)</f>
        <v>0</v>
      </c>
      <c r="G3490" s="332">
        <f t="shared" ref="G3490:G3497" si="1049">ROUND(E3490*F3490,2)</f>
        <v>0</v>
      </c>
    </row>
    <row r="3491" spans="1:7" ht="20.100000000000001" customHeight="1" x14ac:dyDescent="0.2">
      <c r="A3491" s="363" t="str">
        <f t="shared" si="1047"/>
        <v/>
      </c>
      <c r="B3491" s="328" t="str">
        <f t="shared" si="1045"/>
        <v/>
      </c>
      <c r="C3491" s="334"/>
      <c r="D3491" s="325" t="str">
        <f t="shared" si="1046"/>
        <v/>
      </c>
      <c r="E3491" s="329"/>
      <c r="F3491" s="331">
        <f t="shared" si="1048"/>
        <v>0</v>
      </c>
      <c r="G3491" s="332">
        <f t="shared" si="1049"/>
        <v>0</v>
      </c>
    </row>
    <row r="3492" spans="1:7" ht="20.100000000000001" customHeight="1" x14ac:dyDescent="0.2">
      <c r="A3492" s="363" t="str">
        <f t="shared" si="1047"/>
        <v/>
      </c>
      <c r="B3492" s="328" t="str">
        <f t="shared" si="1045"/>
        <v/>
      </c>
      <c r="C3492" s="369"/>
      <c r="D3492" s="325" t="str">
        <f t="shared" si="1046"/>
        <v/>
      </c>
      <c r="E3492" s="329"/>
      <c r="F3492" s="331">
        <f t="shared" si="1048"/>
        <v>0</v>
      </c>
      <c r="G3492" s="332">
        <f t="shared" si="1049"/>
        <v>0</v>
      </c>
    </row>
    <row r="3493" spans="1:7" ht="20.100000000000001" customHeight="1" x14ac:dyDescent="0.2">
      <c r="A3493" s="363" t="str">
        <f t="shared" si="1047"/>
        <v/>
      </c>
      <c r="B3493" s="328" t="str">
        <f t="shared" si="1045"/>
        <v/>
      </c>
      <c r="C3493" s="370"/>
      <c r="D3493" s="325" t="str">
        <f t="shared" si="1046"/>
        <v/>
      </c>
      <c r="E3493" s="329"/>
      <c r="F3493" s="331">
        <f t="shared" si="1048"/>
        <v>0</v>
      </c>
      <c r="G3493" s="332">
        <f t="shared" si="1049"/>
        <v>0</v>
      </c>
    </row>
    <row r="3494" spans="1:7" ht="20.100000000000001" customHeight="1" x14ac:dyDescent="0.2">
      <c r="A3494" s="363" t="str">
        <f t="shared" si="1047"/>
        <v/>
      </c>
      <c r="B3494" s="328" t="str">
        <f t="shared" si="1045"/>
        <v/>
      </c>
      <c r="C3494" s="364"/>
      <c r="D3494" s="325" t="str">
        <f t="shared" si="1046"/>
        <v/>
      </c>
      <c r="E3494" s="365"/>
      <c r="F3494" s="331">
        <f t="shared" si="1048"/>
        <v>0</v>
      </c>
      <c r="G3494" s="332">
        <f t="shared" si="1049"/>
        <v>0</v>
      </c>
    </row>
    <row r="3495" spans="1:7" ht="20.100000000000001" customHeight="1" x14ac:dyDescent="0.2">
      <c r="A3495" s="363" t="str">
        <f t="shared" si="1047"/>
        <v/>
      </c>
      <c r="B3495" s="328" t="str">
        <f t="shared" si="1045"/>
        <v/>
      </c>
      <c r="C3495" s="364"/>
      <c r="D3495" s="325" t="str">
        <f t="shared" si="1046"/>
        <v/>
      </c>
      <c r="E3495" s="365"/>
      <c r="F3495" s="331">
        <f t="shared" si="1048"/>
        <v>0</v>
      </c>
      <c r="G3495" s="332">
        <f t="shared" si="1049"/>
        <v>0</v>
      </c>
    </row>
    <row r="3496" spans="1:7" ht="20.100000000000001" customHeight="1" x14ac:dyDescent="0.2">
      <c r="A3496" s="363" t="str">
        <f t="shared" si="1047"/>
        <v/>
      </c>
      <c r="B3496" s="328" t="str">
        <f t="shared" si="1045"/>
        <v/>
      </c>
      <c r="C3496" s="364"/>
      <c r="D3496" s="325" t="str">
        <f t="shared" si="1046"/>
        <v/>
      </c>
      <c r="E3496" s="365"/>
      <c r="F3496" s="331">
        <f t="shared" si="1048"/>
        <v>0</v>
      </c>
      <c r="G3496" s="332">
        <f t="shared" si="1049"/>
        <v>0</v>
      </c>
    </row>
    <row r="3497" spans="1:7" ht="20.100000000000001" customHeight="1" x14ac:dyDescent="0.2">
      <c r="A3497" s="363" t="str">
        <f t="shared" si="1047"/>
        <v/>
      </c>
      <c r="B3497" s="328" t="str">
        <f t="shared" si="1045"/>
        <v/>
      </c>
      <c r="C3497" s="364"/>
      <c r="D3497" s="325" t="str">
        <f t="shared" si="1046"/>
        <v/>
      </c>
      <c r="E3497" s="365"/>
      <c r="F3497" s="331">
        <f t="shared" si="1048"/>
        <v>0</v>
      </c>
      <c r="G3497" s="332">
        <f t="shared" si="1049"/>
        <v>0</v>
      </c>
    </row>
    <row r="3498" spans="1:7" ht="20.100000000000001" customHeight="1" x14ac:dyDescent="0.2">
      <c r="A3498" s="371"/>
      <c r="B3498" s="330"/>
      <c r="C3498" s="352"/>
      <c r="D3498" s="330"/>
      <c r="E3498" s="348"/>
      <c r="F3498" s="597" t="s">
        <v>29</v>
      </c>
      <c r="G3498" s="333">
        <f>SUBTOTAL(9,G3489:G3497)</f>
        <v>0</v>
      </c>
    </row>
    <row r="3499" spans="1:7" ht="20.100000000000001" customHeight="1" thickBot="1" x14ac:dyDescent="0.25">
      <c r="A3499" s="372"/>
      <c r="B3499" s="373"/>
      <c r="C3499" s="374"/>
      <c r="D3499" s="373"/>
      <c r="E3499" s="375"/>
      <c r="F3499" s="376"/>
      <c r="G3499" s="377"/>
    </row>
    <row r="3500" spans="1:7" ht="20.100000000000001" customHeight="1" thickBot="1" x14ac:dyDescent="0.25">
      <c r="A3500" s="387">
        <f>B3458</f>
        <v>68</v>
      </c>
      <c r="B3500" s="378" t="str">
        <f>C3458</f>
        <v>Red de agua potable - Provisión, acarreo y colocación de válvulas esclusas completas Ø75mm, incluido caja de HF y cámara de mampostería, etc.</v>
      </c>
      <c r="C3500" s="379"/>
      <c r="D3500" s="379" t="s">
        <v>30</v>
      </c>
      <c r="E3500" s="380"/>
      <c r="F3500" s="381" t="s">
        <v>31</v>
      </c>
      <c r="G3500" s="382">
        <f>SUBTOTAL(9,G3463:G3499)</f>
        <v>0</v>
      </c>
    </row>
    <row r="3501" spans="1:7" ht="20.100000000000001" customHeight="1" thickTop="1" thickBot="1" x14ac:dyDescent="0.25"/>
    <row r="3502" spans="1:7" ht="20.100000000000001" customHeight="1" thickTop="1" x14ac:dyDescent="0.2">
      <c r="A3502" s="383" t="s">
        <v>1252</v>
      </c>
      <c r="B3502" s="384"/>
      <c r="C3502" s="384"/>
      <c r="D3502" s="384"/>
      <c r="E3502" s="384"/>
      <c r="F3502" s="384"/>
      <c r="G3502" s="385"/>
    </row>
    <row r="3503" spans="1:7" ht="20.100000000000001" customHeight="1" x14ac:dyDescent="0.2">
      <c r="A3503" s="336" t="s">
        <v>719</v>
      </c>
      <c r="B3503" s="337" t="str">
        <f>Comitente</f>
        <v>INSTITUTO PROVINCIAL DE LA VIVIENDA</v>
      </c>
      <c r="C3503" s="338"/>
      <c r="D3503" s="339"/>
      <c r="E3503" s="339"/>
      <c r="F3503" s="340"/>
      <c r="G3503" s="341"/>
    </row>
    <row r="3504" spans="1:7" ht="20.100000000000001" customHeight="1" x14ac:dyDescent="0.2">
      <c r="A3504" s="336" t="s">
        <v>720</v>
      </c>
      <c r="B3504" s="337" t="str">
        <f>Contratista</f>
        <v>xxxxxx</v>
      </c>
      <c r="C3504" s="342"/>
      <c r="D3504" s="342"/>
      <c r="E3504" s="342"/>
      <c r="F3504" s="343"/>
      <c r="G3504" s="344"/>
    </row>
    <row r="3505" spans="1:7" ht="20.100000000000001" customHeight="1" x14ac:dyDescent="0.2">
      <c r="A3505" s="336" t="s">
        <v>20</v>
      </c>
      <c r="B3505" s="337" t="str">
        <f>Obra</f>
        <v>B° VIRGEN DE FÁTIMA - SECTOR 1 - 71 VIV.- DPTO. JÁCHAL</v>
      </c>
      <c r="C3505" s="342"/>
      <c r="D3505" s="342"/>
      <c r="E3505" s="342"/>
      <c r="F3505" s="343" t="s">
        <v>33</v>
      </c>
      <c r="G3505" s="345">
        <f>+Datos!$C$10</f>
        <v>43769</v>
      </c>
    </row>
    <row r="3506" spans="1:7" ht="20.100000000000001" customHeight="1" x14ac:dyDescent="0.2">
      <c r="A3506" s="346" t="s">
        <v>718</v>
      </c>
      <c r="B3506" s="347" t="str">
        <f>Ubicación</f>
        <v>DEPTO. JÁCHAL</v>
      </c>
      <c r="C3506" s="347"/>
      <c r="D3506" s="330"/>
      <c r="E3506" s="348"/>
      <c r="F3506" s="349"/>
      <c r="G3506" s="350"/>
    </row>
    <row r="3507" spans="1:7" ht="20.100000000000001" customHeight="1" x14ac:dyDescent="0.2">
      <c r="A3507" s="346" t="s">
        <v>34</v>
      </c>
      <c r="B3507" s="351" t="s">
        <v>1126</v>
      </c>
      <c r="C3507" s="352" t="str">
        <f>IFERROR(VLOOKUP(B3507,Tabla_CyP,2,FALSE),"")</f>
        <v>INFRAESTRUCTURA</v>
      </c>
      <c r="D3507" s="353"/>
      <c r="E3507" s="348"/>
      <c r="F3507" s="349"/>
      <c r="G3507" s="350"/>
    </row>
    <row r="3508" spans="1:7" ht="20.100000000000001" customHeight="1" x14ac:dyDescent="0.2">
      <c r="A3508" s="346" t="s">
        <v>21</v>
      </c>
      <c r="B3508" s="386">
        <f>IFERROR(VLOOKUP(COUNTIF($A$1:A3508,"ITEM:"),Tabla_NumeroItem,2,FALSE),"")</f>
        <v>69</v>
      </c>
      <c r="C3508" s="352" t="str">
        <f>IFERROR(VLOOKUP(B3508,Tabla_CyP,2,FALSE),"")</f>
        <v>Red de agua potable - Provisión, acarreo y colocación de válvulas esclusas completas Ø100mm, incluido caja de HF y cámara de mampostería, etc.</v>
      </c>
      <c r="D3508" s="330"/>
      <c r="E3508" s="348"/>
      <c r="F3508" s="343" t="s">
        <v>22</v>
      </c>
      <c r="G3508" s="354" t="str">
        <f>IFERROR(VLOOKUP(B3508,Tabla_CyP,4,FALSE),"")</f>
        <v>u</v>
      </c>
    </row>
    <row r="3509" spans="1:7" ht="20.100000000000001" customHeight="1" x14ac:dyDescent="0.2">
      <c r="A3509" s="346"/>
      <c r="B3509" s="347"/>
      <c r="C3509" s="352"/>
      <c r="D3509" s="330"/>
      <c r="E3509" s="348"/>
      <c r="F3509" s="349"/>
      <c r="G3509" s="350"/>
    </row>
    <row r="3510" spans="1:7" ht="20.100000000000001" customHeight="1" x14ac:dyDescent="0.2">
      <c r="A3510" s="650" t="s">
        <v>581</v>
      </c>
      <c r="B3510" s="651"/>
      <c r="C3510" s="646" t="s">
        <v>0</v>
      </c>
      <c r="D3510" s="646" t="s">
        <v>23</v>
      </c>
      <c r="E3510" s="648" t="s">
        <v>24</v>
      </c>
      <c r="F3510" s="644" t="s">
        <v>25</v>
      </c>
      <c r="G3510" s="652" t="s">
        <v>26</v>
      </c>
    </row>
    <row r="3511" spans="1:7" ht="20.100000000000001" customHeight="1" x14ac:dyDescent="0.2">
      <c r="A3511" s="355" t="s">
        <v>582</v>
      </c>
      <c r="B3511" s="356" t="s">
        <v>583</v>
      </c>
      <c r="C3511" s="647"/>
      <c r="D3511" s="647"/>
      <c r="E3511" s="649"/>
      <c r="F3511" s="645"/>
      <c r="G3511" s="653"/>
    </row>
    <row r="3512" spans="1:7" ht="20.100000000000001" customHeight="1" x14ac:dyDescent="0.2">
      <c r="A3512" s="596"/>
      <c r="B3512" s="357"/>
      <c r="C3512" s="358" t="s">
        <v>721</v>
      </c>
      <c r="D3512" s="359"/>
      <c r="E3512" s="360"/>
      <c r="F3512" s="361"/>
      <c r="G3512" s="362"/>
    </row>
    <row r="3513" spans="1:7" ht="20.100000000000001" customHeight="1" x14ac:dyDescent="0.2">
      <c r="A3513" s="363" t="str">
        <f>IFERROR(VLOOKUP(C3513,Tabla_Insumos,4,FALSE),"")</f>
        <v/>
      </c>
      <c r="B3513" s="328" t="str">
        <f t="shared" ref="B3513:B3526" si="1050">IFERROR(VLOOKUP(C3513,Tabla_Insumos,5,FALSE),"")</f>
        <v/>
      </c>
      <c r="C3513" s="326"/>
      <c r="D3513" s="325" t="str">
        <f t="shared" ref="D3513:D3526" si="1051">IFERROR(VLOOKUP(C3513,Tabla_Insumos,2,FALSE),"")</f>
        <v/>
      </c>
      <c r="E3513" s="329"/>
      <c r="F3513" s="331">
        <f t="shared" ref="F3513:F3526" si="1052">IFERROR(VLOOKUP(C3513,Tabla_Insumos,3,FALSE),0)</f>
        <v>0</v>
      </c>
      <c r="G3513" s="332">
        <f>ROUND(E3513*F3513,2)</f>
        <v>0</v>
      </c>
    </row>
    <row r="3514" spans="1:7" ht="20.100000000000001" customHeight="1" x14ac:dyDescent="0.2">
      <c r="A3514" s="363" t="str">
        <f t="shared" ref="A3514:A3526" si="1053">IFERROR(VLOOKUP(C3514,Tabla_Insumos,4,FALSE),"")</f>
        <v/>
      </c>
      <c r="B3514" s="328" t="str">
        <f t="shared" si="1050"/>
        <v/>
      </c>
      <c r="C3514" s="326"/>
      <c r="D3514" s="325" t="str">
        <f t="shared" si="1051"/>
        <v/>
      </c>
      <c r="E3514" s="329"/>
      <c r="F3514" s="331">
        <f t="shared" si="1052"/>
        <v>0</v>
      </c>
      <c r="G3514" s="332">
        <f t="shared" ref="G3514:G3526" si="1054">ROUND(E3514*F3514,2)</f>
        <v>0</v>
      </c>
    </row>
    <row r="3515" spans="1:7" ht="20.100000000000001" customHeight="1" x14ac:dyDescent="0.2">
      <c r="A3515" s="363" t="str">
        <f t="shared" si="1053"/>
        <v/>
      </c>
      <c r="B3515" s="328" t="str">
        <f t="shared" si="1050"/>
        <v/>
      </c>
      <c r="C3515" s="326"/>
      <c r="D3515" s="325" t="str">
        <f t="shared" si="1051"/>
        <v/>
      </c>
      <c r="E3515" s="329"/>
      <c r="F3515" s="331">
        <f t="shared" si="1052"/>
        <v>0</v>
      </c>
      <c r="G3515" s="332">
        <f t="shared" si="1054"/>
        <v>0</v>
      </c>
    </row>
    <row r="3516" spans="1:7" ht="20.100000000000001" customHeight="1" x14ac:dyDescent="0.2">
      <c r="A3516" s="363" t="str">
        <f t="shared" si="1053"/>
        <v/>
      </c>
      <c r="B3516" s="328" t="str">
        <f t="shared" si="1050"/>
        <v/>
      </c>
      <c r="C3516" s="327"/>
      <c r="D3516" s="325" t="str">
        <f t="shared" si="1051"/>
        <v/>
      </c>
      <c r="E3516" s="329"/>
      <c r="F3516" s="331">
        <f t="shared" si="1052"/>
        <v>0</v>
      </c>
      <c r="G3516" s="332">
        <f t="shared" si="1054"/>
        <v>0</v>
      </c>
    </row>
    <row r="3517" spans="1:7" ht="20.100000000000001" customHeight="1" x14ac:dyDescent="0.2">
      <c r="A3517" s="363" t="str">
        <f t="shared" si="1053"/>
        <v/>
      </c>
      <c r="B3517" s="328" t="str">
        <f t="shared" si="1050"/>
        <v/>
      </c>
      <c r="C3517" s="328"/>
      <c r="D3517" s="325" t="str">
        <f t="shared" si="1051"/>
        <v/>
      </c>
      <c r="E3517" s="329"/>
      <c r="F3517" s="331">
        <f t="shared" si="1052"/>
        <v>0</v>
      </c>
      <c r="G3517" s="332">
        <f t="shared" si="1054"/>
        <v>0</v>
      </c>
    </row>
    <row r="3518" spans="1:7" ht="20.100000000000001" customHeight="1" x14ac:dyDescent="0.2">
      <c r="A3518" s="363" t="str">
        <f t="shared" si="1053"/>
        <v/>
      </c>
      <c r="B3518" s="328" t="str">
        <f t="shared" si="1050"/>
        <v/>
      </c>
      <c r="C3518" s="364"/>
      <c r="D3518" s="325" t="str">
        <f t="shared" si="1051"/>
        <v/>
      </c>
      <c r="E3518" s="365"/>
      <c r="F3518" s="331">
        <f t="shared" si="1052"/>
        <v>0</v>
      </c>
      <c r="G3518" s="332">
        <f t="shared" si="1054"/>
        <v>0</v>
      </c>
    </row>
    <row r="3519" spans="1:7" ht="20.100000000000001" customHeight="1" x14ac:dyDescent="0.2">
      <c r="A3519" s="363" t="str">
        <f t="shared" si="1053"/>
        <v/>
      </c>
      <c r="B3519" s="328" t="str">
        <f t="shared" si="1050"/>
        <v/>
      </c>
      <c r="C3519" s="364"/>
      <c r="D3519" s="325" t="str">
        <f t="shared" si="1051"/>
        <v/>
      </c>
      <c r="E3519" s="365"/>
      <c r="F3519" s="331">
        <f t="shared" si="1052"/>
        <v>0</v>
      </c>
      <c r="G3519" s="332">
        <f t="shared" si="1054"/>
        <v>0</v>
      </c>
    </row>
    <row r="3520" spans="1:7" ht="20.100000000000001" customHeight="1" x14ac:dyDescent="0.2">
      <c r="A3520" s="363" t="str">
        <f t="shared" si="1053"/>
        <v/>
      </c>
      <c r="B3520" s="328" t="str">
        <f t="shared" si="1050"/>
        <v/>
      </c>
      <c r="C3520" s="364"/>
      <c r="D3520" s="325" t="str">
        <f t="shared" si="1051"/>
        <v/>
      </c>
      <c r="E3520" s="365"/>
      <c r="F3520" s="331">
        <f t="shared" si="1052"/>
        <v>0</v>
      </c>
      <c r="G3520" s="332">
        <f t="shared" si="1054"/>
        <v>0</v>
      </c>
    </row>
    <row r="3521" spans="1:7" ht="20.100000000000001" customHeight="1" x14ac:dyDescent="0.2">
      <c r="A3521" s="363" t="str">
        <f t="shared" si="1053"/>
        <v/>
      </c>
      <c r="B3521" s="328" t="str">
        <f t="shared" si="1050"/>
        <v/>
      </c>
      <c r="C3521" s="364"/>
      <c r="D3521" s="325" t="str">
        <f t="shared" si="1051"/>
        <v/>
      </c>
      <c r="E3521" s="365"/>
      <c r="F3521" s="331">
        <f t="shared" si="1052"/>
        <v>0</v>
      </c>
      <c r="G3521" s="332">
        <f t="shared" si="1054"/>
        <v>0</v>
      </c>
    </row>
    <row r="3522" spans="1:7" ht="20.100000000000001" customHeight="1" x14ac:dyDescent="0.2">
      <c r="A3522" s="363" t="str">
        <f t="shared" si="1053"/>
        <v/>
      </c>
      <c r="B3522" s="328" t="str">
        <f t="shared" si="1050"/>
        <v/>
      </c>
      <c r="C3522" s="364"/>
      <c r="D3522" s="325" t="str">
        <f t="shared" si="1051"/>
        <v/>
      </c>
      <c r="E3522" s="365"/>
      <c r="F3522" s="331">
        <f t="shared" si="1052"/>
        <v>0</v>
      </c>
      <c r="G3522" s="332">
        <f t="shared" si="1054"/>
        <v>0</v>
      </c>
    </row>
    <row r="3523" spans="1:7" ht="20.100000000000001" customHeight="1" x14ac:dyDescent="0.2">
      <c r="A3523" s="363" t="str">
        <f t="shared" si="1053"/>
        <v/>
      </c>
      <c r="B3523" s="328" t="str">
        <f t="shared" si="1050"/>
        <v/>
      </c>
      <c r="C3523" s="364"/>
      <c r="D3523" s="325" t="str">
        <f t="shared" si="1051"/>
        <v/>
      </c>
      <c r="E3523" s="365"/>
      <c r="F3523" s="331">
        <f t="shared" si="1052"/>
        <v>0</v>
      </c>
      <c r="G3523" s="332">
        <f t="shared" si="1054"/>
        <v>0</v>
      </c>
    </row>
    <row r="3524" spans="1:7" ht="20.100000000000001" customHeight="1" x14ac:dyDescent="0.2">
      <c r="A3524" s="363" t="str">
        <f t="shared" si="1053"/>
        <v/>
      </c>
      <c r="B3524" s="328" t="str">
        <f t="shared" si="1050"/>
        <v/>
      </c>
      <c r="C3524" s="364"/>
      <c r="D3524" s="325" t="str">
        <f t="shared" si="1051"/>
        <v/>
      </c>
      <c r="E3524" s="365"/>
      <c r="F3524" s="331">
        <f t="shared" si="1052"/>
        <v>0</v>
      </c>
      <c r="G3524" s="332">
        <f t="shared" si="1054"/>
        <v>0</v>
      </c>
    </row>
    <row r="3525" spans="1:7" ht="20.100000000000001" customHeight="1" x14ac:dyDescent="0.2">
      <c r="A3525" s="363" t="str">
        <f t="shared" si="1053"/>
        <v/>
      </c>
      <c r="B3525" s="328" t="str">
        <f t="shared" si="1050"/>
        <v/>
      </c>
      <c r="C3525" s="364"/>
      <c r="D3525" s="325" t="str">
        <f t="shared" si="1051"/>
        <v/>
      </c>
      <c r="E3525" s="365"/>
      <c r="F3525" s="331">
        <f t="shared" si="1052"/>
        <v>0</v>
      </c>
      <c r="G3525" s="332">
        <f t="shared" si="1054"/>
        <v>0</v>
      </c>
    </row>
    <row r="3526" spans="1:7" ht="20.100000000000001" customHeight="1" x14ac:dyDescent="0.2">
      <c r="A3526" s="363" t="str">
        <f t="shared" si="1053"/>
        <v/>
      </c>
      <c r="B3526" s="328" t="str">
        <f t="shared" si="1050"/>
        <v/>
      </c>
      <c r="C3526" s="364"/>
      <c r="D3526" s="325" t="str">
        <f t="shared" si="1051"/>
        <v/>
      </c>
      <c r="E3526" s="365"/>
      <c r="F3526" s="331">
        <f t="shared" si="1052"/>
        <v>0</v>
      </c>
      <c r="G3526" s="332">
        <f t="shared" si="1054"/>
        <v>0</v>
      </c>
    </row>
    <row r="3527" spans="1:7" ht="20.100000000000001" customHeight="1" x14ac:dyDescent="0.2">
      <c r="A3527" s="366"/>
      <c r="B3527" s="352"/>
      <c r="C3527" s="352"/>
      <c r="D3527" s="330"/>
      <c r="E3527" s="348"/>
      <c r="F3527" s="597" t="s">
        <v>27</v>
      </c>
      <c r="G3527" s="333">
        <f>SUBTOTAL(9,G3513:G3526)</f>
        <v>0</v>
      </c>
    </row>
    <row r="3528" spans="1:7" ht="20.100000000000001" customHeight="1" x14ac:dyDescent="0.2">
      <c r="A3528" s="366"/>
      <c r="B3528" s="352"/>
      <c r="C3528" s="339" t="s">
        <v>722</v>
      </c>
      <c r="D3528" s="330"/>
      <c r="E3528" s="348"/>
      <c r="F3528" s="349"/>
      <c r="G3528" s="367"/>
    </row>
    <row r="3529" spans="1:7" ht="20.100000000000001" customHeight="1" x14ac:dyDescent="0.2">
      <c r="A3529" s="363" t="str">
        <f t="shared" ref="A3529:A3536" si="1055">IFERROR(VLOOKUP(C3529,Tabla_Insumos,4,FALSE),"")</f>
        <v/>
      </c>
      <c r="B3529" s="328" t="str">
        <f t="shared" ref="B3529:B3536" si="1056">IFERROR(VLOOKUP(C3529,Tabla_Insumos,5,FALSE),"")</f>
        <v/>
      </c>
      <c r="C3529" s="334"/>
      <c r="D3529" s="325" t="str">
        <f t="shared" ref="D3529:D3536" si="1057">IFERROR(VLOOKUP(C3529,Tabla_Insumos,2,FALSE),"")</f>
        <v/>
      </c>
      <c r="E3529" s="329"/>
      <c r="F3529" s="368">
        <f t="shared" ref="F3529:F3536" si="1058">IFERROR(VLOOKUP(C3529,Tabla_Insumos,3,FALSE),0)</f>
        <v>0</v>
      </c>
      <c r="G3529" s="332">
        <f>ROUND(E3529*F3529,2)</f>
        <v>0</v>
      </c>
    </row>
    <row r="3530" spans="1:7" ht="20.100000000000001" customHeight="1" x14ac:dyDescent="0.2">
      <c r="A3530" s="363" t="str">
        <f t="shared" si="1055"/>
        <v/>
      </c>
      <c r="B3530" s="328" t="str">
        <f t="shared" si="1056"/>
        <v/>
      </c>
      <c r="C3530" s="335"/>
      <c r="D3530" s="325" t="str">
        <f t="shared" si="1057"/>
        <v/>
      </c>
      <c r="E3530" s="329"/>
      <c r="F3530" s="368">
        <f t="shared" si="1058"/>
        <v>0</v>
      </c>
      <c r="G3530" s="332">
        <f t="shared" ref="G3530:G3536" si="1059">ROUND(E3530*F3530,2)</f>
        <v>0</v>
      </c>
    </row>
    <row r="3531" spans="1:7" ht="20.100000000000001" customHeight="1" x14ac:dyDescent="0.2">
      <c r="A3531" s="363" t="str">
        <f t="shared" si="1055"/>
        <v/>
      </c>
      <c r="B3531" s="328" t="str">
        <f t="shared" si="1056"/>
        <v/>
      </c>
      <c r="C3531" s="335"/>
      <c r="D3531" s="325" t="str">
        <f t="shared" si="1057"/>
        <v/>
      </c>
      <c r="E3531" s="329"/>
      <c r="F3531" s="368">
        <f t="shared" si="1058"/>
        <v>0</v>
      </c>
      <c r="G3531" s="332">
        <f t="shared" si="1059"/>
        <v>0</v>
      </c>
    </row>
    <row r="3532" spans="1:7" ht="20.100000000000001" customHeight="1" x14ac:dyDescent="0.2">
      <c r="A3532" s="363" t="str">
        <f t="shared" si="1055"/>
        <v/>
      </c>
      <c r="B3532" s="328" t="str">
        <f t="shared" si="1056"/>
        <v/>
      </c>
      <c r="C3532" s="335"/>
      <c r="D3532" s="325" t="str">
        <f t="shared" si="1057"/>
        <v/>
      </c>
      <c r="E3532" s="329"/>
      <c r="F3532" s="368">
        <f t="shared" si="1058"/>
        <v>0</v>
      </c>
      <c r="G3532" s="332">
        <f t="shared" si="1059"/>
        <v>0</v>
      </c>
    </row>
    <row r="3533" spans="1:7" ht="20.100000000000001" customHeight="1" x14ac:dyDescent="0.2">
      <c r="A3533" s="363" t="str">
        <f t="shared" si="1055"/>
        <v/>
      </c>
      <c r="B3533" s="328" t="str">
        <f t="shared" si="1056"/>
        <v/>
      </c>
      <c r="C3533" s="328"/>
      <c r="D3533" s="325" t="str">
        <f t="shared" si="1057"/>
        <v/>
      </c>
      <c r="E3533" s="329"/>
      <c r="F3533" s="368">
        <f t="shared" si="1058"/>
        <v>0</v>
      </c>
      <c r="G3533" s="332">
        <f t="shared" si="1059"/>
        <v>0</v>
      </c>
    </row>
    <row r="3534" spans="1:7" ht="20.100000000000001" customHeight="1" x14ac:dyDescent="0.2">
      <c r="A3534" s="363" t="str">
        <f t="shared" si="1055"/>
        <v/>
      </c>
      <c r="B3534" s="328" t="str">
        <f t="shared" si="1056"/>
        <v/>
      </c>
      <c r="C3534" s="328"/>
      <c r="D3534" s="325" t="str">
        <f t="shared" si="1057"/>
        <v/>
      </c>
      <c r="E3534" s="329"/>
      <c r="F3534" s="368">
        <f t="shared" si="1058"/>
        <v>0</v>
      </c>
      <c r="G3534" s="332">
        <f t="shared" si="1059"/>
        <v>0</v>
      </c>
    </row>
    <row r="3535" spans="1:7" ht="20.100000000000001" customHeight="1" x14ac:dyDescent="0.2">
      <c r="A3535" s="363" t="str">
        <f t="shared" si="1055"/>
        <v/>
      </c>
      <c r="B3535" s="328" t="str">
        <f t="shared" si="1056"/>
        <v/>
      </c>
      <c r="C3535" s="364"/>
      <c r="D3535" s="325" t="str">
        <f t="shared" si="1057"/>
        <v/>
      </c>
      <c r="E3535" s="365"/>
      <c r="F3535" s="368">
        <f t="shared" si="1058"/>
        <v>0</v>
      </c>
      <c r="G3535" s="332">
        <f t="shared" si="1059"/>
        <v>0</v>
      </c>
    </row>
    <row r="3536" spans="1:7" ht="20.100000000000001" customHeight="1" x14ac:dyDescent="0.2">
      <c r="A3536" s="363" t="str">
        <f t="shared" si="1055"/>
        <v/>
      </c>
      <c r="B3536" s="328" t="str">
        <f t="shared" si="1056"/>
        <v/>
      </c>
      <c r="C3536" s="364"/>
      <c r="D3536" s="325" t="str">
        <f t="shared" si="1057"/>
        <v/>
      </c>
      <c r="E3536" s="365"/>
      <c r="F3536" s="368">
        <f t="shared" si="1058"/>
        <v>0</v>
      </c>
      <c r="G3536" s="332">
        <f t="shared" si="1059"/>
        <v>0</v>
      </c>
    </row>
    <row r="3537" spans="1:7" ht="20.100000000000001" customHeight="1" x14ac:dyDescent="0.2">
      <c r="A3537" s="366"/>
      <c r="B3537" s="352"/>
      <c r="C3537" s="352"/>
      <c r="D3537" s="330"/>
      <c r="E3537" s="348"/>
      <c r="F3537" s="597" t="s">
        <v>28</v>
      </c>
      <c r="G3537" s="333">
        <f>SUBTOTAL(9,G3529:G3536)</f>
        <v>0</v>
      </c>
    </row>
    <row r="3538" spans="1:7" ht="20.100000000000001" customHeight="1" x14ac:dyDescent="0.2">
      <c r="A3538" s="366"/>
      <c r="B3538" s="352"/>
      <c r="C3538" s="339" t="s">
        <v>723</v>
      </c>
      <c r="D3538" s="330"/>
      <c r="E3538" s="348"/>
      <c r="F3538" s="349"/>
      <c r="G3538" s="367"/>
    </row>
    <row r="3539" spans="1:7" ht="20.100000000000001" customHeight="1" x14ac:dyDescent="0.2">
      <c r="A3539" s="363" t="str">
        <f>IFERROR(VLOOKUP(C3539,Tabla_Insumos,4,FALSE),"")</f>
        <v/>
      </c>
      <c r="B3539" s="328" t="str">
        <f t="shared" ref="B3539:B3547" si="1060">IFERROR(VLOOKUP(C3539,Tabla_Insumos,5,FALSE),"")</f>
        <v/>
      </c>
      <c r="C3539" s="335"/>
      <c r="D3539" s="325" t="str">
        <f t="shared" ref="D3539:D3547" si="1061">IFERROR(VLOOKUP(C3539,Tabla_Insumos,2,FALSE),"")</f>
        <v/>
      </c>
      <c r="E3539" s="329"/>
      <c r="F3539" s="331">
        <f>IFERROR(VLOOKUP(C3539,Tabla_Insumos,3,FALSE),0)</f>
        <v>0</v>
      </c>
      <c r="G3539" s="332">
        <f>ROUND(E3539*F3539,2)</f>
        <v>0</v>
      </c>
    </row>
    <row r="3540" spans="1:7" ht="20.100000000000001" customHeight="1" x14ac:dyDescent="0.2">
      <c r="A3540" s="363" t="str">
        <f t="shared" ref="A3540:A3547" si="1062">IFERROR(VLOOKUP(C3540,Tabla_Insumos,4,FALSE),"")</f>
        <v/>
      </c>
      <c r="B3540" s="328" t="str">
        <f t="shared" si="1060"/>
        <v/>
      </c>
      <c r="C3540" s="335"/>
      <c r="D3540" s="325" t="str">
        <f t="shared" si="1061"/>
        <v/>
      </c>
      <c r="E3540" s="329"/>
      <c r="F3540" s="331">
        <f t="shared" ref="F3540:F3547" si="1063">IFERROR(VLOOKUP(C3540,Tabla_Insumos,3,FALSE),0)</f>
        <v>0</v>
      </c>
      <c r="G3540" s="332">
        <f t="shared" ref="G3540:G3547" si="1064">ROUND(E3540*F3540,2)</f>
        <v>0</v>
      </c>
    </row>
    <row r="3541" spans="1:7" ht="20.100000000000001" customHeight="1" x14ac:dyDescent="0.2">
      <c r="A3541" s="363" t="str">
        <f t="shared" si="1062"/>
        <v/>
      </c>
      <c r="B3541" s="328" t="str">
        <f t="shared" si="1060"/>
        <v/>
      </c>
      <c r="C3541" s="334"/>
      <c r="D3541" s="325" t="str">
        <f t="shared" si="1061"/>
        <v/>
      </c>
      <c r="E3541" s="329"/>
      <c r="F3541" s="331">
        <f t="shared" si="1063"/>
        <v>0</v>
      </c>
      <c r="G3541" s="332">
        <f t="shared" si="1064"/>
        <v>0</v>
      </c>
    </row>
    <row r="3542" spans="1:7" ht="20.100000000000001" customHeight="1" x14ac:dyDescent="0.2">
      <c r="A3542" s="363" t="str">
        <f t="shared" si="1062"/>
        <v/>
      </c>
      <c r="B3542" s="328" t="str">
        <f t="shared" si="1060"/>
        <v/>
      </c>
      <c r="C3542" s="369"/>
      <c r="D3542" s="325" t="str">
        <f t="shared" si="1061"/>
        <v/>
      </c>
      <c r="E3542" s="329"/>
      <c r="F3542" s="331">
        <f t="shared" si="1063"/>
        <v>0</v>
      </c>
      <c r="G3542" s="332">
        <f t="shared" si="1064"/>
        <v>0</v>
      </c>
    </row>
    <row r="3543" spans="1:7" ht="20.100000000000001" customHeight="1" x14ac:dyDescent="0.2">
      <c r="A3543" s="363" t="str">
        <f t="shared" si="1062"/>
        <v/>
      </c>
      <c r="B3543" s="328" t="str">
        <f t="shared" si="1060"/>
        <v/>
      </c>
      <c r="C3543" s="370"/>
      <c r="D3543" s="325" t="str">
        <f t="shared" si="1061"/>
        <v/>
      </c>
      <c r="E3543" s="329"/>
      <c r="F3543" s="331">
        <f t="shared" si="1063"/>
        <v>0</v>
      </c>
      <c r="G3543" s="332">
        <f t="shared" si="1064"/>
        <v>0</v>
      </c>
    </row>
    <row r="3544" spans="1:7" ht="20.100000000000001" customHeight="1" x14ac:dyDescent="0.2">
      <c r="A3544" s="363" t="str">
        <f t="shared" si="1062"/>
        <v/>
      </c>
      <c r="B3544" s="328" t="str">
        <f t="shared" si="1060"/>
        <v/>
      </c>
      <c r="C3544" s="364"/>
      <c r="D3544" s="325" t="str">
        <f t="shared" si="1061"/>
        <v/>
      </c>
      <c r="E3544" s="365"/>
      <c r="F3544" s="331">
        <f t="shared" si="1063"/>
        <v>0</v>
      </c>
      <c r="G3544" s="332">
        <f t="shared" si="1064"/>
        <v>0</v>
      </c>
    </row>
    <row r="3545" spans="1:7" ht="20.100000000000001" customHeight="1" x14ac:dyDescent="0.2">
      <c r="A3545" s="363" t="str">
        <f t="shared" si="1062"/>
        <v/>
      </c>
      <c r="B3545" s="328" t="str">
        <f t="shared" si="1060"/>
        <v/>
      </c>
      <c r="C3545" s="364"/>
      <c r="D3545" s="325" t="str">
        <f t="shared" si="1061"/>
        <v/>
      </c>
      <c r="E3545" s="365"/>
      <c r="F3545" s="331">
        <f t="shared" si="1063"/>
        <v>0</v>
      </c>
      <c r="G3545" s="332">
        <f t="shared" si="1064"/>
        <v>0</v>
      </c>
    </row>
    <row r="3546" spans="1:7" ht="20.100000000000001" customHeight="1" x14ac:dyDescent="0.2">
      <c r="A3546" s="363" t="str">
        <f t="shared" si="1062"/>
        <v/>
      </c>
      <c r="B3546" s="328" t="str">
        <f t="shared" si="1060"/>
        <v/>
      </c>
      <c r="C3546" s="364"/>
      <c r="D3546" s="325" t="str">
        <f t="shared" si="1061"/>
        <v/>
      </c>
      <c r="E3546" s="365"/>
      <c r="F3546" s="331">
        <f t="shared" si="1063"/>
        <v>0</v>
      </c>
      <c r="G3546" s="332">
        <f t="shared" si="1064"/>
        <v>0</v>
      </c>
    </row>
    <row r="3547" spans="1:7" ht="20.100000000000001" customHeight="1" x14ac:dyDescent="0.2">
      <c r="A3547" s="363" t="str">
        <f t="shared" si="1062"/>
        <v/>
      </c>
      <c r="B3547" s="328" t="str">
        <f t="shared" si="1060"/>
        <v/>
      </c>
      <c r="C3547" s="364"/>
      <c r="D3547" s="325" t="str">
        <f t="shared" si="1061"/>
        <v/>
      </c>
      <c r="E3547" s="365"/>
      <c r="F3547" s="331">
        <f t="shared" si="1063"/>
        <v>0</v>
      </c>
      <c r="G3547" s="332">
        <f t="shared" si="1064"/>
        <v>0</v>
      </c>
    </row>
    <row r="3548" spans="1:7" ht="20.100000000000001" customHeight="1" x14ac:dyDescent="0.2">
      <c r="A3548" s="371"/>
      <c r="B3548" s="330"/>
      <c r="C3548" s="352"/>
      <c r="D3548" s="330"/>
      <c r="E3548" s="348"/>
      <c r="F3548" s="597" t="s">
        <v>29</v>
      </c>
      <c r="G3548" s="333">
        <f>SUBTOTAL(9,G3539:G3547)</f>
        <v>0</v>
      </c>
    </row>
    <row r="3549" spans="1:7" ht="20.100000000000001" customHeight="1" thickBot="1" x14ac:dyDescent="0.25">
      <c r="A3549" s="372"/>
      <c r="B3549" s="373"/>
      <c r="C3549" s="374"/>
      <c r="D3549" s="373"/>
      <c r="E3549" s="375"/>
      <c r="F3549" s="376"/>
      <c r="G3549" s="377"/>
    </row>
    <row r="3550" spans="1:7" ht="20.100000000000001" customHeight="1" thickBot="1" x14ac:dyDescent="0.25">
      <c r="A3550" s="387">
        <f>B3508</f>
        <v>69</v>
      </c>
      <c r="B3550" s="378" t="str">
        <f>C3508</f>
        <v>Red de agua potable - Provisión, acarreo y colocación de válvulas esclusas completas Ø100mm, incluido caja de HF y cámara de mampostería, etc.</v>
      </c>
      <c r="C3550" s="379"/>
      <c r="D3550" s="379" t="s">
        <v>30</v>
      </c>
      <c r="E3550" s="380"/>
      <c r="F3550" s="381" t="s">
        <v>31</v>
      </c>
      <c r="G3550" s="382">
        <f>SUBTOTAL(9,G3513:G3549)</f>
        <v>0</v>
      </c>
    </row>
    <row r="3551" spans="1:7" ht="20.100000000000001" customHeight="1" thickTop="1" thickBot="1" x14ac:dyDescent="0.25"/>
    <row r="3552" spans="1:7" ht="20.100000000000001" customHeight="1" thickTop="1" x14ac:dyDescent="0.2">
      <c r="A3552" s="383" t="s">
        <v>1252</v>
      </c>
      <c r="B3552" s="384"/>
      <c r="C3552" s="384"/>
      <c r="D3552" s="384"/>
      <c r="E3552" s="384"/>
      <c r="F3552" s="384"/>
      <c r="G3552" s="385"/>
    </row>
    <row r="3553" spans="1:7" ht="20.100000000000001" customHeight="1" x14ac:dyDescent="0.2">
      <c r="A3553" s="336" t="s">
        <v>719</v>
      </c>
      <c r="B3553" s="337" t="str">
        <f>Comitente</f>
        <v>INSTITUTO PROVINCIAL DE LA VIVIENDA</v>
      </c>
      <c r="C3553" s="338"/>
      <c r="D3553" s="339"/>
      <c r="E3553" s="339"/>
      <c r="F3553" s="340"/>
      <c r="G3553" s="341"/>
    </row>
    <row r="3554" spans="1:7" ht="20.100000000000001" customHeight="1" x14ac:dyDescent="0.2">
      <c r="A3554" s="336" t="s">
        <v>720</v>
      </c>
      <c r="B3554" s="337" t="str">
        <f>Contratista</f>
        <v>xxxxxx</v>
      </c>
      <c r="C3554" s="342"/>
      <c r="D3554" s="342"/>
      <c r="E3554" s="342"/>
      <c r="F3554" s="343"/>
      <c r="G3554" s="344"/>
    </row>
    <row r="3555" spans="1:7" ht="20.100000000000001" customHeight="1" x14ac:dyDescent="0.2">
      <c r="A3555" s="336" t="s">
        <v>20</v>
      </c>
      <c r="B3555" s="337" t="str">
        <f>Obra</f>
        <v>B° VIRGEN DE FÁTIMA - SECTOR 1 - 71 VIV.- DPTO. JÁCHAL</v>
      </c>
      <c r="C3555" s="342"/>
      <c r="D3555" s="342"/>
      <c r="E3555" s="342"/>
      <c r="F3555" s="343" t="s">
        <v>33</v>
      </c>
      <c r="G3555" s="345">
        <f>+Datos!$C$10</f>
        <v>43769</v>
      </c>
    </row>
    <row r="3556" spans="1:7" ht="20.100000000000001" customHeight="1" x14ac:dyDescent="0.2">
      <c r="A3556" s="346" t="s">
        <v>718</v>
      </c>
      <c r="B3556" s="347" t="str">
        <f>Ubicación</f>
        <v>DEPTO. JÁCHAL</v>
      </c>
      <c r="C3556" s="347"/>
      <c r="D3556" s="330"/>
      <c r="E3556" s="348"/>
      <c r="F3556" s="349"/>
      <c r="G3556" s="350"/>
    </row>
    <row r="3557" spans="1:7" ht="20.100000000000001" customHeight="1" x14ac:dyDescent="0.2">
      <c r="A3557" s="346" t="s">
        <v>34</v>
      </c>
      <c r="B3557" s="351" t="s">
        <v>1126</v>
      </c>
      <c r="C3557" s="352" t="str">
        <f>IFERROR(VLOOKUP(B3557,Tabla_CyP,2,FALSE),"")</f>
        <v>INFRAESTRUCTURA</v>
      </c>
      <c r="D3557" s="353"/>
      <c r="E3557" s="348"/>
      <c r="F3557" s="349"/>
      <c r="G3557" s="350"/>
    </row>
    <row r="3558" spans="1:7" ht="20.100000000000001" customHeight="1" x14ac:dyDescent="0.2">
      <c r="A3558" s="346" t="s">
        <v>21</v>
      </c>
      <c r="B3558" s="386">
        <f>IFERROR(VLOOKUP(COUNTIF($A$1:A3558,"ITEM:"),Tabla_NumeroItem,2,FALSE),"")</f>
        <v>70</v>
      </c>
      <c r="C3558" s="352" t="str">
        <f>IFERROR(VLOOKUP(B3558,Tabla_CyP,2,FALSE),"")</f>
        <v>Red de agua potable - Provisión, acarreo y colocación de hidrantes a bola, completos, (Incluye caja de HF y Const. de cámara)</v>
      </c>
      <c r="D3558" s="330"/>
      <c r="E3558" s="348"/>
      <c r="F3558" s="343" t="s">
        <v>22</v>
      </c>
      <c r="G3558" s="354" t="str">
        <f>IFERROR(VLOOKUP(B3558,Tabla_CyP,4,FALSE),"")</f>
        <v>u</v>
      </c>
    </row>
    <row r="3559" spans="1:7" ht="20.100000000000001" customHeight="1" x14ac:dyDescent="0.2">
      <c r="A3559" s="346"/>
      <c r="B3559" s="347"/>
      <c r="C3559" s="352"/>
      <c r="D3559" s="330"/>
      <c r="E3559" s="348"/>
      <c r="F3559" s="349"/>
      <c r="G3559" s="350"/>
    </row>
    <row r="3560" spans="1:7" ht="20.100000000000001" customHeight="1" x14ac:dyDescent="0.2">
      <c r="A3560" s="650" t="s">
        <v>581</v>
      </c>
      <c r="B3560" s="651"/>
      <c r="C3560" s="646" t="s">
        <v>0</v>
      </c>
      <c r="D3560" s="646" t="s">
        <v>23</v>
      </c>
      <c r="E3560" s="648" t="s">
        <v>24</v>
      </c>
      <c r="F3560" s="644" t="s">
        <v>25</v>
      </c>
      <c r="G3560" s="652" t="s">
        <v>26</v>
      </c>
    </row>
    <row r="3561" spans="1:7" ht="20.100000000000001" customHeight="1" x14ac:dyDescent="0.2">
      <c r="A3561" s="355" t="s">
        <v>582</v>
      </c>
      <c r="B3561" s="356" t="s">
        <v>583</v>
      </c>
      <c r="C3561" s="647"/>
      <c r="D3561" s="647"/>
      <c r="E3561" s="649"/>
      <c r="F3561" s="645"/>
      <c r="G3561" s="653"/>
    </row>
    <row r="3562" spans="1:7" ht="20.100000000000001" customHeight="1" x14ac:dyDescent="0.2">
      <c r="A3562" s="596"/>
      <c r="B3562" s="357"/>
      <c r="C3562" s="358" t="s">
        <v>721</v>
      </c>
      <c r="D3562" s="359"/>
      <c r="E3562" s="360"/>
      <c r="F3562" s="361"/>
      <c r="G3562" s="362"/>
    </row>
    <row r="3563" spans="1:7" ht="20.100000000000001" customHeight="1" x14ac:dyDescent="0.2">
      <c r="A3563" s="363" t="str">
        <f>IFERROR(VLOOKUP(C3563,Tabla_Insumos,4,FALSE),"")</f>
        <v/>
      </c>
      <c r="B3563" s="328" t="str">
        <f t="shared" ref="B3563:B3576" si="1065">IFERROR(VLOOKUP(C3563,Tabla_Insumos,5,FALSE),"")</f>
        <v/>
      </c>
      <c r="C3563" s="326"/>
      <c r="D3563" s="325" t="str">
        <f t="shared" ref="D3563:D3576" si="1066">IFERROR(VLOOKUP(C3563,Tabla_Insumos,2,FALSE),"")</f>
        <v/>
      </c>
      <c r="E3563" s="329"/>
      <c r="F3563" s="331">
        <f t="shared" ref="F3563:F3576" si="1067">IFERROR(VLOOKUP(C3563,Tabla_Insumos,3,FALSE),0)</f>
        <v>0</v>
      </c>
      <c r="G3563" s="332">
        <f>ROUND(E3563*F3563,2)</f>
        <v>0</v>
      </c>
    </row>
    <row r="3564" spans="1:7" ht="20.100000000000001" customHeight="1" x14ac:dyDescent="0.2">
      <c r="A3564" s="363" t="str">
        <f t="shared" ref="A3564:A3576" si="1068">IFERROR(VLOOKUP(C3564,Tabla_Insumos,4,FALSE),"")</f>
        <v/>
      </c>
      <c r="B3564" s="328" t="str">
        <f t="shared" si="1065"/>
        <v/>
      </c>
      <c r="C3564" s="326"/>
      <c r="D3564" s="325" t="str">
        <f t="shared" si="1066"/>
        <v/>
      </c>
      <c r="E3564" s="329"/>
      <c r="F3564" s="331">
        <f t="shared" si="1067"/>
        <v>0</v>
      </c>
      <c r="G3564" s="332">
        <f t="shared" ref="G3564:G3576" si="1069">ROUND(E3564*F3564,2)</f>
        <v>0</v>
      </c>
    </row>
    <row r="3565" spans="1:7" ht="20.100000000000001" customHeight="1" x14ac:dyDescent="0.2">
      <c r="A3565" s="363" t="str">
        <f t="shared" si="1068"/>
        <v/>
      </c>
      <c r="B3565" s="328" t="str">
        <f t="shared" si="1065"/>
        <v/>
      </c>
      <c r="C3565" s="326"/>
      <c r="D3565" s="325" t="str">
        <f t="shared" si="1066"/>
        <v/>
      </c>
      <c r="E3565" s="329"/>
      <c r="F3565" s="331">
        <f t="shared" si="1067"/>
        <v>0</v>
      </c>
      <c r="G3565" s="332">
        <f t="shared" si="1069"/>
        <v>0</v>
      </c>
    </row>
    <row r="3566" spans="1:7" ht="20.100000000000001" customHeight="1" x14ac:dyDescent="0.2">
      <c r="A3566" s="363" t="str">
        <f t="shared" si="1068"/>
        <v/>
      </c>
      <c r="B3566" s="328" t="str">
        <f t="shared" si="1065"/>
        <v/>
      </c>
      <c r="C3566" s="327"/>
      <c r="D3566" s="325" t="str">
        <f t="shared" si="1066"/>
        <v/>
      </c>
      <c r="E3566" s="329"/>
      <c r="F3566" s="331">
        <f t="shared" si="1067"/>
        <v>0</v>
      </c>
      <c r="G3566" s="332">
        <f t="shared" si="1069"/>
        <v>0</v>
      </c>
    </row>
    <row r="3567" spans="1:7" ht="20.100000000000001" customHeight="1" x14ac:dyDescent="0.2">
      <c r="A3567" s="363" t="str">
        <f t="shared" si="1068"/>
        <v/>
      </c>
      <c r="B3567" s="328" t="str">
        <f t="shared" si="1065"/>
        <v/>
      </c>
      <c r="C3567" s="328"/>
      <c r="D3567" s="325" t="str">
        <f t="shared" si="1066"/>
        <v/>
      </c>
      <c r="E3567" s="329"/>
      <c r="F3567" s="331">
        <f t="shared" si="1067"/>
        <v>0</v>
      </c>
      <c r="G3567" s="332">
        <f t="shared" si="1069"/>
        <v>0</v>
      </c>
    </row>
    <row r="3568" spans="1:7" ht="20.100000000000001" customHeight="1" x14ac:dyDescent="0.2">
      <c r="A3568" s="363" t="str">
        <f t="shared" si="1068"/>
        <v/>
      </c>
      <c r="B3568" s="328" t="str">
        <f t="shared" si="1065"/>
        <v/>
      </c>
      <c r="C3568" s="364"/>
      <c r="D3568" s="325" t="str">
        <f t="shared" si="1066"/>
        <v/>
      </c>
      <c r="E3568" s="365"/>
      <c r="F3568" s="331">
        <f t="shared" si="1067"/>
        <v>0</v>
      </c>
      <c r="G3568" s="332">
        <f t="shared" si="1069"/>
        <v>0</v>
      </c>
    </row>
    <row r="3569" spans="1:7" ht="20.100000000000001" customHeight="1" x14ac:dyDescent="0.2">
      <c r="A3569" s="363" t="str">
        <f t="shared" si="1068"/>
        <v/>
      </c>
      <c r="B3569" s="328" t="str">
        <f t="shared" si="1065"/>
        <v/>
      </c>
      <c r="C3569" s="364"/>
      <c r="D3569" s="325" t="str">
        <f t="shared" si="1066"/>
        <v/>
      </c>
      <c r="E3569" s="365"/>
      <c r="F3569" s="331">
        <f t="shared" si="1067"/>
        <v>0</v>
      </c>
      <c r="G3569" s="332">
        <f t="shared" si="1069"/>
        <v>0</v>
      </c>
    </row>
    <row r="3570" spans="1:7" ht="20.100000000000001" customHeight="1" x14ac:dyDescent="0.2">
      <c r="A3570" s="363" t="str">
        <f t="shared" si="1068"/>
        <v/>
      </c>
      <c r="B3570" s="328" t="str">
        <f t="shared" si="1065"/>
        <v/>
      </c>
      <c r="C3570" s="364"/>
      <c r="D3570" s="325" t="str">
        <f t="shared" si="1066"/>
        <v/>
      </c>
      <c r="E3570" s="365"/>
      <c r="F3570" s="331">
        <f t="shared" si="1067"/>
        <v>0</v>
      </c>
      <c r="G3570" s="332">
        <f t="shared" si="1069"/>
        <v>0</v>
      </c>
    </row>
    <row r="3571" spans="1:7" ht="20.100000000000001" customHeight="1" x14ac:dyDescent="0.2">
      <c r="A3571" s="363" t="str">
        <f t="shared" si="1068"/>
        <v/>
      </c>
      <c r="B3571" s="328" t="str">
        <f t="shared" si="1065"/>
        <v/>
      </c>
      <c r="C3571" s="364"/>
      <c r="D3571" s="325" t="str">
        <f t="shared" si="1066"/>
        <v/>
      </c>
      <c r="E3571" s="365"/>
      <c r="F3571" s="331">
        <f t="shared" si="1067"/>
        <v>0</v>
      </c>
      <c r="G3571" s="332">
        <f t="shared" si="1069"/>
        <v>0</v>
      </c>
    </row>
    <row r="3572" spans="1:7" ht="20.100000000000001" customHeight="1" x14ac:dyDescent="0.2">
      <c r="A3572" s="363" t="str">
        <f t="shared" si="1068"/>
        <v/>
      </c>
      <c r="B3572" s="328" t="str">
        <f t="shared" si="1065"/>
        <v/>
      </c>
      <c r="C3572" s="364"/>
      <c r="D3572" s="325" t="str">
        <f t="shared" si="1066"/>
        <v/>
      </c>
      <c r="E3572" s="365"/>
      <c r="F3572" s="331">
        <f t="shared" si="1067"/>
        <v>0</v>
      </c>
      <c r="G3572" s="332">
        <f t="shared" si="1069"/>
        <v>0</v>
      </c>
    </row>
    <row r="3573" spans="1:7" ht="20.100000000000001" customHeight="1" x14ac:dyDescent="0.2">
      <c r="A3573" s="363" t="str">
        <f t="shared" si="1068"/>
        <v/>
      </c>
      <c r="B3573" s="328" t="str">
        <f t="shared" si="1065"/>
        <v/>
      </c>
      <c r="C3573" s="364"/>
      <c r="D3573" s="325" t="str">
        <f t="shared" si="1066"/>
        <v/>
      </c>
      <c r="E3573" s="365"/>
      <c r="F3573" s="331">
        <f t="shared" si="1067"/>
        <v>0</v>
      </c>
      <c r="G3573" s="332">
        <f t="shared" si="1069"/>
        <v>0</v>
      </c>
    </row>
    <row r="3574" spans="1:7" ht="20.100000000000001" customHeight="1" x14ac:dyDescent="0.2">
      <c r="A3574" s="363" t="str">
        <f t="shared" si="1068"/>
        <v/>
      </c>
      <c r="B3574" s="328" t="str">
        <f t="shared" si="1065"/>
        <v/>
      </c>
      <c r="C3574" s="364"/>
      <c r="D3574" s="325" t="str">
        <f t="shared" si="1066"/>
        <v/>
      </c>
      <c r="E3574" s="365"/>
      <c r="F3574" s="331">
        <f t="shared" si="1067"/>
        <v>0</v>
      </c>
      <c r="G3574" s="332">
        <f t="shared" si="1069"/>
        <v>0</v>
      </c>
    </row>
    <row r="3575" spans="1:7" ht="20.100000000000001" customHeight="1" x14ac:dyDescent="0.2">
      <c r="A3575" s="363" t="str">
        <f t="shared" si="1068"/>
        <v/>
      </c>
      <c r="B3575" s="328" t="str">
        <f t="shared" si="1065"/>
        <v/>
      </c>
      <c r="C3575" s="364"/>
      <c r="D3575" s="325" t="str">
        <f t="shared" si="1066"/>
        <v/>
      </c>
      <c r="E3575" s="365"/>
      <c r="F3575" s="331">
        <f t="shared" si="1067"/>
        <v>0</v>
      </c>
      <c r="G3575" s="332">
        <f t="shared" si="1069"/>
        <v>0</v>
      </c>
    </row>
    <row r="3576" spans="1:7" ht="20.100000000000001" customHeight="1" x14ac:dyDescent="0.2">
      <c r="A3576" s="363" t="str">
        <f t="shared" si="1068"/>
        <v/>
      </c>
      <c r="B3576" s="328" t="str">
        <f t="shared" si="1065"/>
        <v/>
      </c>
      <c r="C3576" s="364"/>
      <c r="D3576" s="325" t="str">
        <f t="shared" si="1066"/>
        <v/>
      </c>
      <c r="E3576" s="365"/>
      <c r="F3576" s="331">
        <f t="shared" si="1067"/>
        <v>0</v>
      </c>
      <c r="G3576" s="332">
        <f t="shared" si="1069"/>
        <v>0</v>
      </c>
    </row>
    <row r="3577" spans="1:7" ht="20.100000000000001" customHeight="1" x14ac:dyDescent="0.2">
      <c r="A3577" s="366"/>
      <c r="B3577" s="352"/>
      <c r="C3577" s="352"/>
      <c r="D3577" s="330"/>
      <c r="E3577" s="348"/>
      <c r="F3577" s="597" t="s">
        <v>27</v>
      </c>
      <c r="G3577" s="333">
        <f>SUBTOTAL(9,G3563:G3576)</f>
        <v>0</v>
      </c>
    </row>
    <row r="3578" spans="1:7" ht="20.100000000000001" customHeight="1" x14ac:dyDescent="0.2">
      <c r="A3578" s="366"/>
      <c r="B3578" s="352"/>
      <c r="C3578" s="339" t="s">
        <v>722</v>
      </c>
      <c r="D3578" s="330"/>
      <c r="E3578" s="348"/>
      <c r="F3578" s="349"/>
      <c r="G3578" s="367"/>
    </row>
    <row r="3579" spans="1:7" ht="20.100000000000001" customHeight="1" x14ac:dyDescent="0.2">
      <c r="A3579" s="363" t="str">
        <f t="shared" ref="A3579:A3586" si="1070">IFERROR(VLOOKUP(C3579,Tabla_Insumos,4,FALSE),"")</f>
        <v/>
      </c>
      <c r="B3579" s="328" t="str">
        <f t="shared" ref="B3579:B3586" si="1071">IFERROR(VLOOKUP(C3579,Tabla_Insumos,5,FALSE),"")</f>
        <v/>
      </c>
      <c r="C3579" s="334"/>
      <c r="D3579" s="325" t="str">
        <f t="shared" ref="D3579:D3586" si="1072">IFERROR(VLOOKUP(C3579,Tabla_Insumos,2,FALSE),"")</f>
        <v/>
      </c>
      <c r="E3579" s="329"/>
      <c r="F3579" s="368">
        <f t="shared" ref="F3579:F3586" si="1073">IFERROR(VLOOKUP(C3579,Tabla_Insumos,3,FALSE),0)</f>
        <v>0</v>
      </c>
      <c r="G3579" s="332">
        <f>ROUND(E3579*F3579,2)</f>
        <v>0</v>
      </c>
    </row>
    <row r="3580" spans="1:7" ht="20.100000000000001" customHeight="1" x14ac:dyDescent="0.2">
      <c r="A3580" s="363" t="str">
        <f t="shared" si="1070"/>
        <v/>
      </c>
      <c r="B3580" s="328" t="str">
        <f t="shared" si="1071"/>
        <v/>
      </c>
      <c r="C3580" s="335"/>
      <c r="D3580" s="325" t="str">
        <f t="shared" si="1072"/>
        <v/>
      </c>
      <c r="E3580" s="329"/>
      <c r="F3580" s="368">
        <f t="shared" si="1073"/>
        <v>0</v>
      </c>
      <c r="G3580" s="332">
        <f t="shared" ref="G3580:G3586" si="1074">ROUND(E3580*F3580,2)</f>
        <v>0</v>
      </c>
    </row>
    <row r="3581" spans="1:7" ht="20.100000000000001" customHeight="1" x14ac:dyDescent="0.2">
      <c r="A3581" s="363" t="str">
        <f t="shared" si="1070"/>
        <v/>
      </c>
      <c r="B3581" s="328" t="str">
        <f t="shared" si="1071"/>
        <v/>
      </c>
      <c r="C3581" s="335"/>
      <c r="D3581" s="325" t="str">
        <f t="shared" si="1072"/>
        <v/>
      </c>
      <c r="E3581" s="329"/>
      <c r="F3581" s="368">
        <f t="shared" si="1073"/>
        <v>0</v>
      </c>
      <c r="G3581" s="332">
        <f t="shared" si="1074"/>
        <v>0</v>
      </c>
    </row>
    <row r="3582" spans="1:7" ht="20.100000000000001" customHeight="1" x14ac:dyDescent="0.2">
      <c r="A3582" s="363" t="str">
        <f t="shared" si="1070"/>
        <v/>
      </c>
      <c r="B3582" s="328" t="str">
        <f t="shared" si="1071"/>
        <v/>
      </c>
      <c r="C3582" s="335"/>
      <c r="D3582" s="325" t="str">
        <f t="shared" si="1072"/>
        <v/>
      </c>
      <c r="E3582" s="329"/>
      <c r="F3582" s="368">
        <f t="shared" si="1073"/>
        <v>0</v>
      </c>
      <c r="G3582" s="332">
        <f t="shared" si="1074"/>
        <v>0</v>
      </c>
    </row>
    <row r="3583" spans="1:7" ht="20.100000000000001" customHeight="1" x14ac:dyDescent="0.2">
      <c r="A3583" s="363" t="str">
        <f t="shared" si="1070"/>
        <v/>
      </c>
      <c r="B3583" s="328" t="str">
        <f t="shared" si="1071"/>
        <v/>
      </c>
      <c r="C3583" s="328"/>
      <c r="D3583" s="325" t="str">
        <f t="shared" si="1072"/>
        <v/>
      </c>
      <c r="E3583" s="329"/>
      <c r="F3583" s="368">
        <f t="shared" si="1073"/>
        <v>0</v>
      </c>
      <c r="G3583" s="332">
        <f t="shared" si="1074"/>
        <v>0</v>
      </c>
    </row>
    <row r="3584" spans="1:7" ht="20.100000000000001" customHeight="1" x14ac:dyDescent="0.2">
      <c r="A3584" s="363" t="str">
        <f t="shared" si="1070"/>
        <v/>
      </c>
      <c r="B3584" s="328" t="str">
        <f t="shared" si="1071"/>
        <v/>
      </c>
      <c r="C3584" s="328"/>
      <c r="D3584" s="325" t="str">
        <f t="shared" si="1072"/>
        <v/>
      </c>
      <c r="E3584" s="329"/>
      <c r="F3584" s="368">
        <f t="shared" si="1073"/>
        <v>0</v>
      </c>
      <c r="G3584" s="332">
        <f t="shared" si="1074"/>
        <v>0</v>
      </c>
    </row>
    <row r="3585" spans="1:7" ht="20.100000000000001" customHeight="1" x14ac:dyDescent="0.2">
      <c r="A3585" s="363" t="str">
        <f t="shared" si="1070"/>
        <v/>
      </c>
      <c r="B3585" s="328" t="str">
        <f t="shared" si="1071"/>
        <v/>
      </c>
      <c r="C3585" s="364"/>
      <c r="D3585" s="325" t="str">
        <f t="shared" si="1072"/>
        <v/>
      </c>
      <c r="E3585" s="365"/>
      <c r="F3585" s="368">
        <f t="shared" si="1073"/>
        <v>0</v>
      </c>
      <c r="G3585" s="332">
        <f t="shared" si="1074"/>
        <v>0</v>
      </c>
    </row>
    <row r="3586" spans="1:7" ht="20.100000000000001" customHeight="1" x14ac:dyDescent="0.2">
      <c r="A3586" s="363" t="str">
        <f t="shared" si="1070"/>
        <v/>
      </c>
      <c r="B3586" s="328" t="str">
        <f t="shared" si="1071"/>
        <v/>
      </c>
      <c r="C3586" s="364"/>
      <c r="D3586" s="325" t="str">
        <f t="shared" si="1072"/>
        <v/>
      </c>
      <c r="E3586" s="365"/>
      <c r="F3586" s="368">
        <f t="shared" si="1073"/>
        <v>0</v>
      </c>
      <c r="G3586" s="332">
        <f t="shared" si="1074"/>
        <v>0</v>
      </c>
    </row>
    <row r="3587" spans="1:7" ht="20.100000000000001" customHeight="1" x14ac:dyDescent="0.2">
      <c r="A3587" s="366"/>
      <c r="B3587" s="352"/>
      <c r="C3587" s="352"/>
      <c r="D3587" s="330"/>
      <c r="E3587" s="348"/>
      <c r="F3587" s="597" t="s">
        <v>28</v>
      </c>
      <c r="G3587" s="333">
        <f>SUBTOTAL(9,G3579:G3586)</f>
        <v>0</v>
      </c>
    </row>
    <row r="3588" spans="1:7" ht="20.100000000000001" customHeight="1" x14ac:dyDescent="0.2">
      <c r="A3588" s="366"/>
      <c r="B3588" s="352"/>
      <c r="C3588" s="339" t="s">
        <v>723</v>
      </c>
      <c r="D3588" s="330"/>
      <c r="E3588" s="348"/>
      <c r="F3588" s="349"/>
      <c r="G3588" s="367"/>
    </row>
    <row r="3589" spans="1:7" ht="20.100000000000001" customHeight="1" x14ac:dyDescent="0.2">
      <c r="A3589" s="363" t="str">
        <f>IFERROR(VLOOKUP(C3589,Tabla_Insumos,4,FALSE),"")</f>
        <v/>
      </c>
      <c r="B3589" s="328" t="str">
        <f t="shared" ref="B3589:B3597" si="1075">IFERROR(VLOOKUP(C3589,Tabla_Insumos,5,FALSE),"")</f>
        <v/>
      </c>
      <c r="C3589" s="335"/>
      <c r="D3589" s="325" t="str">
        <f t="shared" ref="D3589:D3597" si="1076">IFERROR(VLOOKUP(C3589,Tabla_Insumos,2,FALSE),"")</f>
        <v/>
      </c>
      <c r="E3589" s="329"/>
      <c r="F3589" s="331">
        <f>IFERROR(VLOOKUP(C3589,Tabla_Insumos,3,FALSE),0)</f>
        <v>0</v>
      </c>
      <c r="G3589" s="332">
        <f>ROUND(E3589*F3589,2)</f>
        <v>0</v>
      </c>
    </row>
    <row r="3590" spans="1:7" ht="20.100000000000001" customHeight="1" x14ac:dyDescent="0.2">
      <c r="A3590" s="363" t="str">
        <f t="shared" ref="A3590:A3597" si="1077">IFERROR(VLOOKUP(C3590,Tabla_Insumos,4,FALSE),"")</f>
        <v/>
      </c>
      <c r="B3590" s="328" t="str">
        <f t="shared" si="1075"/>
        <v/>
      </c>
      <c r="C3590" s="335"/>
      <c r="D3590" s="325" t="str">
        <f t="shared" si="1076"/>
        <v/>
      </c>
      <c r="E3590" s="329"/>
      <c r="F3590" s="331">
        <f t="shared" ref="F3590:F3597" si="1078">IFERROR(VLOOKUP(C3590,Tabla_Insumos,3,FALSE),0)</f>
        <v>0</v>
      </c>
      <c r="G3590" s="332">
        <f t="shared" ref="G3590:G3597" si="1079">ROUND(E3590*F3590,2)</f>
        <v>0</v>
      </c>
    </row>
    <row r="3591" spans="1:7" ht="20.100000000000001" customHeight="1" x14ac:dyDescent="0.2">
      <c r="A3591" s="363" t="str">
        <f t="shared" si="1077"/>
        <v/>
      </c>
      <c r="B3591" s="328" t="str">
        <f t="shared" si="1075"/>
        <v/>
      </c>
      <c r="C3591" s="334"/>
      <c r="D3591" s="325" t="str">
        <f t="shared" si="1076"/>
        <v/>
      </c>
      <c r="E3591" s="329"/>
      <c r="F3591" s="331">
        <f t="shared" si="1078"/>
        <v>0</v>
      </c>
      <c r="G3591" s="332">
        <f t="shared" si="1079"/>
        <v>0</v>
      </c>
    </row>
    <row r="3592" spans="1:7" ht="20.100000000000001" customHeight="1" x14ac:dyDescent="0.2">
      <c r="A3592" s="363" t="str">
        <f t="shared" si="1077"/>
        <v/>
      </c>
      <c r="B3592" s="328" t="str">
        <f t="shared" si="1075"/>
        <v/>
      </c>
      <c r="C3592" s="369"/>
      <c r="D3592" s="325" t="str">
        <f t="shared" si="1076"/>
        <v/>
      </c>
      <c r="E3592" s="329"/>
      <c r="F3592" s="331">
        <f t="shared" si="1078"/>
        <v>0</v>
      </c>
      <c r="G3592" s="332">
        <f t="shared" si="1079"/>
        <v>0</v>
      </c>
    </row>
    <row r="3593" spans="1:7" ht="20.100000000000001" customHeight="1" x14ac:dyDescent="0.2">
      <c r="A3593" s="363" t="str">
        <f t="shared" si="1077"/>
        <v/>
      </c>
      <c r="B3593" s="328" t="str">
        <f t="shared" si="1075"/>
        <v/>
      </c>
      <c r="C3593" s="370"/>
      <c r="D3593" s="325" t="str">
        <f t="shared" si="1076"/>
        <v/>
      </c>
      <c r="E3593" s="329"/>
      <c r="F3593" s="331">
        <f t="shared" si="1078"/>
        <v>0</v>
      </c>
      <c r="G3593" s="332">
        <f t="shared" si="1079"/>
        <v>0</v>
      </c>
    </row>
    <row r="3594" spans="1:7" ht="20.100000000000001" customHeight="1" x14ac:dyDescent="0.2">
      <c r="A3594" s="363" t="str">
        <f t="shared" si="1077"/>
        <v/>
      </c>
      <c r="B3594" s="328" t="str">
        <f t="shared" si="1075"/>
        <v/>
      </c>
      <c r="C3594" s="364"/>
      <c r="D3594" s="325" t="str">
        <f t="shared" si="1076"/>
        <v/>
      </c>
      <c r="E3594" s="365"/>
      <c r="F3594" s="331">
        <f t="shared" si="1078"/>
        <v>0</v>
      </c>
      <c r="G3594" s="332">
        <f t="shared" si="1079"/>
        <v>0</v>
      </c>
    </row>
    <row r="3595" spans="1:7" ht="20.100000000000001" customHeight="1" x14ac:dyDescent="0.2">
      <c r="A3595" s="363" t="str">
        <f t="shared" si="1077"/>
        <v/>
      </c>
      <c r="B3595" s="328" t="str">
        <f t="shared" si="1075"/>
        <v/>
      </c>
      <c r="C3595" s="364"/>
      <c r="D3595" s="325" t="str">
        <f t="shared" si="1076"/>
        <v/>
      </c>
      <c r="E3595" s="365"/>
      <c r="F3595" s="331">
        <f t="shared" si="1078"/>
        <v>0</v>
      </c>
      <c r="G3595" s="332">
        <f t="shared" si="1079"/>
        <v>0</v>
      </c>
    </row>
    <row r="3596" spans="1:7" ht="20.100000000000001" customHeight="1" x14ac:dyDescent="0.2">
      <c r="A3596" s="363" t="str">
        <f t="shared" si="1077"/>
        <v/>
      </c>
      <c r="B3596" s="328" t="str">
        <f t="shared" si="1075"/>
        <v/>
      </c>
      <c r="C3596" s="364"/>
      <c r="D3596" s="325" t="str">
        <f t="shared" si="1076"/>
        <v/>
      </c>
      <c r="E3596" s="365"/>
      <c r="F3596" s="331">
        <f t="shared" si="1078"/>
        <v>0</v>
      </c>
      <c r="G3596" s="332">
        <f t="shared" si="1079"/>
        <v>0</v>
      </c>
    </row>
    <row r="3597" spans="1:7" ht="20.100000000000001" customHeight="1" x14ac:dyDescent="0.2">
      <c r="A3597" s="363" t="str">
        <f t="shared" si="1077"/>
        <v/>
      </c>
      <c r="B3597" s="328" t="str">
        <f t="shared" si="1075"/>
        <v/>
      </c>
      <c r="C3597" s="364"/>
      <c r="D3597" s="325" t="str">
        <f t="shared" si="1076"/>
        <v/>
      </c>
      <c r="E3597" s="365"/>
      <c r="F3597" s="331">
        <f t="shared" si="1078"/>
        <v>0</v>
      </c>
      <c r="G3597" s="332">
        <f t="shared" si="1079"/>
        <v>0</v>
      </c>
    </row>
    <row r="3598" spans="1:7" ht="20.100000000000001" customHeight="1" x14ac:dyDescent="0.2">
      <c r="A3598" s="371"/>
      <c r="B3598" s="330"/>
      <c r="C3598" s="352"/>
      <c r="D3598" s="330"/>
      <c r="E3598" s="348"/>
      <c r="F3598" s="597" t="s">
        <v>29</v>
      </c>
      <c r="G3598" s="333">
        <f>SUBTOTAL(9,G3589:G3597)</f>
        <v>0</v>
      </c>
    </row>
    <row r="3599" spans="1:7" ht="20.100000000000001" customHeight="1" thickBot="1" x14ac:dyDescent="0.25">
      <c r="A3599" s="372"/>
      <c r="B3599" s="373"/>
      <c r="C3599" s="374"/>
      <c r="D3599" s="373"/>
      <c r="E3599" s="375"/>
      <c r="F3599" s="376"/>
      <c r="G3599" s="377"/>
    </row>
    <row r="3600" spans="1:7" ht="20.100000000000001" customHeight="1" thickBot="1" x14ac:dyDescent="0.25">
      <c r="A3600" s="387">
        <f>B3558</f>
        <v>70</v>
      </c>
      <c r="B3600" s="378" t="str">
        <f>C3558</f>
        <v>Red de agua potable - Provisión, acarreo y colocación de hidrantes a bola, completos, (Incluye caja de HF y Const. de cámara)</v>
      </c>
      <c r="C3600" s="379"/>
      <c r="D3600" s="379" t="s">
        <v>30</v>
      </c>
      <c r="E3600" s="380"/>
      <c r="F3600" s="381" t="s">
        <v>31</v>
      </c>
      <c r="G3600" s="382">
        <f>SUBTOTAL(9,G3563:G3599)</f>
        <v>0</v>
      </c>
    </row>
    <row r="3601" spans="1:7" ht="20.100000000000001" customHeight="1" thickTop="1" thickBot="1" x14ac:dyDescent="0.25"/>
    <row r="3602" spans="1:7" ht="20.100000000000001" customHeight="1" thickTop="1" x14ac:dyDescent="0.2">
      <c r="A3602" s="383" t="s">
        <v>1252</v>
      </c>
      <c r="B3602" s="384"/>
      <c r="C3602" s="384"/>
      <c r="D3602" s="384"/>
      <c r="E3602" s="384"/>
      <c r="F3602" s="384"/>
      <c r="G3602" s="385"/>
    </row>
    <row r="3603" spans="1:7" ht="20.100000000000001" customHeight="1" x14ac:dyDescent="0.2">
      <c r="A3603" s="336" t="s">
        <v>719</v>
      </c>
      <c r="B3603" s="337" t="str">
        <f>Comitente</f>
        <v>INSTITUTO PROVINCIAL DE LA VIVIENDA</v>
      </c>
      <c r="C3603" s="338"/>
      <c r="D3603" s="339"/>
      <c r="E3603" s="339"/>
      <c r="F3603" s="340"/>
      <c r="G3603" s="341"/>
    </row>
    <row r="3604" spans="1:7" ht="20.100000000000001" customHeight="1" x14ac:dyDescent="0.2">
      <c r="A3604" s="336" t="s">
        <v>720</v>
      </c>
      <c r="B3604" s="337" t="str">
        <f>Contratista</f>
        <v>xxxxxx</v>
      </c>
      <c r="C3604" s="342"/>
      <c r="D3604" s="342"/>
      <c r="E3604" s="342"/>
      <c r="F3604" s="343"/>
      <c r="G3604" s="344"/>
    </row>
    <row r="3605" spans="1:7" ht="20.100000000000001" customHeight="1" x14ac:dyDescent="0.2">
      <c r="A3605" s="336" t="s">
        <v>20</v>
      </c>
      <c r="B3605" s="337" t="str">
        <f>Obra</f>
        <v>B° VIRGEN DE FÁTIMA - SECTOR 1 - 71 VIV.- DPTO. JÁCHAL</v>
      </c>
      <c r="C3605" s="342"/>
      <c r="D3605" s="342"/>
      <c r="E3605" s="342"/>
      <c r="F3605" s="343" t="s">
        <v>33</v>
      </c>
      <c r="G3605" s="345">
        <f>+Datos!$C$10</f>
        <v>43769</v>
      </c>
    </row>
    <row r="3606" spans="1:7" ht="20.100000000000001" customHeight="1" x14ac:dyDescent="0.2">
      <c r="A3606" s="346" t="s">
        <v>718</v>
      </c>
      <c r="B3606" s="347" t="str">
        <f>Ubicación</f>
        <v>DEPTO. JÁCHAL</v>
      </c>
      <c r="C3606" s="347"/>
      <c r="D3606" s="330"/>
      <c r="E3606" s="348"/>
      <c r="F3606" s="349"/>
      <c r="G3606" s="350"/>
    </row>
    <row r="3607" spans="1:7" ht="20.100000000000001" customHeight="1" x14ac:dyDescent="0.2">
      <c r="A3607" s="346" t="s">
        <v>34</v>
      </c>
      <c r="B3607" s="351" t="s">
        <v>1126</v>
      </c>
      <c r="C3607" s="352" t="str">
        <f>IFERROR(VLOOKUP(B3607,Tabla_CyP,2,FALSE),"")</f>
        <v>INFRAESTRUCTURA</v>
      </c>
      <c r="D3607" s="353"/>
      <c r="E3607" s="348"/>
      <c r="F3607" s="349"/>
      <c r="G3607" s="350"/>
    </row>
    <row r="3608" spans="1:7" ht="20.100000000000001" customHeight="1" x14ac:dyDescent="0.2">
      <c r="A3608" s="346" t="s">
        <v>21</v>
      </c>
      <c r="B3608" s="386">
        <f>IFERROR(VLOOKUP(COUNTIF($A$1:A3608,"ITEM:"),Tabla_NumeroItem,2,FALSE),"")</f>
        <v>71</v>
      </c>
      <c r="C3608" s="352" t="str">
        <f>IFERROR(VLOOKUP(B3608,Tabla_CyP,2,FALSE),"")</f>
        <v>Red de agua potable - Excavación de zanjas para inst. cañeías, sin depresión de napa</v>
      </c>
      <c r="D3608" s="330"/>
      <c r="E3608" s="348"/>
      <c r="F3608" s="343" t="s">
        <v>22</v>
      </c>
      <c r="G3608" s="354" t="str">
        <f>IFERROR(VLOOKUP(B3608,Tabla_CyP,4,FALSE),"")</f>
        <v>m3</v>
      </c>
    </row>
    <row r="3609" spans="1:7" ht="20.100000000000001" customHeight="1" x14ac:dyDescent="0.2">
      <c r="A3609" s="346"/>
      <c r="B3609" s="347"/>
      <c r="C3609" s="352"/>
      <c r="D3609" s="330"/>
      <c r="E3609" s="348"/>
      <c r="F3609" s="349"/>
      <c r="G3609" s="350"/>
    </row>
    <row r="3610" spans="1:7" ht="20.100000000000001" customHeight="1" x14ac:dyDescent="0.2">
      <c r="A3610" s="650" t="s">
        <v>581</v>
      </c>
      <c r="B3610" s="651"/>
      <c r="C3610" s="646" t="s">
        <v>0</v>
      </c>
      <c r="D3610" s="646" t="s">
        <v>23</v>
      </c>
      <c r="E3610" s="648" t="s">
        <v>24</v>
      </c>
      <c r="F3610" s="644" t="s">
        <v>25</v>
      </c>
      <c r="G3610" s="652" t="s">
        <v>26</v>
      </c>
    </row>
    <row r="3611" spans="1:7" ht="20.100000000000001" customHeight="1" x14ac:dyDescent="0.2">
      <c r="A3611" s="355" t="s">
        <v>582</v>
      </c>
      <c r="B3611" s="356" t="s">
        <v>583</v>
      </c>
      <c r="C3611" s="647"/>
      <c r="D3611" s="647"/>
      <c r="E3611" s="649"/>
      <c r="F3611" s="645"/>
      <c r="G3611" s="653"/>
    </row>
    <row r="3612" spans="1:7" ht="20.100000000000001" customHeight="1" x14ac:dyDescent="0.2">
      <c r="A3612" s="596"/>
      <c r="B3612" s="357"/>
      <c r="C3612" s="358" t="s">
        <v>721</v>
      </c>
      <c r="D3612" s="359"/>
      <c r="E3612" s="360"/>
      <c r="F3612" s="361"/>
      <c r="G3612" s="362"/>
    </row>
    <row r="3613" spans="1:7" ht="20.100000000000001" customHeight="1" x14ac:dyDescent="0.2">
      <c r="A3613" s="363" t="str">
        <f>IFERROR(VLOOKUP(C3613,Tabla_Insumos,4,FALSE),"")</f>
        <v/>
      </c>
      <c r="B3613" s="328" t="str">
        <f t="shared" ref="B3613:B3626" si="1080">IFERROR(VLOOKUP(C3613,Tabla_Insumos,5,FALSE),"")</f>
        <v/>
      </c>
      <c r="C3613" s="326"/>
      <c r="D3613" s="325" t="str">
        <f t="shared" ref="D3613:D3626" si="1081">IFERROR(VLOOKUP(C3613,Tabla_Insumos,2,FALSE),"")</f>
        <v/>
      </c>
      <c r="E3613" s="329"/>
      <c r="F3613" s="331">
        <f t="shared" ref="F3613:F3626" si="1082">IFERROR(VLOOKUP(C3613,Tabla_Insumos,3,FALSE),0)</f>
        <v>0</v>
      </c>
      <c r="G3613" s="332">
        <f>ROUND(E3613*F3613,2)</f>
        <v>0</v>
      </c>
    </row>
    <row r="3614" spans="1:7" ht="20.100000000000001" customHeight="1" x14ac:dyDescent="0.2">
      <c r="A3614" s="363" t="str">
        <f t="shared" ref="A3614:A3626" si="1083">IFERROR(VLOOKUP(C3614,Tabla_Insumos,4,FALSE),"")</f>
        <v/>
      </c>
      <c r="B3614" s="328" t="str">
        <f t="shared" si="1080"/>
        <v/>
      </c>
      <c r="C3614" s="326"/>
      <c r="D3614" s="325" t="str">
        <f t="shared" si="1081"/>
        <v/>
      </c>
      <c r="E3614" s="329"/>
      <c r="F3614" s="331">
        <f t="shared" si="1082"/>
        <v>0</v>
      </c>
      <c r="G3614" s="332">
        <f t="shared" ref="G3614:G3626" si="1084">ROUND(E3614*F3614,2)</f>
        <v>0</v>
      </c>
    </row>
    <row r="3615" spans="1:7" ht="20.100000000000001" customHeight="1" x14ac:dyDescent="0.2">
      <c r="A3615" s="363" t="str">
        <f t="shared" si="1083"/>
        <v/>
      </c>
      <c r="B3615" s="328" t="str">
        <f t="shared" si="1080"/>
        <v/>
      </c>
      <c r="C3615" s="326"/>
      <c r="D3615" s="325" t="str">
        <f t="shared" si="1081"/>
        <v/>
      </c>
      <c r="E3615" s="329"/>
      <c r="F3615" s="331">
        <f t="shared" si="1082"/>
        <v>0</v>
      </c>
      <c r="G3615" s="332">
        <f t="shared" si="1084"/>
        <v>0</v>
      </c>
    </row>
    <row r="3616" spans="1:7" ht="20.100000000000001" customHeight="1" x14ac:dyDescent="0.2">
      <c r="A3616" s="363" t="str">
        <f t="shared" si="1083"/>
        <v/>
      </c>
      <c r="B3616" s="328" t="str">
        <f t="shared" si="1080"/>
        <v/>
      </c>
      <c r="C3616" s="327"/>
      <c r="D3616" s="325" t="str">
        <f t="shared" si="1081"/>
        <v/>
      </c>
      <c r="E3616" s="329"/>
      <c r="F3616" s="331">
        <f t="shared" si="1082"/>
        <v>0</v>
      </c>
      <c r="G3616" s="332">
        <f t="shared" si="1084"/>
        <v>0</v>
      </c>
    </row>
    <row r="3617" spans="1:7" ht="20.100000000000001" customHeight="1" x14ac:dyDescent="0.2">
      <c r="A3617" s="363" t="str">
        <f t="shared" si="1083"/>
        <v/>
      </c>
      <c r="B3617" s="328" t="str">
        <f t="shared" si="1080"/>
        <v/>
      </c>
      <c r="C3617" s="328"/>
      <c r="D3617" s="325" t="str">
        <f t="shared" si="1081"/>
        <v/>
      </c>
      <c r="E3617" s="329"/>
      <c r="F3617" s="331">
        <f t="shared" si="1082"/>
        <v>0</v>
      </c>
      <c r="G3617" s="332">
        <f t="shared" si="1084"/>
        <v>0</v>
      </c>
    </row>
    <row r="3618" spans="1:7" ht="20.100000000000001" customHeight="1" x14ac:dyDescent="0.2">
      <c r="A3618" s="363" t="str">
        <f t="shared" si="1083"/>
        <v/>
      </c>
      <c r="B3618" s="328" t="str">
        <f t="shared" si="1080"/>
        <v/>
      </c>
      <c r="C3618" s="364"/>
      <c r="D3618" s="325" t="str">
        <f t="shared" si="1081"/>
        <v/>
      </c>
      <c r="E3618" s="365"/>
      <c r="F3618" s="331">
        <f t="shared" si="1082"/>
        <v>0</v>
      </c>
      <c r="G3618" s="332">
        <f t="shared" si="1084"/>
        <v>0</v>
      </c>
    </row>
    <row r="3619" spans="1:7" ht="20.100000000000001" customHeight="1" x14ac:dyDescent="0.2">
      <c r="A3619" s="363" t="str">
        <f t="shared" si="1083"/>
        <v/>
      </c>
      <c r="B3619" s="328" t="str">
        <f t="shared" si="1080"/>
        <v/>
      </c>
      <c r="C3619" s="364"/>
      <c r="D3619" s="325" t="str">
        <f t="shared" si="1081"/>
        <v/>
      </c>
      <c r="E3619" s="365"/>
      <c r="F3619" s="331">
        <f t="shared" si="1082"/>
        <v>0</v>
      </c>
      <c r="G3619" s="332">
        <f t="shared" si="1084"/>
        <v>0</v>
      </c>
    </row>
    <row r="3620" spans="1:7" ht="20.100000000000001" customHeight="1" x14ac:dyDescent="0.2">
      <c r="A3620" s="363" t="str">
        <f t="shared" si="1083"/>
        <v/>
      </c>
      <c r="B3620" s="328" t="str">
        <f t="shared" si="1080"/>
        <v/>
      </c>
      <c r="C3620" s="364"/>
      <c r="D3620" s="325" t="str">
        <f t="shared" si="1081"/>
        <v/>
      </c>
      <c r="E3620" s="365"/>
      <c r="F3620" s="331">
        <f t="shared" si="1082"/>
        <v>0</v>
      </c>
      <c r="G3620" s="332">
        <f t="shared" si="1084"/>
        <v>0</v>
      </c>
    </row>
    <row r="3621" spans="1:7" ht="20.100000000000001" customHeight="1" x14ac:dyDescent="0.2">
      <c r="A3621" s="363" t="str">
        <f t="shared" si="1083"/>
        <v/>
      </c>
      <c r="B3621" s="328" t="str">
        <f t="shared" si="1080"/>
        <v/>
      </c>
      <c r="C3621" s="364"/>
      <c r="D3621" s="325" t="str">
        <f t="shared" si="1081"/>
        <v/>
      </c>
      <c r="E3621" s="365"/>
      <c r="F3621" s="331">
        <f t="shared" si="1082"/>
        <v>0</v>
      </c>
      <c r="G3621" s="332">
        <f t="shared" si="1084"/>
        <v>0</v>
      </c>
    </row>
    <row r="3622" spans="1:7" ht="20.100000000000001" customHeight="1" x14ac:dyDescent="0.2">
      <c r="A3622" s="363" t="str">
        <f t="shared" si="1083"/>
        <v/>
      </c>
      <c r="B3622" s="328" t="str">
        <f t="shared" si="1080"/>
        <v/>
      </c>
      <c r="C3622" s="364"/>
      <c r="D3622" s="325" t="str">
        <f t="shared" si="1081"/>
        <v/>
      </c>
      <c r="E3622" s="365"/>
      <c r="F3622" s="331">
        <f t="shared" si="1082"/>
        <v>0</v>
      </c>
      <c r="G3622" s="332">
        <f t="shared" si="1084"/>
        <v>0</v>
      </c>
    </row>
    <row r="3623" spans="1:7" ht="20.100000000000001" customHeight="1" x14ac:dyDescent="0.2">
      <c r="A3623" s="363" t="str">
        <f t="shared" si="1083"/>
        <v/>
      </c>
      <c r="B3623" s="328" t="str">
        <f t="shared" si="1080"/>
        <v/>
      </c>
      <c r="C3623" s="364"/>
      <c r="D3623" s="325" t="str">
        <f t="shared" si="1081"/>
        <v/>
      </c>
      <c r="E3623" s="365"/>
      <c r="F3623" s="331">
        <f t="shared" si="1082"/>
        <v>0</v>
      </c>
      <c r="G3623" s="332">
        <f t="shared" si="1084"/>
        <v>0</v>
      </c>
    </row>
    <row r="3624" spans="1:7" ht="20.100000000000001" customHeight="1" x14ac:dyDescent="0.2">
      <c r="A3624" s="363" t="str">
        <f t="shared" si="1083"/>
        <v/>
      </c>
      <c r="B3624" s="328" t="str">
        <f t="shared" si="1080"/>
        <v/>
      </c>
      <c r="C3624" s="364"/>
      <c r="D3624" s="325" t="str">
        <f t="shared" si="1081"/>
        <v/>
      </c>
      <c r="E3624" s="365"/>
      <c r="F3624" s="331">
        <f t="shared" si="1082"/>
        <v>0</v>
      </c>
      <c r="G3624" s="332">
        <f t="shared" si="1084"/>
        <v>0</v>
      </c>
    </row>
    <row r="3625" spans="1:7" ht="20.100000000000001" customHeight="1" x14ac:dyDescent="0.2">
      <c r="A3625" s="363" t="str">
        <f t="shared" si="1083"/>
        <v/>
      </c>
      <c r="B3625" s="328" t="str">
        <f t="shared" si="1080"/>
        <v/>
      </c>
      <c r="C3625" s="364"/>
      <c r="D3625" s="325" t="str">
        <f t="shared" si="1081"/>
        <v/>
      </c>
      <c r="E3625" s="365"/>
      <c r="F3625" s="331">
        <f t="shared" si="1082"/>
        <v>0</v>
      </c>
      <c r="G3625" s="332">
        <f t="shared" si="1084"/>
        <v>0</v>
      </c>
    </row>
    <row r="3626" spans="1:7" ht="20.100000000000001" customHeight="1" x14ac:dyDescent="0.2">
      <c r="A3626" s="363" t="str">
        <f t="shared" si="1083"/>
        <v/>
      </c>
      <c r="B3626" s="328" t="str">
        <f t="shared" si="1080"/>
        <v/>
      </c>
      <c r="C3626" s="364"/>
      <c r="D3626" s="325" t="str">
        <f t="shared" si="1081"/>
        <v/>
      </c>
      <c r="E3626" s="365"/>
      <c r="F3626" s="331">
        <f t="shared" si="1082"/>
        <v>0</v>
      </c>
      <c r="G3626" s="332">
        <f t="shared" si="1084"/>
        <v>0</v>
      </c>
    </row>
    <row r="3627" spans="1:7" ht="20.100000000000001" customHeight="1" x14ac:dyDescent="0.2">
      <c r="A3627" s="366"/>
      <c r="B3627" s="352"/>
      <c r="C3627" s="352"/>
      <c r="D3627" s="330"/>
      <c r="E3627" s="348"/>
      <c r="F3627" s="597" t="s">
        <v>27</v>
      </c>
      <c r="G3627" s="333">
        <f>SUBTOTAL(9,G3613:G3626)</f>
        <v>0</v>
      </c>
    </row>
    <row r="3628" spans="1:7" ht="20.100000000000001" customHeight="1" x14ac:dyDescent="0.2">
      <c r="A3628" s="366"/>
      <c r="B3628" s="352"/>
      <c r="C3628" s="339" t="s">
        <v>722</v>
      </c>
      <c r="D3628" s="330"/>
      <c r="E3628" s="348"/>
      <c r="F3628" s="349"/>
      <c r="G3628" s="367"/>
    </row>
    <row r="3629" spans="1:7" ht="20.100000000000001" customHeight="1" x14ac:dyDescent="0.2">
      <c r="A3629" s="363" t="str">
        <f t="shared" ref="A3629:A3636" si="1085">IFERROR(VLOOKUP(C3629,Tabla_Insumos,4,FALSE),"")</f>
        <v/>
      </c>
      <c r="B3629" s="328" t="str">
        <f t="shared" ref="B3629:B3636" si="1086">IFERROR(VLOOKUP(C3629,Tabla_Insumos,5,FALSE),"")</f>
        <v/>
      </c>
      <c r="C3629" s="334"/>
      <c r="D3629" s="325" t="str">
        <f t="shared" ref="D3629:D3636" si="1087">IFERROR(VLOOKUP(C3629,Tabla_Insumos,2,FALSE),"")</f>
        <v/>
      </c>
      <c r="E3629" s="329"/>
      <c r="F3629" s="368">
        <f t="shared" ref="F3629:F3636" si="1088">IFERROR(VLOOKUP(C3629,Tabla_Insumos,3,FALSE),0)</f>
        <v>0</v>
      </c>
      <c r="G3629" s="332">
        <f>ROUND(E3629*F3629,2)</f>
        <v>0</v>
      </c>
    </row>
    <row r="3630" spans="1:7" ht="20.100000000000001" customHeight="1" x14ac:dyDescent="0.2">
      <c r="A3630" s="363" t="str">
        <f t="shared" si="1085"/>
        <v/>
      </c>
      <c r="B3630" s="328" t="str">
        <f t="shared" si="1086"/>
        <v/>
      </c>
      <c r="C3630" s="335"/>
      <c r="D3630" s="325" t="str">
        <f t="shared" si="1087"/>
        <v/>
      </c>
      <c r="E3630" s="329"/>
      <c r="F3630" s="368">
        <f t="shared" si="1088"/>
        <v>0</v>
      </c>
      <c r="G3630" s="332">
        <f t="shared" ref="G3630:G3636" si="1089">ROUND(E3630*F3630,2)</f>
        <v>0</v>
      </c>
    </row>
    <row r="3631" spans="1:7" ht="20.100000000000001" customHeight="1" x14ac:dyDescent="0.2">
      <c r="A3631" s="363" t="str">
        <f t="shared" si="1085"/>
        <v/>
      </c>
      <c r="B3631" s="328" t="str">
        <f t="shared" si="1086"/>
        <v/>
      </c>
      <c r="C3631" s="335"/>
      <c r="D3631" s="325" t="str">
        <f t="shared" si="1087"/>
        <v/>
      </c>
      <c r="E3631" s="329"/>
      <c r="F3631" s="368">
        <f t="shared" si="1088"/>
        <v>0</v>
      </c>
      <c r="G3631" s="332">
        <f t="shared" si="1089"/>
        <v>0</v>
      </c>
    </row>
    <row r="3632" spans="1:7" ht="20.100000000000001" customHeight="1" x14ac:dyDescent="0.2">
      <c r="A3632" s="363" t="str">
        <f t="shared" si="1085"/>
        <v/>
      </c>
      <c r="B3632" s="328" t="str">
        <f t="shared" si="1086"/>
        <v/>
      </c>
      <c r="C3632" s="335"/>
      <c r="D3632" s="325" t="str">
        <f t="shared" si="1087"/>
        <v/>
      </c>
      <c r="E3632" s="329"/>
      <c r="F3632" s="368">
        <f t="shared" si="1088"/>
        <v>0</v>
      </c>
      <c r="G3632" s="332">
        <f t="shared" si="1089"/>
        <v>0</v>
      </c>
    </row>
    <row r="3633" spans="1:7" ht="20.100000000000001" customHeight="1" x14ac:dyDescent="0.2">
      <c r="A3633" s="363" t="str">
        <f t="shared" si="1085"/>
        <v/>
      </c>
      <c r="B3633" s="328" t="str">
        <f t="shared" si="1086"/>
        <v/>
      </c>
      <c r="C3633" s="328"/>
      <c r="D3633" s="325" t="str">
        <f t="shared" si="1087"/>
        <v/>
      </c>
      <c r="E3633" s="329"/>
      <c r="F3633" s="368">
        <f t="shared" si="1088"/>
        <v>0</v>
      </c>
      <c r="G3633" s="332">
        <f t="shared" si="1089"/>
        <v>0</v>
      </c>
    </row>
    <row r="3634" spans="1:7" ht="20.100000000000001" customHeight="1" x14ac:dyDescent="0.2">
      <c r="A3634" s="363" t="str">
        <f t="shared" si="1085"/>
        <v/>
      </c>
      <c r="B3634" s="328" t="str">
        <f t="shared" si="1086"/>
        <v/>
      </c>
      <c r="C3634" s="328"/>
      <c r="D3634" s="325" t="str">
        <f t="shared" si="1087"/>
        <v/>
      </c>
      <c r="E3634" s="329"/>
      <c r="F3634" s="368">
        <f t="shared" si="1088"/>
        <v>0</v>
      </c>
      <c r="G3634" s="332">
        <f t="shared" si="1089"/>
        <v>0</v>
      </c>
    </row>
    <row r="3635" spans="1:7" ht="20.100000000000001" customHeight="1" x14ac:dyDescent="0.2">
      <c r="A3635" s="363" t="str">
        <f t="shared" si="1085"/>
        <v/>
      </c>
      <c r="B3635" s="328" t="str">
        <f t="shared" si="1086"/>
        <v/>
      </c>
      <c r="C3635" s="364"/>
      <c r="D3635" s="325" t="str">
        <f t="shared" si="1087"/>
        <v/>
      </c>
      <c r="E3635" s="365"/>
      <c r="F3635" s="368">
        <f t="shared" si="1088"/>
        <v>0</v>
      </c>
      <c r="G3635" s="332">
        <f t="shared" si="1089"/>
        <v>0</v>
      </c>
    </row>
    <row r="3636" spans="1:7" ht="20.100000000000001" customHeight="1" x14ac:dyDescent="0.2">
      <c r="A3636" s="363" t="str">
        <f t="shared" si="1085"/>
        <v/>
      </c>
      <c r="B3636" s="328" t="str">
        <f t="shared" si="1086"/>
        <v/>
      </c>
      <c r="C3636" s="364"/>
      <c r="D3636" s="325" t="str">
        <f t="shared" si="1087"/>
        <v/>
      </c>
      <c r="E3636" s="365"/>
      <c r="F3636" s="368">
        <f t="shared" si="1088"/>
        <v>0</v>
      </c>
      <c r="G3636" s="332">
        <f t="shared" si="1089"/>
        <v>0</v>
      </c>
    </row>
    <row r="3637" spans="1:7" ht="20.100000000000001" customHeight="1" x14ac:dyDescent="0.2">
      <c r="A3637" s="366"/>
      <c r="B3637" s="352"/>
      <c r="C3637" s="352"/>
      <c r="D3637" s="330"/>
      <c r="E3637" s="348"/>
      <c r="F3637" s="597" t="s">
        <v>28</v>
      </c>
      <c r="G3637" s="333">
        <f>SUBTOTAL(9,G3629:G3636)</f>
        <v>0</v>
      </c>
    </row>
    <row r="3638" spans="1:7" ht="20.100000000000001" customHeight="1" x14ac:dyDescent="0.2">
      <c r="A3638" s="366"/>
      <c r="B3638" s="352"/>
      <c r="C3638" s="339" t="s">
        <v>723</v>
      </c>
      <c r="D3638" s="330"/>
      <c r="E3638" s="348"/>
      <c r="F3638" s="349"/>
      <c r="G3638" s="367"/>
    </row>
    <row r="3639" spans="1:7" ht="20.100000000000001" customHeight="1" x14ac:dyDescent="0.2">
      <c r="A3639" s="363" t="str">
        <f>IFERROR(VLOOKUP(C3639,Tabla_Insumos,4,FALSE),"")</f>
        <v/>
      </c>
      <c r="B3639" s="328" t="str">
        <f t="shared" ref="B3639:B3647" si="1090">IFERROR(VLOOKUP(C3639,Tabla_Insumos,5,FALSE),"")</f>
        <v/>
      </c>
      <c r="C3639" s="335"/>
      <c r="D3639" s="325" t="str">
        <f t="shared" ref="D3639:D3647" si="1091">IFERROR(VLOOKUP(C3639,Tabla_Insumos,2,FALSE),"")</f>
        <v/>
      </c>
      <c r="E3639" s="329"/>
      <c r="F3639" s="331">
        <f>IFERROR(VLOOKUP(C3639,Tabla_Insumos,3,FALSE),0)</f>
        <v>0</v>
      </c>
      <c r="G3639" s="332">
        <f>ROUND(E3639*F3639,2)</f>
        <v>0</v>
      </c>
    </row>
    <row r="3640" spans="1:7" ht="20.100000000000001" customHeight="1" x14ac:dyDescent="0.2">
      <c r="A3640" s="363" t="str">
        <f t="shared" ref="A3640:A3647" si="1092">IFERROR(VLOOKUP(C3640,Tabla_Insumos,4,FALSE),"")</f>
        <v/>
      </c>
      <c r="B3640" s="328" t="str">
        <f t="shared" si="1090"/>
        <v/>
      </c>
      <c r="C3640" s="335"/>
      <c r="D3640" s="325" t="str">
        <f t="shared" si="1091"/>
        <v/>
      </c>
      <c r="E3640" s="329"/>
      <c r="F3640" s="331">
        <f t="shared" ref="F3640:F3647" si="1093">IFERROR(VLOOKUP(C3640,Tabla_Insumos,3,FALSE),0)</f>
        <v>0</v>
      </c>
      <c r="G3640" s="332">
        <f t="shared" ref="G3640:G3647" si="1094">ROUND(E3640*F3640,2)</f>
        <v>0</v>
      </c>
    </row>
    <row r="3641" spans="1:7" ht="20.100000000000001" customHeight="1" x14ac:dyDescent="0.2">
      <c r="A3641" s="363" t="str">
        <f t="shared" si="1092"/>
        <v/>
      </c>
      <c r="B3641" s="328" t="str">
        <f t="shared" si="1090"/>
        <v/>
      </c>
      <c r="C3641" s="334"/>
      <c r="D3641" s="325" t="str">
        <f t="shared" si="1091"/>
        <v/>
      </c>
      <c r="E3641" s="329"/>
      <c r="F3641" s="331">
        <f t="shared" si="1093"/>
        <v>0</v>
      </c>
      <c r="G3641" s="332">
        <f t="shared" si="1094"/>
        <v>0</v>
      </c>
    </row>
    <row r="3642" spans="1:7" ht="20.100000000000001" customHeight="1" x14ac:dyDescent="0.2">
      <c r="A3642" s="363" t="str">
        <f t="shared" si="1092"/>
        <v/>
      </c>
      <c r="B3642" s="328" t="str">
        <f t="shared" si="1090"/>
        <v/>
      </c>
      <c r="C3642" s="369"/>
      <c r="D3642" s="325" t="str">
        <f t="shared" si="1091"/>
        <v/>
      </c>
      <c r="E3642" s="329"/>
      <c r="F3642" s="331">
        <f t="shared" si="1093"/>
        <v>0</v>
      </c>
      <c r="G3642" s="332">
        <f t="shared" si="1094"/>
        <v>0</v>
      </c>
    </row>
    <row r="3643" spans="1:7" ht="20.100000000000001" customHeight="1" x14ac:dyDescent="0.2">
      <c r="A3643" s="363" t="str">
        <f t="shared" si="1092"/>
        <v/>
      </c>
      <c r="B3643" s="328" t="str">
        <f t="shared" si="1090"/>
        <v/>
      </c>
      <c r="C3643" s="370"/>
      <c r="D3643" s="325" t="str">
        <f t="shared" si="1091"/>
        <v/>
      </c>
      <c r="E3643" s="329"/>
      <c r="F3643" s="331">
        <f t="shared" si="1093"/>
        <v>0</v>
      </c>
      <c r="G3643" s="332">
        <f t="shared" si="1094"/>
        <v>0</v>
      </c>
    </row>
    <row r="3644" spans="1:7" ht="20.100000000000001" customHeight="1" x14ac:dyDescent="0.2">
      <c r="A3644" s="363" t="str">
        <f t="shared" si="1092"/>
        <v/>
      </c>
      <c r="B3644" s="328" t="str">
        <f t="shared" si="1090"/>
        <v/>
      </c>
      <c r="C3644" s="364"/>
      <c r="D3644" s="325" t="str">
        <f t="shared" si="1091"/>
        <v/>
      </c>
      <c r="E3644" s="365"/>
      <c r="F3644" s="331">
        <f t="shared" si="1093"/>
        <v>0</v>
      </c>
      <c r="G3644" s="332">
        <f t="shared" si="1094"/>
        <v>0</v>
      </c>
    </row>
    <row r="3645" spans="1:7" ht="20.100000000000001" customHeight="1" x14ac:dyDescent="0.2">
      <c r="A3645" s="363" t="str">
        <f t="shared" si="1092"/>
        <v/>
      </c>
      <c r="B3645" s="328" t="str">
        <f t="shared" si="1090"/>
        <v/>
      </c>
      <c r="C3645" s="364"/>
      <c r="D3645" s="325" t="str">
        <f t="shared" si="1091"/>
        <v/>
      </c>
      <c r="E3645" s="365"/>
      <c r="F3645" s="331">
        <f t="shared" si="1093"/>
        <v>0</v>
      </c>
      <c r="G3645" s="332">
        <f t="shared" si="1094"/>
        <v>0</v>
      </c>
    </row>
    <row r="3646" spans="1:7" ht="20.100000000000001" customHeight="1" x14ac:dyDescent="0.2">
      <c r="A3646" s="363" t="str">
        <f t="shared" si="1092"/>
        <v/>
      </c>
      <c r="B3646" s="328" t="str">
        <f t="shared" si="1090"/>
        <v/>
      </c>
      <c r="C3646" s="364"/>
      <c r="D3646" s="325" t="str">
        <f t="shared" si="1091"/>
        <v/>
      </c>
      <c r="E3646" s="365"/>
      <c r="F3646" s="331">
        <f t="shared" si="1093"/>
        <v>0</v>
      </c>
      <c r="G3646" s="332">
        <f t="shared" si="1094"/>
        <v>0</v>
      </c>
    </row>
    <row r="3647" spans="1:7" ht="20.100000000000001" customHeight="1" x14ac:dyDescent="0.2">
      <c r="A3647" s="363" t="str">
        <f t="shared" si="1092"/>
        <v/>
      </c>
      <c r="B3647" s="328" t="str">
        <f t="shared" si="1090"/>
        <v/>
      </c>
      <c r="C3647" s="364"/>
      <c r="D3647" s="325" t="str">
        <f t="shared" si="1091"/>
        <v/>
      </c>
      <c r="E3647" s="365"/>
      <c r="F3647" s="331">
        <f t="shared" si="1093"/>
        <v>0</v>
      </c>
      <c r="G3647" s="332">
        <f t="shared" si="1094"/>
        <v>0</v>
      </c>
    </row>
    <row r="3648" spans="1:7" ht="20.100000000000001" customHeight="1" x14ac:dyDescent="0.2">
      <c r="A3648" s="371"/>
      <c r="B3648" s="330"/>
      <c r="C3648" s="352"/>
      <c r="D3648" s="330"/>
      <c r="E3648" s="348"/>
      <c r="F3648" s="597" t="s">
        <v>29</v>
      </c>
      <c r="G3648" s="333">
        <f>SUBTOTAL(9,G3639:G3647)</f>
        <v>0</v>
      </c>
    </row>
    <row r="3649" spans="1:7" ht="20.100000000000001" customHeight="1" thickBot="1" x14ac:dyDescent="0.25">
      <c r="A3649" s="372"/>
      <c r="B3649" s="373"/>
      <c r="C3649" s="374"/>
      <c r="D3649" s="373"/>
      <c r="E3649" s="375"/>
      <c r="F3649" s="376"/>
      <c r="G3649" s="377"/>
    </row>
    <row r="3650" spans="1:7" ht="20.100000000000001" customHeight="1" thickBot="1" x14ac:dyDescent="0.25">
      <c r="A3650" s="387">
        <f>B3608</f>
        <v>71</v>
      </c>
      <c r="B3650" s="378" t="str">
        <f>C3608</f>
        <v>Red de agua potable - Excavación de zanjas para inst. cañeías, sin depresión de napa</v>
      </c>
      <c r="C3650" s="379"/>
      <c r="D3650" s="379" t="s">
        <v>30</v>
      </c>
      <c r="E3650" s="380"/>
      <c r="F3650" s="381" t="s">
        <v>31</v>
      </c>
      <c r="G3650" s="382">
        <f>SUBTOTAL(9,G3613:G3649)</f>
        <v>0</v>
      </c>
    </row>
    <row r="3651" spans="1:7" ht="20.100000000000001" customHeight="1" thickTop="1" thickBot="1" x14ac:dyDescent="0.25"/>
    <row r="3652" spans="1:7" ht="20.100000000000001" customHeight="1" thickTop="1" x14ac:dyDescent="0.2">
      <c r="A3652" s="383" t="s">
        <v>1252</v>
      </c>
      <c r="B3652" s="384"/>
      <c r="C3652" s="384"/>
      <c r="D3652" s="384"/>
      <c r="E3652" s="384"/>
      <c r="F3652" s="384"/>
      <c r="G3652" s="385"/>
    </row>
    <row r="3653" spans="1:7" ht="20.100000000000001" customHeight="1" x14ac:dyDescent="0.2">
      <c r="A3653" s="336" t="s">
        <v>719</v>
      </c>
      <c r="B3653" s="337" t="str">
        <f>Comitente</f>
        <v>INSTITUTO PROVINCIAL DE LA VIVIENDA</v>
      </c>
      <c r="C3653" s="338"/>
      <c r="D3653" s="339"/>
      <c r="E3653" s="339"/>
      <c r="F3653" s="340"/>
      <c r="G3653" s="341"/>
    </row>
    <row r="3654" spans="1:7" ht="20.100000000000001" customHeight="1" x14ac:dyDescent="0.2">
      <c r="A3654" s="336" t="s">
        <v>720</v>
      </c>
      <c r="B3654" s="337" t="str">
        <f>Contratista</f>
        <v>xxxxxx</v>
      </c>
      <c r="C3654" s="342"/>
      <c r="D3654" s="342"/>
      <c r="E3654" s="342"/>
      <c r="F3654" s="343"/>
      <c r="G3654" s="344"/>
    </row>
    <row r="3655" spans="1:7" ht="20.100000000000001" customHeight="1" x14ac:dyDescent="0.2">
      <c r="A3655" s="336" t="s">
        <v>20</v>
      </c>
      <c r="B3655" s="337" t="str">
        <f>Obra</f>
        <v>B° VIRGEN DE FÁTIMA - SECTOR 1 - 71 VIV.- DPTO. JÁCHAL</v>
      </c>
      <c r="C3655" s="342"/>
      <c r="D3655" s="342"/>
      <c r="E3655" s="342"/>
      <c r="F3655" s="343" t="s">
        <v>33</v>
      </c>
      <c r="G3655" s="345">
        <f>+Datos!$C$10</f>
        <v>43769</v>
      </c>
    </row>
    <row r="3656" spans="1:7" ht="20.100000000000001" customHeight="1" x14ac:dyDescent="0.2">
      <c r="A3656" s="346" t="s">
        <v>718</v>
      </c>
      <c r="B3656" s="347" t="str">
        <f>Ubicación</f>
        <v>DEPTO. JÁCHAL</v>
      </c>
      <c r="C3656" s="347"/>
      <c r="D3656" s="330"/>
      <c r="E3656" s="348"/>
      <c r="F3656" s="349"/>
      <c r="G3656" s="350"/>
    </row>
    <row r="3657" spans="1:7" ht="20.100000000000001" customHeight="1" x14ac:dyDescent="0.2">
      <c r="A3657" s="346" t="s">
        <v>34</v>
      </c>
      <c r="B3657" s="351" t="s">
        <v>1126</v>
      </c>
      <c r="C3657" s="352" t="str">
        <f>IFERROR(VLOOKUP(B3657,Tabla_CyP,2,FALSE),"")</f>
        <v>INFRAESTRUCTURA</v>
      </c>
      <c r="D3657" s="353"/>
      <c r="E3657" s="348"/>
      <c r="F3657" s="349"/>
      <c r="G3657" s="350"/>
    </row>
    <row r="3658" spans="1:7" ht="20.100000000000001" customHeight="1" x14ac:dyDescent="0.2">
      <c r="A3658" s="346" t="s">
        <v>21</v>
      </c>
      <c r="B3658" s="386">
        <f>IFERROR(VLOOKUP(COUNTIF($A$1:A3658,"ITEM:"),Tabla_NumeroItem,2,FALSE),"")</f>
        <v>72</v>
      </c>
      <c r="C3658" s="352" t="str">
        <f>IFERROR(VLOOKUP(B3658,Tabla_CyP,2,FALSE),"")</f>
        <v>Red de agua potable - Paquete estructural</v>
      </c>
      <c r="D3658" s="330"/>
      <c r="E3658" s="348"/>
      <c r="F3658" s="343" t="s">
        <v>22</v>
      </c>
      <c r="G3658" s="354" t="str">
        <f>IFERROR(VLOOKUP(B3658,Tabla_CyP,4,FALSE),"")</f>
        <v>m3</v>
      </c>
    </row>
    <row r="3659" spans="1:7" ht="20.100000000000001" customHeight="1" x14ac:dyDescent="0.2">
      <c r="A3659" s="346"/>
      <c r="B3659" s="347"/>
      <c r="C3659" s="352"/>
      <c r="D3659" s="330"/>
      <c r="E3659" s="348"/>
      <c r="F3659" s="349"/>
      <c r="G3659" s="350"/>
    </row>
    <row r="3660" spans="1:7" ht="20.100000000000001" customHeight="1" x14ac:dyDescent="0.2">
      <c r="A3660" s="650" t="s">
        <v>581</v>
      </c>
      <c r="B3660" s="651"/>
      <c r="C3660" s="646" t="s">
        <v>0</v>
      </c>
      <c r="D3660" s="646" t="s">
        <v>23</v>
      </c>
      <c r="E3660" s="648" t="s">
        <v>24</v>
      </c>
      <c r="F3660" s="644" t="s">
        <v>25</v>
      </c>
      <c r="G3660" s="652" t="s">
        <v>26</v>
      </c>
    </row>
    <row r="3661" spans="1:7" ht="20.100000000000001" customHeight="1" x14ac:dyDescent="0.2">
      <c r="A3661" s="355" t="s">
        <v>582</v>
      </c>
      <c r="B3661" s="356" t="s">
        <v>583</v>
      </c>
      <c r="C3661" s="647"/>
      <c r="D3661" s="647"/>
      <c r="E3661" s="649"/>
      <c r="F3661" s="645"/>
      <c r="G3661" s="653"/>
    </row>
    <row r="3662" spans="1:7" ht="20.100000000000001" customHeight="1" x14ac:dyDescent="0.2">
      <c r="A3662" s="596"/>
      <c r="B3662" s="357"/>
      <c r="C3662" s="358" t="s">
        <v>721</v>
      </c>
      <c r="D3662" s="359"/>
      <c r="E3662" s="360"/>
      <c r="F3662" s="361"/>
      <c r="G3662" s="362"/>
    </row>
    <row r="3663" spans="1:7" ht="20.100000000000001" customHeight="1" x14ac:dyDescent="0.2">
      <c r="A3663" s="363" t="str">
        <f>IFERROR(VLOOKUP(C3663,Tabla_Insumos,4,FALSE),"")</f>
        <v/>
      </c>
      <c r="B3663" s="328" t="str">
        <f t="shared" ref="B3663:B3676" si="1095">IFERROR(VLOOKUP(C3663,Tabla_Insumos,5,FALSE),"")</f>
        <v/>
      </c>
      <c r="C3663" s="326"/>
      <c r="D3663" s="325" t="str">
        <f t="shared" ref="D3663:D3676" si="1096">IFERROR(VLOOKUP(C3663,Tabla_Insumos,2,FALSE),"")</f>
        <v/>
      </c>
      <c r="E3663" s="329"/>
      <c r="F3663" s="331">
        <f t="shared" ref="F3663:F3676" si="1097">IFERROR(VLOOKUP(C3663,Tabla_Insumos,3,FALSE),0)</f>
        <v>0</v>
      </c>
      <c r="G3663" s="332">
        <f>ROUND(E3663*F3663,2)</f>
        <v>0</v>
      </c>
    </row>
    <row r="3664" spans="1:7" ht="20.100000000000001" customHeight="1" x14ac:dyDescent="0.2">
      <c r="A3664" s="363" t="str">
        <f t="shared" ref="A3664:A3676" si="1098">IFERROR(VLOOKUP(C3664,Tabla_Insumos,4,FALSE),"")</f>
        <v/>
      </c>
      <c r="B3664" s="328" t="str">
        <f t="shared" si="1095"/>
        <v/>
      </c>
      <c r="C3664" s="326"/>
      <c r="D3664" s="325" t="str">
        <f t="shared" si="1096"/>
        <v/>
      </c>
      <c r="E3664" s="329"/>
      <c r="F3664" s="331">
        <f t="shared" si="1097"/>
        <v>0</v>
      </c>
      <c r="G3664" s="332">
        <f t="shared" ref="G3664:G3676" si="1099">ROUND(E3664*F3664,2)</f>
        <v>0</v>
      </c>
    </row>
    <row r="3665" spans="1:7" ht="20.100000000000001" customHeight="1" x14ac:dyDescent="0.2">
      <c r="A3665" s="363" t="str">
        <f t="shared" si="1098"/>
        <v/>
      </c>
      <c r="B3665" s="328" t="str">
        <f t="shared" si="1095"/>
        <v/>
      </c>
      <c r="C3665" s="326"/>
      <c r="D3665" s="325" t="str">
        <f t="shared" si="1096"/>
        <v/>
      </c>
      <c r="E3665" s="329"/>
      <c r="F3665" s="331">
        <f t="shared" si="1097"/>
        <v>0</v>
      </c>
      <c r="G3665" s="332">
        <f t="shared" si="1099"/>
        <v>0</v>
      </c>
    </row>
    <row r="3666" spans="1:7" ht="20.100000000000001" customHeight="1" x14ac:dyDescent="0.2">
      <c r="A3666" s="363" t="str">
        <f t="shared" si="1098"/>
        <v/>
      </c>
      <c r="B3666" s="328" t="str">
        <f t="shared" si="1095"/>
        <v/>
      </c>
      <c r="C3666" s="327"/>
      <c r="D3666" s="325" t="str">
        <f t="shared" si="1096"/>
        <v/>
      </c>
      <c r="E3666" s="329"/>
      <c r="F3666" s="331">
        <f t="shared" si="1097"/>
        <v>0</v>
      </c>
      <c r="G3666" s="332">
        <f t="shared" si="1099"/>
        <v>0</v>
      </c>
    </row>
    <row r="3667" spans="1:7" ht="20.100000000000001" customHeight="1" x14ac:dyDescent="0.2">
      <c r="A3667" s="363" t="str">
        <f t="shared" si="1098"/>
        <v/>
      </c>
      <c r="B3667" s="328" t="str">
        <f t="shared" si="1095"/>
        <v/>
      </c>
      <c r="C3667" s="328"/>
      <c r="D3667" s="325" t="str">
        <f t="shared" si="1096"/>
        <v/>
      </c>
      <c r="E3667" s="329"/>
      <c r="F3667" s="331">
        <f t="shared" si="1097"/>
        <v>0</v>
      </c>
      <c r="G3667" s="332">
        <f t="shared" si="1099"/>
        <v>0</v>
      </c>
    </row>
    <row r="3668" spans="1:7" ht="20.100000000000001" customHeight="1" x14ac:dyDescent="0.2">
      <c r="A3668" s="363" t="str">
        <f t="shared" si="1098"/>
        <v/>
      </c>
      <c r="B3668" s="328" t="str">
        <f t="shared" si="1095"/>
        <v/>
      </c>
      <c r="C3668" s="364"/>
      <c r="D3668" s="325" t="str">
        <f t="shared" si="1096"/>
        <v/>
      </c>
      <c r="E3668" s="365"/>
      <c r="F3668" s="331">
        <f t="shared" si="1097"/>
        <v>0</v>
      </c>
      <c r="G3668" s="332">
        <f t="shared" si="1099"/>
        <v>0</v>
      </c>
    </row>
    <row r="3669" spans="1:7" ht="20.100000000000001" customHeight="1" x14ac:dyDescent="0.2">
      <c r="A3669" s="363" t="str">
        <f t="shared" si="1098"/>
        <v/>
      </c>
      <c r="B3669" s="328" t="str">
        <f t="shared" si="1095"/>
        <v/>
      </c>
      <c r="C3669" s="364"/>
      <c r="D3669" s="325" t="str">
        <f t="shared" si="1096"/>
        <v/>
      </c>
      <c r="E3669" s="365"/>
      <c r="F3669" s="331">
        <f t="shared" si="1097"/>
        <v>0</v>
      </c>
      <c r="G3669" s="332">
        <f t="shared" si="1099"/>
        <v>0</v>
      </c>
    </row>
    <row r="3670" spans="1:7" ht="20.100000000000001" customHeight="1" x14ac:dyDescent="0.2">
      <c r="A3670" s="363" t="str">
        <f t="shared" si="1098"/>
        <v/>
      </c>
      <c r="B3670" s="328" t="str">
        <f t="shared" si="1095"/>
        <v/>
      </c>
      <c r="C3670" s="364"/>
      <c r="D3670" s="325" t="str">
        <f t="shared" si="1096"/>
        <v/>
      </c>
      <c r="E3670" s="365"/>
      <c r="F3670" s="331">
        <f t="shared" si="1097"/>
        <v>0</v>
      </c>
      <c r="G3670" s="332">
        <f t="shared" si="1099"/>
        <v>0</v>
      </c>
    </row>
    <row r="3671" spans="1:7" ht="20.100000000000001" customHeight="1" x14ac:dyDescent="0.2">
      <c r="A3671" s="363" t="str">
        <f t="shared" si="1098"/>
        <v/>
      </c>
      <c r="B3671" s="328" t="str">
        <f t="shared" si="1095"/>
        <v/>
      </c>
      <c r="C3671" s="364"/>
      <c r="D3671" s="325" t="str">
        <f t="shared" si="1096"/>
        <v/>
      </c>
      <c r="E3671" s="365"/>
      <c r="F3671" s="331">
        <f t="shared" si="1097"/>
        <v>0</v>
      </c>
      <c r="G3671" s="332">
        <f t="shared" si="1099"/>
        <v>0</v>
      </c>
    </row>
    <row r="3672" spans="1:7" ht="20.100000000000001" customHeight="1" x14ac:dyDescent="0.2">
      <c r="A3672" s="363" t="str">
        <f t="shared" si="1098"/>
        <v/>
      </c>
      <c r="B3672" s="328" t="str">
        <f t="shared" si="1095"/>
        <v/>
      </c>
      <c r="C3672" s="364"/>
      <c r="D3672" s="325" t="str">
        <f t="shared" si="1096"/>
        <v/>
      </c>
      <c r="E3672" s="365"/>
      <c r="F3672" s="331">
        <f t="shared" si="1097"/>
        <v>0</v>
      </c>
      <c r="G3672" s="332">
        <f t="shared" si="1099"/>
        <v>0</v>
      </c>
    </row>
    <row r="3673" spans="1:7" ht="20.100000000000001" customHeight="1" x14ac:dyDescent="0.2">
      <c r="A3673" s="363" t="str">
        <f t="shared" si="1098"/>
        <v/>
      </c>
      <c r="B3673" s="328" t="str">
        <f t="shared" si="1095"/>
        <v/>
      </c>
      <c r="C3673" s="364"/>
      <c r="D3673" s="325" t="str">
        <f t="shared" si="1096"/>
        <v/>
      </c>
      <c r="E3673" s="365"/>
      <c r="F3673" s="331">
        <f t="shared" si="1097"/>
        <v>0</v>
      </c>
      <c r="G3673" s="332">
        <f t="shared" si="1099"/>
        <v>0</v>
      </c>
    </row>
    <row r="3674" spans="1:7" ht="20.100000000000001" customHeight="1" x14ac:dyDescent="0.2">
      <c r="A3674" s="363" t="str">
        <f t="shared" si="1098"/>
        <v/>
      </c>
      <c r="B3674" s="328" t="str">
        <f t="shared" si="1095"/>
        <v/>
      </c>
      <c r="C3674" s="364"/>
      <c r="D3674" s="325" t="str">
        <f t="shared" si="1096"/>
        <v/>
      </c>
      <c r="E3674" s="365"/>
      <c r="F3674" s="331">
        <f t="shared" si="1097"/>
        <v>0</v>
      </c>
      <c r="G3674" s="332">
        <f t="shared" si="1099"/>
        <v>0</v>
      </c>
    </row>
    <row r="3675" spans="1:7" ht="20.100000000000001" customHeight="1" x14ac:dyDescent="0.2">
      <c r="A3675" s="363" t="str">
        <f t="shared" si="1098"/>
        <v/>
      </c>
      <c r="B3675" s="328" t="str">
        <f t="shared" si="1095"/>
        <v/>
      </c>
      <c r="C3675" s="364"/>
      <c r="D3675" s="325" t="str">
        <f t="shared" si="1096"/>
        <v/>
      </c>
      <c r="E3675" s="365"/>
      <c r="F3675" s="331">
        <f t="shared" si="1097"/>
        <v>0</v>
      </c>
      <c r="G3675" s="332">
        <f t="shared" si="1099"/>
        <v>0</v>
      </c>
    </row>
    <row r="3676" spans="1:7" ht="20.100000000000001" customHeight="1" x14ac:dyDescent="0.2">
      <c r="A3676" s="363" t="str">
        <f t="shared" si="1098"/>
        <v/>
      </c>
      <c r="B3676" s="328" t="str">
        <f t="shared" si="1095"/>
        <v/>
      </c>
      <c r="C3676" s="364"/>
      <c r="D3676" s="325" t="str">
        <f t="shared" si="1096"/>
        <v/>
      </c>
      <c r="E3676" s="365"/>
      <c r="F3676" s="331">
        <f t="shared" si="1097"/>
        <v>0</v>
      </c>
      <c r="G3676" s="332">
        <f t="shared" si="1099"/>
        <v>0</v>
      </c>
    </row>
    <row r="3677" spans="1:7" ht="20.100000000000001" customHeight="1" x14ac:dyDescent="0.2">
      <c r="A3677" s="366"/>
      <c r="B3677" s="352"/>
      <c r="C3677" s="352"/>
      <c r="D3677" s="330"/>
      <c r="E3677" s="348"/>
      <c r="F3677" s="597" t="s">
        <v>27</v>
      </c>
      <c r="G3677" s="333">
        <f>SUBTOTAL(9,G3663:G3676)</f>
        <v>0</v>
      </c>
    </row>
    <row r="3678" spans="1:7" ht="20.100000000000001" customHeight="1" x14ac:dyDescent="0.2">
      <c r="A3678" s="366"/>
      <c r="B3678" s="352"/>
      <c r="C3678" s="339" t="s">
        <v>722</v>
      </c>
      <c r="D3678" s="330"/>
      <c r="E3678" s="348"/>
      <c r="F3678" s="349"/>
      <c r="G3678" s="367"/>
    </row>
    <row r="3679" spans="1:7" ht="20.100000000000001" customHeight="1" x14ac:dyDescent="0.2">
      <c r="A3679" s="363" t="str">
        <f t="shared" ref="A3679:A3686" si="1100">IFERROR(VLOOKUP(C3679,Tabla_Insumos,4,FALSE),"")</f>
        <v/>
      </c>
      <c r="B3679" s="328" t="str">
        <f t="shared" ref="B3679:B3686" si="1101">IFERROR(VLOOKUP(C3679,Tabla_Insumos,5,FALSE),"")</f>
        <v/>
      </c>
      <c r="C3679" s="334"/>
      <c r="D3679" s="325" t="str">
        <f t="shared" ref="D3679:D3686" si="1102">IFERROR(VLOOKUP(C3679,Tabla_Insumos,2,FALSE),"")</f>
        <v/>
      </c>
      <c r="E3679" s="329"/>
      <c r="F3679" s="368">
        <f t="shared" ref="F3679:F3686" si="1103">IFERROR(VLOOKUP(C3679,Tabla_Insumos,3,FALSE),0)</f>
        <v>0</v>
      </c>
      <c r="G3679" s="332">
        <f>ROUND(E3679*F3679,2)</f>
        <v>0</v>
      </c>
    </row>
    <row r="3680" spans="1:7" ht="20.100000000000001" customHeight="1" x14ac:dyDescent="0.2">
      <c r="A3680" s="363" t="str">
        <f t="shared" si="1100"/>
        <v/>
      </c>
      <c r="B3680" s="328" t="str">
        <f t="shared" si="1101"/>
        <v/>
      </c>
      <c r="C3680" s="335"/>
      <c r="D3680" s="325" t="str">
        <f t="shared" si="1102"/>
        <v/>
      </c>
      <c r="E3680" s="329"/>
      <c r="F3680" s="368">
        <f t="shared" si="1103"/>
        <v>0</v>
      </c>
      <c r="G3680" s="332">
        <f t="shared" ref="G3680:G3686" si="1104">ROUND(E3680*F3680,2)</f>
        <v>0</v>
      </c>
    </row>
    <row r="3681" spans="1:7" ht="20.100000000000001" customHeight="1" x14ac:dyDescent="0.2">
      <c r="A3681" s="363" t="str">
        <f t="shared" si="1100"/>
        <v/>
      </c>
      <c r="B3681" s="328" t="str">
        <f t="shared" si="1101"/>
        <v/>
      </c>
      <c r="C3681" s="335"/>
      <c r="D3681" s="325" t="str">
        <f t="shared" si="1102"/>
        <v/>
      </c>
      <c r="E3681" s="329"/>
      <c r="F3681" s="368">
        <f t="shared" si="1103"/>
        <v>0</v>
      </c>
      <c r="G3681" s="332">
        <f t="shared" si="1104"/>
        <v>0</v>
      </c>
    </row>
    <row r="3682" spans="1:7" ht="20.100000000000001" customHeight="1" x14ac:dyDescent="0.2">
      <c r="A3682" s="363" t="str">
        <f t="shared" si="1100"/>
        <v/>
      </c>
      <c r="B3682" s="328" t="str">
        <f t="shared" si="1101"/>
        <v/>
      </c>
      <c r="C3682" s="335"/>
      <c r="D3682" s="325" t="str">
        <f t="shared" si="1102"/>
        <v/>
      </c>
      <c r="E3682" s="329"/>
      <c r="F3682" s="368">
        <f t="shared" si="1103"/>
        <v>0</v>
      </c>
      <c r="G3682" s="332">
        <f t="shared" si="1104"/>
        <v>0</v>
      </c>
    </row>
    <row r="3683" spans="1:7" ht="20.100000000000001" customHeight="1" x14ac:dyDescent="0.2">
      <c r="A3683" s="363" t="str">
        <f t="shared" si="1100"/>
        <v/>
      </c>
      <c r="B3683" s="328" t="str">
        <f t="shared" si="1101"/>
        <v/>
      </c>
      <c r="C3683" s="328"/>
      <c r="D3683" s="325" t="str">
        <f t="shared" si="1102"/>
        <v/>
      </c>
      <c r="E3683" s="329"/>
      <c r="F3683" s="368">
        <f t="shared" si="1103"/>
        <v>0</v>
      </c>
      <c r="G3683" s="332">
        <f t="shared" si="1104"/>
        <v>0</v>
      </c>
    </row>
    <row r="3684" spans="1:7" ht="20.100000000000001" customHeight="1" x14ac:dyDescent="0.2">
      <c r="A3684" s="363" t="str">
        <f t="shared" si="1100"/>
        <v/>
      </c>
      <c r="B3684" s="328" t="str">
        <f t="shared" si="1101"/>
        <v/>
      </c>
      <c r="C3684" s="328"/>
      <c r="D3684" s="325" t="str">
        <f t="shared" si="1102"/>
        <v/>
      </c>
      <c r="E3684" s="329"/>
      <c r="F3684" s="368">
        <f t="shared" si="1103"/>
        <v>0</v>
      </c>
      <c r="G3684" s="332">
        <f t="shared" si="1104"/>
        <v>0</v>
      </c>
    </row>
    <row r="3685" spans="1:7" ht="20.100000000000001" customHeight="1" x14ac:dyDescent="0.2">
      <c r="A3685" s="363" t="str">
        <f t="shared" si="1100"/>
        <v/>
      </c>
      <c r="B3685" s="328" t="str">
        <f t="shared" si="1101"/>
        <v/>
      </c>
      <c r="C3685" s="364"/>
      <c r="D3685" s="325" t="str">
        <f t="shared" si="1102"/>
        <v/>
      </c>
      <c r="E3685" s="365"/>
      <c r="F3685" s="368">
        <f t="shared" si="1103"/>
        <v>0</v>
      </c>
      <c r="G3685" s="332">
        <f t="shared" si="1104"/>
        <v>0</v>
      </c>
    </row>
    <row r="3686" spans="1:7" ht="20.100000000000001" customHeight="1" x14ac:dyDescent="0.2">
      <c r="A3686" s="363" t="str">
        <f t="shared" si="1100"/>
        <v/>
      </c>
      <c r="B3686" s="328" t="str">
        <f t="shared" si="1101"/>
        <v/>
      </c>
      <c r="C3686" s="364"/>
      <c r="D3686" s="325" t="str">
        <f t="shared" si="1102"/>
        <v/>
      </c>
      <c r="E3686" s="365"/>
      <c r="F3686" s="368">
        <f t="shared" si="1103"/>
        <v>0</v>
      </c>
      <c r="G3686" s="332">
        <f t="shared" si="1104"/>
        <v>0</v>
      </c>
    </row>
    <row r="3687" spans="1:7" ht="20.100000000000001" customHeight="1" x14ac:dyDescent="0.2">
      <c r="A3687" s="366"/>
      <c r="B3687" s="352"/>
      <c r="C3687" s="352"/>
      <c r="D3687" s="330"/>
      <c r="E3687" s="348"/>
      <c r="F3687" s="597" t="s">
        <v>28</v>
      </c>
      <c r="G3687" s="333">
        <f>SUBTOTAL(9,G3679:G3686)</f>
        <v>0</v>
      </c>
    </row>
    <row r="3688" spans="1:7" ht="20.100000000000001" customHeight="1" x14ac:dyDescent="0.2">
      <c r="A3688" s="366"/>
      <c r="B3688" s="352"/>
      <c r="C3688" s="339" t="s">
        <v>723</v>
      </c>
      <c r="D3688" s="330"/>
      <c r="E3688" s="348"/>
      <c r="F3688" s="349"/>
      <c r="G3688" s="367"/>
    </row>
    <row r="3689" spans="1:7" ht="20.100000000000001" customHeight="1" x14ac:dyDescent="0.2">
      <c r="A3689" s="363" t="str">
        <f>IFERROR(VLOOKUP(C3689,Tabla_Insumos,4,FALSE),"")</f>
        <v/>
      </c>
      <c r="B3689" s="328" t="str">
        <f t="shared" ref="B3689:B3697" si="1105">IFERROR(VLOOKUP(C3689,Tabla_Insumos,5,FALSE),"")</f>
        <v/>
      </c>
      <c r="C3689" s="335"/>
      <c r="D3689" s="325" t="str">
        <f t="shared" ref="D3689:D3697" si="1106">IFERROR(VLOOKUP(C3689,Tabla_Insumos,2,FALSE),"")</f>
        <v/>
      </c>
      <c r="E3689" s="329"/>
      <c r="F3689" s="331">
        <f>IFERROR(VLOOKUP(C3689,Tabla_Insumos,3,FALSE),0)</f>
        <v>0</v>
      </c>
      <c r="G3689" s="332">
        <f>ROUND(E3689*F3689,2)</f>
        <v>0</v>
      </c>
    </row>
    <row r="3690" spans="1:7" ht="20.100000000000001" customHeight="1" x14ac:dyDescent="0.2">
      <c r="A3690" s="363" t="str">
        <f t="shared" ref="A3690:A3697" si="1107">IFERROR(VLOOKUP(C3690,Tabla_Insumos,4,FALSE),"")</f>
        <v/>
      </c>
      <c r="B3690" s="328" t="str">
        <f t="shared" si="1105"/>
        <v/>
      </c>
      <c r="C3690" s="335"/>
      <c r="D3690" s="325" t="str">
        <f t="shared" si="1106"/>
        <v/>
      </c>
      <c r="E3690" s="329"/>
      <c r="F3690" s="331">
        <f t="shared" ref="F3690:F3697" si="1108">IFERROR(VLOOKUP(C3690,Tabla_Insumos,3,FALSE),0)</f>
        <v>0</v>
      </c>
      <c r="G3690" s="332">
        <f t="shared" ref="G3690:G3697" si="1109">ROUND(E3690*F3690,2)</f>
        <v>0</v>
      </c>
    </row>
    <row r="3691" spans="1:7" ht="20.100000000000001" customHeight="1" x14ac:dyDescent="0.2">
      <c r="A3691" s="363" t="str">
        <f t="shared" si="1107"/>
        <v/>
      </c>
      <c r="B3691" s="328" t="str">
        <f t="shared" si="1105"/>
        <v/>
      </c>
      <c r="C3691" s="334"/>
      <c r="D3691" s="325" t="str">
        <f t="shared" si="1106"/>
        <v/>
      </c>
      <c r="E3691" s="329"/>
      <c r="F3691" s="331">
        <f t="shared" si="1108"/>
        <v>0</v>
      </c>
      <c r="G3691" s="332">
        <f t="shared" si="1109"/>
        <v>0</v>
      </c>
    </row>
    <row r="3692" spans="1:7" ht="20.100000000000001" customHeight="1" x14ac:dyDescent="0.2">
      <c r="A3692" s="363" t="str">
        <f t="shared" si="1107"/>
        <v/>
      </c>
      <c r="B3692" s="328" t="str">
        <f t="shared" si="1105"/>
        <v/>
      </c>
      <c r="C3692" s="369"/>
      <c r="D3692" s="325" t="str">
        <f t="shared" si="1106"/>
        <v/>
      </c>
      <c r="E3692" s="329"/>
      <c r="F3692" s="331">
        <f t="shared" si="1108"/>
        <v>0</v>
      </c>
      <c r="G3692" s="332">
        <f t="shared" si="1109"/>
        <v>0</v>
      </c>
    </row>
    <row r="3693" spans="1:7" ht="20.100000000000001" customHeight="1" x14ac:dyDescent="0.2">
      <c r="A3693" s="363" t="str">
        <f t="shared" si="1107"/>
        <v/>
      </c>
      <c r="B3693" s="328" t="str">
        <f t="shared" si="1105"/>
        <v/>
      </c>
      <c r="C3693" s="370"/>
      <c r="D3693" s="325" t="str">
        <f t="shared" si="1106"/>
        <v/>
      </c>
      <c r="E3693" s="329"/>
      <c r="F3693" s="331">
        <f t="shared" si="1108"/>
        <v>0</v>
      </c>
      <c r="G3693" s="332">
        <f t="shared" si="1109"/>
        <v>0</v>
      </c>
    </row>
    <row r="3694" spans="1:7" ht="20.100000000000001" customHeight="1" x14ac:dyDescent="0.2">
      <c r="A3694" s="363" t="str">
        <f t="shared" si="1107"/>
        <v/>
      </c>
      <c r="B3694" s="328" t="str">
        <f t="shared" si="1105"/>
        <v/>
      </c>
      <c r="C3694" s="364"/>
      <c r="D3694" s="325" t="str">
        <f t="shared" si="1106"/>
        <v/>
      </c>
      <c r="E3694" s="365"/>
      <c r="F3694" s="331">
        <f t="shared" si="1108"/>
        <v>0</v>
      </c>
      <c r="G3694" s="332">
        <f t="shared" si="1109"/>
        <v>0</v>
      </c>
    </row>
    <row r="3695" spans="1:7" ht="20.100000000000001" customHeight="1" x14ac:dyDescent="0.2">
      <c r="A3695" s="363" t="str">
        <f t="shared" si="1107"/>
        <v/>
      </c>
      <c r="B3695" s="328" t="str">
        <f t="shared" si="1105"/>
        <v/>
      </c>
      <c r="C3695" s="364"/>
      <c r="D3695" s="325" t="str">
        <f t="shared" si="1106"/>
        <v/>
      </c>
      <c r="E3695" s="365"/>
      <c r="F3695" s="331">
        <f t="shared" si="1108"/>
        <v>0</v>
      </c>
      <c r="G3695" s="332">
        <f t="shared" si="1109"/>
        <v>0</v>
      </c>
    </row>
    <row r="3696" spans="1:7" ht="20.100000000000001" customHeight="1" x14ac:dyDescent="0.2">
      <c r="A3696" s="363" t="str">
        <f t="shared" si="1107"/>
        <v/>
      </c>
      <c r="B3696" s="328" t="str">
        <f t="shared" si="1105"/>
        <v/>
      </c>
      <c r="C3696" s="364"/>
      <c r="D3696" s="325" t="str">
        <f t="shared" si="1106"/>
        <v/>
      </c>
      <c r="E3696" s="365"/>
      <c r="F3696" s="331">
        <f t="shared" si="1108"/>
        <v>0</v>
      </c>
      <c r="G3696" s="332">
        <f t="shared" si="1109"/>
        <v>0</v>
      </c>
    </row>
    <row r="3697" spans="1:7" ht="20.100000000000001" customHeight="1" x14ac:dyDescent="0.2">
      <c r="A3697" s="363" t="str">
        <f t="shared" si="1107"/>
        <v/>
      </c>
      <c r="B3697" s="328" t="str">
        <f t="shared" si="1105"/>
        <v/>
      </c>
      <c r="C3697" s="364"/>
      <c r="D3697" s="325" t="str">
        <f t="shared" si="1106"/>
        <v/>
      </c>
      <c r="E3697" s="365"/>
      <c r="F3697" s="331">
        <f t="shared" si="1108"/>
        <v>0</v>
      </c>
      <c r="G3697" s="332">
        <f t="shared" si="1109"/>
        <v>0</v>
      </c>
    </row>
    <row r="3698" spans="1:7" ht="20.100000000000001" customHeight="1" x14ac:dyDescent="0.2">
      <c r="A3698" s="371"/>
      <c r="B3698" s="330"/>
      <c r="C3698" s="352"/>
      <c r="D3698" s="330"/>
      <c r="E3698" s="348"/>
      <c r="F3698" s="597" t="s">
        <v>29</v>
      </c>
      <c r="G3698" s="333">
        <f>SUBTOTAL(9,G3689:G3697)</f>
        <v>0</v>
      </c>
    </row>
    <row r="3699" spans="1:7" ht="20.100000000000001" customHeight="1" thickBot="1" x14ac:dyDescent="0.25">
      <c r="A3699" s="372"/>
      <c r="B3699" s="373"/>
      <c r="C3699" s="374"/>
      <c r="D3699" s="373"/>
      <c r="E3699" s="375"/>
      <c r="F3699" s="376"/>
      <c r="G3699" s="377"/>
    </row>
    <row r="3700" spans="1:7" ht="20.100000000000001" customHeight="1" thickBot="1" x14ac:dyDescent="0.25">
      <c r="A3700" s="387">
        <f>B3658</f>
        <v>72</v>
      </c>
      <c r="B3700" s="378" t="str">
        <f>C3658</f>
        <v>Red de agua potable - Paquete estructural</v>
      </c>
      <c r="C3700" s="379"/>
      <c r="D3700" s="379" t="s">
        <v>30</v>
      </c>
      <c r="E3700" s="380"/>
      <c r="F3700" s="381" t="s">
        <v>31</v>
      </c>
      <c r="G3700" s="382">
        <f>SUBTOTAL(9,G3663:G3699)</f>
        <v>0</v>
      </c>
    </row>
    <row r="3701" spans="1:7" ht="20.100000000000001" customHeight="1" thickTop="1" thickBot="1" x14ac:dyDescent="0.25"/>
    <row r="3702" spans="1:7" ht="20.100000000000001" customHeight="1" thickTop="1" x14ac:dyDescent="0.2">
      <c r="A3702" s="383" t="s">
        <v>1252</v>
      </c>
      <c r="B3702" s="384"/>
      <c r="C3702" s="384"/>
      <c r="D3702" s="384"/>
      <c r="E3702" s="384"/>
      <c r="F3702" s="384"/>
      <c r="G3702" s="385"/>
    </row>
    <row r="3703" spans="1:7" ht="20.100000000000001" customHeight="1" x14ac:dyDescent="0.2">
      <c r="A3703" s="336" t="s">
        <v>719</v>
      </c>
      <c r="B3703" s="337" t="str">
        <f>Comitente</f>
        <v>INSTITUTO PROVINCIAL DE LA VIVIENDA</v>
      </c>
      <c r="C3703" s="338"/>
      <c r="D3703" s="339"/>
      <c r="E3703" s="339"/>
      <c r="F3703" s="340"/>
      <c r="G3703" s="341"/>
    </row>
    <row r="3704" spans="1:7" ht="20.100000000000001" customHeight="1" x14ac:dyDescent="0.2">
      <c r="A3704" s="336" t="s">
        <v>720</v>
      </c>
      <c r="B3704" s="337" t="str">
        <f>Contratista</f>
        <v>xxxxxx</v>
      </c>
      <c r="C3704" s="342"/>
      <c r="D3704" s="342"/>
      <c r="E3704" s="342"/>
      <c r="F3704" s="343"/>
      <c r="G3704" s="344"/>
    </row>
    <row r="3705" spans="1:7" ht="20.100000000000001" customHeight="1" x14ac:dyDescent="0.2">
      <c r="A3705" s="336" t="s">
        <v>20</v>
      </c>
      <c r="B3705" s="337" t="str">
        <f>Obra</f>
        <v>B° VIRGEN DE FÁTIMA - SECTOR 1 - 71 VIV.- DPTO. JÁCHAL</v>
      </c>
      <c r="C3705" s="342"/>
      <c r="D3705" s="342"/>
      <c r="E3705" s="342"/>
      <c r="F3705" s="343" t="s">
        <v>33</v>
      </c>
      <c r="G3705" s="345">
        <f>+Datos!$C$10</f>
        <v>43769</v>
      </c>
    </row>
    <row r="3706" spans="1:7" ht="20.100000000000001" customHeight="1" x14ac:dyDescent="0.2">
      <c r="A3706" s="346" t="s">
        <v>718</v>
      </c>
      <c r="B3706" s="347" t="str">
        <f>Ubicación</f>
        <v>DEPTO. JÁCHAL</v>
      </c>
      <c r="C3706" s="347"/>
      <c r="D3706" s="330"/>
      <c r="E3706" s="348"/>
      <c r="F3706" s="349"/>
      <c r="G3706" s="350"/>
    </row>
    <row r="3707" spans="1:7" ht="20.100000000000001" customHeight="1" x14ac:dyDescent="0.2">
      <c r="A3707" s="346" t="s">
        <v>34</v>
      </c>
      <c r="B3707" s="351" t="s">
        <v>1126</v>
      </c>
      <c r="C3707" s="352" t="str">
        <f>IFERROR(VLOOKUP(B3707,Tabla_CyP,2,FALSE),"")</f>
        <v>INFRAESTRUCTURA</v>
      </c>
      <c r="D3707" s="353"/>
      <c r="E3707" s="348"/>
      <c r="F3707" s="349"/>
      <c r="G3707" s="350"/>
    </row>
    <row r="3708" spans="1:7" ht="20.100000000000001" customHeight="1" x14ac:dyDescent="0.2">
      <c r="A3708" s="346" t="s">
        <v>21</v>
      </c>
      <c r="B3708" s="386">
        <f>IFERROR(VLOOKUP(COUNTIF($A$1:A3708,"ITEM:"),Tabla_NumeroItem,2,FALSE),"")</f>
        <v>73</v>
      </c>
      <c r="C3708" s="352" t="str">
        <f>IFERROR(VLOOKUP(B3708,Tabla_CyP,2,FALSE),"")</f>
        <v xml:space="preserve">Red de agua potable - Relleno superior </v>
      </c>
      <c r="D3708" s="330"/>
      <c r="E3708" s="348"/>
      <c r="F3708" s="343" t="s">
        <v>22</v>
      </c>
      <c r="G3708" s="354" t="str">
        <f>IFERROR(VLOOKUP(B3708,Tabla_CyP,4,FALSE),"")</f>
        <v>m3</v>
      </c>
    </row>
    <row r="3709" spans="1:7" ht="20.100000000000001" customHeight="1" x14ac:dyDescent="0.2">
      <c r="A3709" s="346"/>
      <c r="B3709" s="347"/>
      <c r="C3709" s="352"/>
      <c r="D3709" s="330"/>
      <c r="E3709" s="348"/>
      <c r="F3709" s="349"/>
      <c r="G3709" s="350"/>
    </row>
    <row r="3710" spans="1:7" ht="20.100000000000001" customHeight="1" x14ac:dyDescent="0.2">
      <c r="A3710" s="650" t="s">
        <v>581</v>
      </c>
      <c r="B3710" s="651"/>
      <c r="C3710" s="646" t="s">
        <v>0</v>
      </c>
      <c r="D3710" s="646" t="s">
        <v>23</v>
      </c>
      <c r="E3710" s="648" t="s">
        <v>24</v>
      </c>
      <c r="F3710" s="644" t="s">
        <v>25</v>
      </c>
      <c r="G3710" s="652" t="s">
        <v>26</v>
      </c>
    </row>
    <row r="3711" spans="1:7" ht="20.100000000000001" customHeight="1" x14ac:dyDescent="0.2">
      <c r="A3711" s="355" t="s">
        <v>582</v>
      </c>
      <c r="B3711" s="356" t="s">
        <v>583</v>
      </c>
      <c r="C3711" s="647"/>
      <c r="D3711" s="647"/>
      <c r="E3711" s="649"/>
      <c r="F3711" s="645"/>
      <c r="G3711" s="653"/>
    </row>
    <row r="3712" spans="1:7" ht="20.100000000000001" customHeight="1" x14ac:dyDescent="0.2">
      <c r="A3712" s="596"/>
      <c r="B3712" s="357"/>
      <c r="C3712" s="358" t="s">
        <v>721</v>
      </c>
      <c r="D3712" s="359"/>
      <c r="E3712" s="360"/>
      <c r="F3712" s="361"/>
      <c r="G3712" s="362"/>
    </row>
    <row r="3713" spans="1:7" ht="20.100000000000001" customHeight="1" x14ac:dyDescent="0.2">
      <c r="A3713" s="363" t="str">
        <f>IFERROR(VLOOKUP(C3713,Tabla_Insumos,4,FALSE),"")</f>
        <v/>
      </c>
      <c r="B3713" s="328" t="str">
        <f t="shared" ref="B3713:B3726" si="1110">IFERROR(VLOOKUP(C3713,Tabla_Insumos,5,FALSE),"")</f>
        <v/>
      </c>
      <c r="C3713" s="326"/>
      <c r="D3713" s="325" t="str">
        <f t="shared" ref="D3713:D3726" si="1111">IFERROR(VLOOKUP(C3713,Tabla_Insumos,2,FALSE),"")</f>
        <v/>
      </c>
      <c r="E3713" s="329"/>
      <c r="F3713" s="331">
        <f t="shared" ref="F3713:F3726" si="1112">IFERROR(VLOOKUP(C3713,Tabla_Insumos,3,FALSE),0)</f>
        <v>0</v>
      </c>
      <c r="G3713" s="332">
        <f>ROUND(E3713*F3713,2)</f>
        <v>0</v>
      </c>
    </row>
    <row r="3714" spans="1:7" ht="20.100000000000001" customHeight="1" x14ac:dyDescent="0.2">
      <c r="A3714" s="363" t="str">
        <f t="shared" ref="A3714:A3726" si="1113">IFERROR(VLOOKUP(C3714,Tabla_Insumos,4,FALSE),"")</f>
        <v/>
      </c>
      <c r="B3714" s="328" t="str">
        <f t="shared" si="1110"/>
        <v/>
      </c>
      <c r="C3714" s="326"/>
      <c r="D3714" s="325" t="str">
        <f t="shared" si="1111"/>
        <v/>
      </c>
      <c r="E3714" s="329"/>
      <c r="F3714" s="331">
        <f t="shared" si="1112"/>
        <v>0</v>
      </c>
      <c r="G3714" s="332">
        <f t="shared" ref="G3714:G3726" si="1114">ROUND(E3714*F3714,2)</f>
        <v>0</v>
      </c>
    </row>
    <row r="3715" spans="1:7" ht="20.100000000000001" customHeight="1" x14ac:dyDescent="0.2">
      <c r="A3715" s="363" t="str">
        <f t="shared" si="1113"/>
        <v/>
      </c>
      <c r="B3715" s="328" t="str">
        <f t="shared" si="1110"/>
        <v/>
      </c>
      <c r="C3715" s="326"/>
      <c r="D3715" s="325" t="str">
        <f t="shared" si="1111"/>
        <v/>
      </c>
      <c r="E3715" s="329"/>
      <c r="F3715" s="331">
        <f t="shared" si="1112"/>
        <v>0</v>
      </c>
      <c r="G3715" s="332">
        <f t="shared" si="1114"/>
        <v>0</v>
      </c>
    </row>
    <row r="3716" spans="1:7" ht="20.100000000000001" customHeight="1" x14ac:dyDescent="0.2">
      <c r="A3716" s="363" t="str">
        <f t="shared" si="1113"/>
        <v/>
      </c>
      <c r="B3716" s="328" t="str">
        <f t="shared" si="1110"/>
        <v/>
      </c>
      <c r="C3716" s="327"/>
      <c r="D3716" s="325" t="str">
        <f t="shared" si="1111"/>
        <v/>
      </c>
      <c r="E3716" s="329"/>
      <c r="F3716" s="331">
        <f t="shared" si="1112"/>
        <v>0</v>
      </c>
      <c r="G3716" s="332">
        <f t="shared" si="1114"/>
        <v>0</v>
      </c>
    </row>
    <row r="3717" spans="1:7" ht="20.100000000000001" customHeight="1" x14ac:dyDescent="0.2">
      <c r="A3717" s="363" t="str">
        <f t="shared" si="1113"/>
        <v/>
      </c>
      <c r="B3717" s="328" t="str">
        <f t="shared" si="1110"/>
        <v/>
      </c>
      <c r="C3717" s="328"/>
      <c r="D3717" s="325" t="str">
        <f t="shared" si="1111"/>
        <v/>
      </c>
      <c r="E3717" s="329"/>
      <c r="F3717" s="331">
        <f t="shared" si="1112"/>
        <v>0</v>
      </c>
      <c r="G3717" s="332">
        <f t="shared" si="1114"/>
        <v>0</v>
      </c>
    </row>
    <row r="3718" spans="1:7" ht="20.100000000000001" customHeight="1" x14ac:dyDescent="0.2">
      <c r="A3718" s="363" t="str">
        <f t="shared" si="1113"/>
        <v/>
      </c>
      <c r="B3718" s="328" t="str">
        <f t="shared" si="1110"/>
        <v/>
      </c>
      <c r="C3718" s="364"/>
      <c r="D3718" s="325" t="str">
        <f t="shared" si="1111"/>
        <v/>
      </c>
      <c r="E3718" s="365"/>
      <c r="F3718" s="331">
        <f t="shared" si="1112"/>
        <v>0</v>
      </c>
      <c r="G3718" s="332">
        <f t="shared" si="1114"/>
        <v>0</v>
      </c>
    </row>
    <row r="3719" spans="1:7" ht="20.100000000000001" customHeight="1" x14ac:dyDescent="0.2">
      <c r="A3719" s="363" t="str">
        <f t="shared" si="1113"/>
        <v/>
      </c>
      <c r="B3719" s="328" t="str">
        <f t="shared" si="1110"/>
        <v/>
      </c>
      <c r="C3719" s="364"/>
      <c r="D3719" s="325" t="str">
        <f t="shared" si="1111"/>
        <v/>
      </c>
      <c r="E3719" s="365"/>
      <c r="F3719" s="331">
        <f t="shared" si="1112"/>
        <v>0</v>
      </c>
      <c r="G3719" s="332">
        <f t="shared" si="1114"/>
        <v>0</v>
      </c>
    </row>
    <row r="3720" spans="1:7" ht="20.100000000000001" customHeight="1" x14ac:dyDescent="0.2">
      <c r="A3720" s="363" t="str">
        <f t="shared" si="1113"/>
        <v/>
      </c>
      <c r="B3720" s="328" t="str">
        <f t="shared" si="1110"/>
        <v/>
      </c>
      <c r="C3720" s="364"/>
      <c r="D3720" s="325" t="str">
        <f t="shared" si="1111"/>
        <v/>
      </c>
      <c r="E3720" s="365"/>
      <c r="F3720" s="331">
        <f t="shared" si="1112"/>
        <v>0</v>
      </c>
      <c r="G3720" s="332">
        <f t="shared" si="1114"/>
        <v>0</v>
      </c>
    </row>
    <row r="3721" spans="1:7" ht="20.100000000000001" customHeight="1" x14ac:dyDescent="0.2">
      <c r="A3721" s="363" t="str">
        <f t="shared" si="1113"/>
        <v/>
      </c>
      <c r="B3721" s="328" t="str">
        <f t="shared" si="1110"/>
        <v/>
      </c>
      <c r="C3721" s="364"/>
      <c r="D3721" s="325" t="str">
        <f t="shared" si="1111"/>
        <v/>
      </c>
      <c r="E3721" s="365"/>
      <c r="F3721" s="331">
        <f t="shared" si="1112"/>
        <v>0</v>
      </c>
      <c r="G3721" s="332">
        <f t="shared" si="1114"/>
        <v>0</v>
      </c>
    </row>
    <row r="3722" spans="1:7" ht="20.100000000000001" customHeight="1" x14ac:dyDescent="0.2">
      <c r="A3722" s="363" t="str">
        <f t="shared" si="1113"/>
        <v/>
      </c>
      <c r="B3722" s="328" t="str">
        <f t="shared" si="1110"/>
        <v/>
      </c>
      <c r="C3722" s="364"/>
      <c r="D3722" s="325" t="str">
        <f t="shared" si="1111"/>
        <v/>
      </c>
      <c r="E3722" s="365"/>
      <c r="F3722" s="331">
        <f t="shared" si="1112"/>
        <v>0</v>
      </c>
      <c r="G3722" s="332">
        <f t="shared" si="1114"/>
        <v>0</v>
      </c>
    </row>
    <row r="3723" spans="1:7" ht="20.100000000000001" customHeight="1" x14ac:dyDescent="0.2">
      <c r="A3723" s="363" t="str">
        <f t="shared" si="1113"/>
        <v/>
      </c>
      <c r="B3723" s="328" t="str">
        <f t="shared" si="1110"/>
        <v/>
      </c>
      <c r="C3723" s="364"/>
      <c r="D3723" s="325" t="str">
        <f t="shared" si="1111"/>
        <v/>
      </c>
      <c r="E3723" s="365"/>
      <c r="F3723" s="331">
        <f t="shared" si="1112"/>
        <v>0</v>
      </c>
      <c r="G3723" s="332">
        <f t="shared" si="1114"/>
        <v>0</v>
      </c>
    </row>
    <row r="3724" spans="1:7" ht="20.100000000000001" customHeight="1" x14ac:dyDescent="0.2">
      <c r="A3724" s="363" t="str">
        <f t="shared" si="1113"/>
        <v/>
      </c>
      <c r="B3724" s="328" t="str">
        <f t="shared" si="1110"/>
        <v/>
      </c>
      <c r="C3724" s="364"/>
      <c r="D3724" s="325" t="str">
        <f t="shared" si="1111"/>
        <v/>
      </c>
      <c r="E3724" s="365"/>
      <c r="F3724" s="331">
        <f t="shared" si="1112"/>
        <v>0</v>
      </c>
      <c r="G3724" s="332">
        <f t="shared" si="1114"/>
        <v>0</v>
      </c>
    </row>
    <row r="3725" spans="1:7" ht="20.100000000000001" customHeight="1" x14ac:dyDescent="0.2">
      <c r="A3725" s="363" t="str">
        <f t="shared" si="1113"/>
        <v/>
      </c>
      <c r="B3725" s="328" t="str">
        <f t="shared" si="1110"/>
        <v/>
      </c>
      <c r="C3725" s="364"/>
      <c r="D3725" s="325" t="str">
        <f t="shared" si="1111"/>
        <v/>
      </c>
      <c r="E3725" s="365"/>
      <c r="F3725" s="331">
        <f t="shared" si="1112"/>
        <v>0</v>
      </c>
      <c r="G3725" s="332">
        <f t="shared" si="1114"/>
        <v>0</v>
      </c>
    </row>
    <row r="3726" spans="1:7" ht="20.100000000000001" customHeight="1" x14ac:dyDescent="0.2">
      <c r="A3726" s="363" t="str">
        <f t="shared" si="1113"/>
        <v/>
      </c>
      <c r="B3726" s="328" t="str">
        <f t="shared" si="1110"/>
        <v/>
      </c>
      <c r="C3726" s="364"/>
      <c r="D3726" s="325" t="str">
        <f t="shared" si="1111"/>
        <v/>
      </c>
      <c r="E3726" s="365"/>
      <c r="F3726" s="331">
        <f t="shared" si="1112"/>
        <v>0</v>
      </c>
      <c r="G3726" s="332">
        <f t="shared" si="1114"/>
        <v>0</v>
      </c>
    </row>
    <row r="3727" spans="1:7" ht="20.100000000000001" customHeight="1" x14ac:dyDescent="0.2">
      <c r="A3727" s="366"/>
      <c r="B3727" s="352"/>
      <c r="C3727" s="352"/>
      <c r="D3727" s="330"/>
      <c r="E3727" s="348"/>
      <c r="F3727" s="597" t="s">
        <v>27</v>
      </c>
      <c r="G3727" s="333">
        <f>SUBTOTAL(9,G3713:G3726)</f>
        <v>0</v>
      </c>
    </row>
    <row r="3728" spans="1:7" ht="20.100000000000001" customHeight="1" x14ac:dyDescent="0.2">
      <c r="A3728" s="366"/>
      <c r="B3728" s="352"/>
      <c r="C3728" s="339" t="s">
        <v>722</v>
      </c>
      <c r="D3728" s="330"/>
      <c r="E3728" s="348"/>
      <c r="F3728" s="349"/>
      <c r="G3728" s="367"/>
    </row>
    <row r="3729" spans="1:7" ht="20.100000000000001" customHeight="1" x14ac:dyDescent="0.2">
      <c r="A3729" s="363" t="str">
        <f t="shared" ref="A3729:A3736" si="1115">IFERROR(VLOOKUP(C3729,Tabla_Insumos,4,FALSE),"")</f>
        <v/>
      </c>
      <c r="B3729" s="328" t="str">
        <f t="shared" ref="B3729:B3736" si="1116">IFERROR(VLOOKUP(C3729,Tabla_Insumos,5,FALSE),"")</f>
        <v/>
      </c>
      <c r="C3729" s="334"/>
      <c r="D3729" s="325" t="str">
        <f t="shared" ref="D3729:D3736" si="1117">IFERROR(VLOOKUP(C3729,Tabla_Insumos,2,FALSE),"")</f>
        <v/>
      </c>
      <c r="E3729" s="329"/>
      <c r="F3729" s="368">
        <f t="shared" ref="F3729:F3736" si="1118">IFERROR(VLOOKUP(C3729,Tabla_Insumos,3,FALSE),0)</f>
        <v>0</v>
      </c>
      <c r="G3729" s="332">
        <f>ROUND(E3729*F3729,2)</f>
        <v>0</v>
      </c>
    </row>
    <row r="3730" spans="1:7" ht="20.100000000000001" customHeight="1" x14ac:dyDescent="0.2">
      <c r="A3730" s="363" t="str">
        <f t="shared" si="1115"/>
        <v/>
      </c>
      <c r="B3730" s="328" t="str">
        <f t="shared" si="1116"/>
        <v/>
      </c>
      <c r="C3730" s="335"/>
      <c r="D3730" s="325" t="str">
        <f t="shared" si="1117"/>
        <v/>
      </c>
      <c r="E3730" s="329"/>
      <c r="F3730" s="368">
        <f t="shared" si="1118"/>
        <v>0</v>
      </c>
      <c r="G3730" s="332">
        <f t="shared" ref="G3730:G3736" si="1119">ROUND(E3730*F3730,2)</f>
        <v>0</v>
      </c>
    </row>
    <row r="3731" spans="1:7" ht="20.100000000000001" customHeight="1" x14ac:dyDescent="0.2">
      <c r="A3731" s="363" t="str">
        <f t="shared" si="1115"/>
        <v/>
      </c>
      <c r="B3731" s="328" t="str">
        <f t="shared" si="1116"/>
        <v/>
      </c>
      <c r="C3731" s="335"/>
      <c r="D3731" s="325" t="str">
        <f t="shared" si="1117"/>
        <v/>
      </c>
      <c r="E3731" s="329"/>
      <c r="F3731" s="368">
        <f t="shared" si="1118"/>
        <v>0</v>
      </c>
      <c r="G3731" s="332">
        <f t="shared" si="1119"/>
        <v>0</v>
      </c>
    </row>
    <row r="3732" spans="1:7" ht="20.100000000000001" customHeight="1" x14ac:dyDescent="0.2">
      <c r="A3732" s="363" t="str">
        <f t="shared" si="1115"/>
        <v/>
      </c>
      <c r="B3732" s="328" t="str">
        <f t="shared" si="1116"/>
        <v/>
      </c>
      <c r="C3732" s="335"/>
      <c r="D3732" s="325" t="str">
        <f t="shared" si="1117"/>
        <v/>
      </c>
      <c r="E3732" s="329"/>
      <c r="F3732" s="368">
        <f t="shared" si="1118"/>
        <v>0</v>
      </c>
      <c r="G3732" s="332">
        <f t="shared" si="1119"/>
        <v>0</v>
      </c>
    </row>
    <row r="3733" spans="1:7" ht="20.100000000000001" customHeight="1" x14ac:dyDescent="0.2">
      <c r="A3733" s="363" t="str">
        <f t="shared" si="1115"/>
        <v/>
      </c>
      <c r="B3733" s="328" t="str">
        <f t="shared" si="1116"/>
        <v/>
      </c>
      <c r="C3733" s="328"/>
      <c r="D3733" s="325" t="str">
        <f t="shared" si="1117"/>
        <v/>
      </c>
      <c r="E3733" s="329"/>
      <c r="F3733" s="368">
        <f t="shared" si="1118"/>
        <v>0</v>
      </c>
      <c r="G3733" s="332">
        <f t="shared" si="1119"/>
        <v>0</v>
      </c>
    </row>
    <row r="3734" spans="1:7" ht="20.100000000000001" customHeight="1" x14ac:dyDescent="0.2">
      <c r="A3734" s="363" t="str">
        <f t="shared" si="1115"/>
        <v/>
      </c>
      <c r="B3734" s="328" t="str">
        <f t="shared" si="1116"/>
        <v/>
      </c>
      <c r="C3734" s="328"/>
      <c r="D3734" s="325" t="str">
        <f t="shared" si="1117"/>
        <v/>
      </c>
      <c r="E3734" s="329"/>
      <c r="F3734" s="368">
        <f t="shared" si="1118"/>
        <v>0</v>
      </c>
      <c r="G3734" s="332">
        <f t="shared" si="1119"/>
        <v>0</v>
      </c>
    </row>
    <row r="3735" spans="1:7" ht="20.100000000000001" customHeight="1" x14ac:dyDescent="0.2">
      <c r="A3735" s="363" t="str">
        <f t="shared" si="1115"/>
        <v/>
      </c>
      <c r="B3735" s="328" t="str">
        <f t="shared" si="1116"/>
        <v/>
      </c>
      <c r="C3735" s="364"/>
      <c r="D3735" s="325" t="str">
        <f t="shared" si="1117"/>
        <v/>
      </c>
      <c r="E3735" s="365"/>
      <c r="F3735" s="368">
        <f t="shared" si="1118"/>
        <v>0</v>
      </c>
      <c r="G3735" s="332">
        <f t="shared" si="1119"/>
        <v>0</v>
      </c>
    </row>
    <row r="3736" spans="1:7" ht="20.100000000000001" customHeight="1" x14ac:dyDescent="0.2">
      <c r="A3736" s="363" t="str">
        <f t="shared" si="1115"/>
        <v/>
      </c>
      <c r="B3736" s="328" t="str">
        <f t="shared" si="1116"/>
        <v/>
      </c>
      <c r="C3736" s="364"/>
      <c r="D3736" s="325" t="str">
        <f t="shared" si="1117"/>
        <v/>
      </c>
      <c r="E3736" s="365"/>
      <c r="F3736" s="368">
        <f t="shared" si="1118"/>
        <v>0</v>
      </c>
      <c r="G3736" s="332">
        <f t="shared" si="1119"/>
        <v>0</v>
      </c>
    </row>
    <row r="3737" spans="1:7" ht="20.100000000000001" customHeight="1" x14ac:dyDescent="0.2">
      <c r="A3737" s="366"/>
      <c r="B3737" s="352"/>
      <c r="C3737" s="352"/>
      <c r="D3737" s="330"/>
      <c r="E3737" s="348"/>
      <c r="F3737" s="597" t="s">
        <v>28</v>
      </c>
      <c r="G3737" s="333">
        <f>SUBTOTAL(9,G3729:G3736)</f>
        <v>0</v>
      </c>
    </row>
    <row r="3738" spans="1:7" ht="20.100000000000001" customHeight="1" x14ac:dyDescent="0.2">
      <c r="A3738" s="366"/>
      <c r="B3738" s="352"/>
      <c r="C3738" s="339" t="s">
        <v>723</v>
      </c>
      <c r="D3738" s="330"/>
      <c r="E3738" s="348"/>
      <c r="F3738" s="349"/>
      <c r="G3738" s="367"/>
    </row>
    <row r="3739" spans="1:7" ht="20.100000000000001" customHeight="1" x14ac:dyDescent="0.2">
      <c r="A3739" s="363" t="str">
        <f>IFERROR(VLOOKUP(C3739,Tabla_Insumos,4,FALSE),"")</f>
        <v/>
      </c>
      <c r="B3739" s="328" t="str">
        <f t="shared" ref="B3739:B3747" si="1120">IFERROR(VLOOKUP(C3739,Tabla_Insumos,5,FALSE),"")</f>
        <v/>
      </c>
      <c r="C3739" s="335"/>
      <c r="D3739" s="325" t="str">
        <f t="shared" ref="D3739:D3747" si="1121">IFERROR(VLOOKUP(C3739,Tabla_Insumos,2,FALSE),"")</f>
        <v/>
      </c>
      <c r="E3739" s="329"/>
      <c r="F3739" s="331">
        <f>IFERROR(VLOOKUP(C3739,Tabla_Insumos,3,FALSE),0)</f>
        <v>0</v>
      </c>
      <c r="G3739" s="332">
        <f>ROUND(E3739*F3739,2)</f>
        <v>0</v>
      </c>
    </row>
    <row r="3740" spans="1:7" ht="20.100000000000001" customHeight="1" x14ac:dyDescent="0.2">
      <c r="A3740" s="363" t="str">
        <f t="shared" ref="A3740:A3747" si="1122">IFERROR(VLOOKUP(C3740,Tabla_Insumos,4,FALSE),"")</f>
        <v/>
      </c>
      <c r="B3740" s="328" t="str">
        <f t="shared" si="1120"/>
        <v/>
      </c>
      <c r="C3740" s="335"/>
      <c r="D3740" s="325" t="str">
        <f t="shared" si="1121"/>
        <v/>
      </c>
      <c r="E3740" s="329"/>
      <c r="F3740" s="331">
        <f t="shared" ref="F3740:F3747" si="1123">IFERROR(VLOOKUP(C3740,Tabla_Insumos,3,FALSE),0)</f>
        <v>0</v>
      </c>
      <c r="G3740" s="332">
        <f t="shared" ref="G3740:G3747" si="1124">ROUND(E3740*F3740,2)</f>
        <v>0</v>
      </c>
    </row>
    <row r="3741" spans="1:7" ht="20.100000000000001" customHeight="1" x14ac:dyDescent="0.2">
      <c r="A3741" s="363" t="str">
        <f t="shared" si="1122"/>
        <v/>
      </c>
      <c r="B3741" s="328" t="str">
        <f t="shared" si="1120"/>
        <v/>
      </c>
      <c r="C3741" s="334"/>
      <c r="D3741" s="325" t="str">
        <f t="shared" si="1121"/>
        <v/>
      </c>
      <c r="E3741" s="329"/>
      <c r="F3741" s="331">
        <f t="shared" si="1123"/>
        <v>0</v>
      </c>
      <c r="G3741" s="332">
        <f t="shared" si="1124"/>
        <v>0</v>
      </c>
    </row>
    <row r="3742" spans="1:7" ht="20.100000000000001" customHeight="1" x14ac:dyDescent="0.2">
      <c r="A3742" s="363" t="str">
        <f t="shared" si="1122"/>
        <v/>
      </c>
      <c r="B3742" s="328" t="str">
        <f t="shared" si="1120"/>
        <v/>
      </c>
      <c r="C3742" s="369"/>
      <c r="D3742" s="325" t="str">
        <f t="shared" si="1121"/>
        <v/>
      </c>
      <c r="E3742" s="329"/>
      <c r="F3742" s="331">
        <f t="shared" si="1123"/>
        <v>0</v>
      </c>
      <c r="G3742" s="332">
        <f t="shared" si="1124"/>
        <v>0</v>
      </c>
    </row>
    <row r="3743" spans="1:7" ht="20.100000000000001" customHeight="1" x14ac:dyDescent="0.2">
      <c r="A3743" s="363" t="str">
        <f t="shared" si="1122"/>
        <v/>
      </c>
      <c r="B3743" s="328" t="str">
        <f t="shared" si="1120"/>
        <v/>
      </c>
      <c r="C3743" s="370"/>
      <c r="D3743" s="325" t="str">
        <f t="shared" si="1121"/>
        <v/>
      </c>
      <c r="E3743" s="329"/>
      <c r="F3743" s="331">
        <f t="shared" si="1123"/>
        <v>0</v>
      </c>
      <c r="G3743" s="332">
        <f t="shared" si="1124"/>
        <v>0</v>
      </c>
    </row>
    <row r="3744" spans="1:7" ht="20.100000000000001" customHeight="1" x14ac:dyDescent="0.2">
      <c r="A3744" s="363" t="str">
        <f t="shared" si="1122"/>
        <v/>
      </c>
      <c r="B3744" s="328" t="str">
        <f t="shared" si="1120"/>
        <v/>
      </c>
      <c r="C3744" s="364"/>
      <c r="D3744" s="325" t="str">
        <f t="shared" si="1121"/>
        <v/>
      </c>
      <c r="E3744" s="365"/>
      <c r="F3744" s="331">
        <f t="shared" si="1123"/>
        <v>0</v>
      </c>
      <c r="G3744" s="332">
        <f t="shared" si="1124"/>
        <v>0</v>
      </c>
    </row>
    <row r="3745" spans="1:7" ht="20.100000000000001" customHeight="1" x14ac:dyDescent="0.2">
      <c r="A3745" s="363" t="str">
        <f t="shared" si="1122"/>
        <v/>
      </c>
      <c r="B3745" s="328" t="str">
        <f t="shared" si="1120"/>
        <v/>
      </c>
      <c r="C3745" s="364"/>
      <c r="D3745" s="325" t="str">
        <f t="shared" si="1121"/>
        <v/>
      </c>
      <c r="E3745" s="365"/>
      <c r="F3745" s="331">
        <f t="shared" si="1123"/>
        <v>0</v>
      </c>
      <c r="G3745" s="332">
        <f t="shared" si="1124"/>
        <v>0</v>
      </c>
    </row>
    <row r="3746" spans="1:7" ht="20.100000000000001" customHeight="1" x14ac:dyDescent="0.2">
      <c r="A3746" s="363" t="str">
        <f t="shared" si="1122"/>
        <v/>
      </c>
      <c r="B3746" s="328" t="str">
        <f t="shared" si="1120"/>
        <v/>
      </c>
      <c r="C3746" s="364"/>
      <c r="D3746" s="325" t="str">
        <f t="shared" si="1121"/>
        <v/>
      </c>
      <c r="E3746" s="365"/>
      <c r="F3746" s="331">
        <f t="shared" si="1123"/>
        <v>0</v>
      </c>
      <c r="G3746" s="332">
        <f t="shared" si="1124"/>
        <v>0</v>
      </c>
    </row>
    <row r="3747" spans="1:7" ht="20.100000000000001" customHeight="1" x14ac:dyDescent="0.2">
      <c r="A3747" s="363" t="str">
        <f t="shared" si="1122"/>
        <v/>
      </c>
      <c r="B3747" s="328" t="str">
        <f t="shared" si="1120"/>
        <v/>
      </c>
      <c r="C3747" s="364"/>
      <c r="D3747" s="325" t="str">
        <f t="shared" si="1121"/>
        <v/>
      </c>
      <c r="E3747" s="365"/>
      <c r="F3747" s="331">
        <f t="shared" si="1123"/>
        <v>0</v>
      </c>
      <c r="G3747" s="332">
        <f t="shared" si="1124"/>
        <v>0</v>
      </c>
    </row>
    <row r="3748" spans="1:7" ht="20.100000000000001" customHeight="1" x14ac:dyDescent="0.2">
      <c r="A3748" s="371"/>
      <c r="B3748" s="330"/>
      <c r="C3748" s="352"/>
      <c r="D3748" s="330"/>
      <c r="E3748" s="348"/>
      <c r="F3748" s="597" t="s">
        <v>29</v>
      </c>
      <c r="G3748" s="333">
        <f>SUBTOTAL(9,G3739:G3747)</f>
        <v>0</v>
      </c>
    </row>
    <row r="3749" spans="1:7" ht="20.100000000000001" customHeight="1" thickBot="1" x14ac:dyDescent="0.25">
      <c r="A3749" s="372"/>
      <c r="B3749" s="373"/>
      <c r="C3749" s="374"/>
      <c r="D3749" s="373"/>
      <c r="E3749" s="375"/>
      <c r="F3749" s="376"/>
      <c r="G3749" s="377"/>
    </row>
    <row r="3750" spans="1:7" ht="20.100000000000001" customHeight="1" thickBot="1" x14ac:dyDescent="0.25">
      <c r="A3750" s="387">
        <f>B3708</f>
        <v>73</v>
      </c>
      <c r="B3750" s="378" t="str">
        <f>C3708</f>
        <v xml:space="preserve">Red de agua potable - Relleno superior </v>
      </c>
      <c r="C3750" s="379"/>
      <c r="D3750" s="379" t="s">
        <v>30</v>
      </c>
      <c r="E3750" s="380"/>
      <c r="F3750" s="381" t="s">
        <v>31</v>
      </c>
      <c r="G3750" s="382">
        <f>SUBTOTAL(9,G3713:G3749)</f>
        <v>0</v>
      </c>
    </row>
    <row r="3751" spans="1:7" ht="20.100000000000001" customHeight="1" thickTop="1" thickBot="1" x14ac:dyDescent="0.25"/>
    <row r="3752" spans="1:7" ht="20.100000000000001" customHeight="1" thickTop="1" x14ac:dyDescent="0.2">
      <c r="A3752" s="383" t="s">
        <v>1252</v>
      </c>
      <c r="B3752" s="384"/>
      <c r="C3752" s="384"/>
      <c r="D3752" s="384"/>
      <c r="E3752" s="384"/>
      <c r="F3752" s="384"/>
      <c r="G3752" s="385"/>
    </row>
    <row r="3753" spans="1:7" ht="20.100000000000001" customHeight="1" x14ac:dyDescent="0.2">
      <c r="A3753" s="336" t="s">
        <v>719</v>
      </c>
      <c r="B3753" s="337" t="str">
        <f>Comitente</f>
        <v>INSTITUTO PROVINCIAL DE LA VIVIENDA</v>
      </c>
      <c r="C3753" s="338"/>
      <c r="D3753" s="339"/>
      <c r="E3753" s="339"/>
      <c r="F3753" s="340"/>
      <c r="G3753" s="341"/>
    </row>
    <row r="3754" spans="1:7" ht="20.100000000000001" customHeight="1" x14ac:dyDescent="0.2">
      <c r="A3754" s="336" t="s">
        <v>720</v>
      </c>
      <c r="B3754" s="337" t="str">
        <f>Contratista</f>
        <v>xxxxxx</v>
      </c>
      <c r="C3754" s="342"/>
      <c r="D3754" s="342"/>
      <c r="E3754" s="342"/>
      <c r="F3754" s="343"/>
      <c r="G3754" s="344"/>
    </row>
    <row r="3755" spans="1:7" ht="20.100000000000001" customHeight="1" x14ac:dyDescent="0.2">
      <c r="A3755" s="336" t="s">
        <v>20</v>
      </c>
      <c r="B3755" s="337" t="str">
        <f>Obra</f>
        <v>B° VIRGEN DE FÁTIMA - SECTOR 1 - 71 VIV.- DPTO. JÁCHAL</v>
      </c>
      <c r="C3755" s="342"/>
      <c r="D3755" s="342"/>
      <c r="E3755" s="342"/>
      <c r="F3755" s="343" t="s">
        <v>33</v>
      </c>
      <c r="G3755" s="345">
        <f>+Datos!$C$10</f>
        <v>43769</v>
      </c>
    </row>
    <row r="3756" spans="1:7" ht="20.100000000000001" customHeight="1" x14ac:dyDescent="0.2">
      <c r="A3756" s="346" t="s">
        <v>718</v>
      </c>
      <c r="B3756" s="347" t="str">
        <f>Ubicación</f>
        <v>DEPTO. JÁCHAL</v>
      </c>
      <c r="C3756" s="347"/>
      <c r="D3756" s="330"/>
      <c r="E3756" s="348"/>
      <c r="F3756" s="349"/>
      <c r="G3756" s="350"/>
    </row>
    <row r="3757" spans="1:7" ht="20.100000000000001" customHeight="1" x14ac:dyDescent="0.2">
      <c r="A3757" s="346" t="s">
        <v>34</v>
      </c>
      <c r="B3757" s="351" t="s">
        <v>1126</v>
      </c>
      <c r="C3757" s="352" t="str">
        <f>IFERROR(VLOOKUP(B3757,Tabla_CyP,2,FALSE),"")</f>
        <v>INFRAESTRUCTURA</v>
      </c>
      <c r="D3757" s="353"/>
      <c r="E3757" s="348"/>
      <c r="F3757" s="349"/>
      <c r="G3757" s="350"/>
    </row>
    <row r="3758" spans="1:7" ht="20.100000000000001" customHeight="1" x14ac:dyDescent="0.2">
      <c r="A3758" s="346" t="s">
        <v>21</v>
      </c>
      <c r="B3758" s="386">
        <f>IFERROR(VLOOKUP(COUNTIF($A$1:A3758,"ITEM:"),Tabla_NumeroItem,2,FALSE),"")</f>
        <v>74</v>
      </c>
      <c r="C3758" s="352" t="str">
        <f>IFERROR(VLOOKUP(B3758,Tabla_CyP,2,FALSE),"")</f>
        <v>Red de agua potable - Conexiones domiciliarias agua potable (Provisión, acarreo y coloc. mat. polietileno k10-abrazadera, férula, llave maestra y medidor de caudal, incl UV)</v>
      </c>
      <c r="D3758" s="330"/>
      <c r="E3758" s="348"/>
      <c r="F3758" s="343" t="s">
        <v>22</v>
      </c>
      <c r="G3758" s="354" t="str">
        <f>IFERROR(VLOOKUP(B3758,Tabla_CyP,4,FALSE),"")</f>
        <v>u</v>
      </c>
    </row>
    <row r="3759" spans="1:7" ht="20.100000000000001" customHeight="1" x14ac:dyDescent="0.2">
      <c r="A3759" s="346"/>
      <c r="B3759" s="347"/>
      <c r="C3759" s="352"/>
      <c r="D3759" s="330"/>
      <c r="E3759" s="348"/>
      <c r="F3759" s="349"/>
      <c r="G3759" s="350"/>
    </row>
    <row r="3760" spans="1:7" ht="20.100000000000001" customHeight="1" x14ac:dyDescent="0.2">
      <c r="A3760" s="650" t="s">
        <v>581</v>
      </c>
      <c r="B3760" s="651"/>
      <c r="C3760" s="646" t="s">
        <v>0</v>
      </c>
      <c r="D3760" s="646" t="s">
        <v>23</v>
      </c>
      <c r="E3760" s="648" t="s">
        <v>24</v>
      </c>
      <c r="F3760" s="644" t="s">
        <v>25</v>
      </c>
      <c r="G3760" s="652" t="s">
        <v>26</v>
      </c>
    </row>
    <row r="3761" spans="1:7" ht="20.100000000000001" customHeight="1" x14ac:dyDescent="0.2">
      <c r="A3761" s="355" t="s">
        <v>582</v>
      </c>
      <c r="B3761" s="356" t="s">
        <v>583</v>
      </c>
      <c r="C3761" s="647"/>
      <c r="D3761" s="647"/>
      <c r="E3761" s="649"/>
      <c r="F3761" s="645"/>
      <c r="G3761" s="653"/>
    </row>
    <row r="3762" spans="1:7" ht="20.100000000000001" customHeight="1" x14ac:dyDescent="0.2">
      <c r="A3762" s="596"/>
      <c r="B3762" s="357"/>
      <c r="C3762" s="358" t="s">
        <v>721</v>
      </c>
      <c r="D3762" s="359"/>
      <c r="E3762" s="360"/>
      <c r="F3762" s="361"/>
      <c r="G3762" s="362"/>
    </row>
    <row r="3763" spans="1:7" ht="20.100000000000001" customHeight="1" x14ac:dyDescent="0.2">
      <c r="A3763" s="363" t="str">
        <f>IFERROR(VLOOKUP(C3763,Tabla_Insumos,4,FALSE),"")</f>
        <v/>
      </c>
      <c r="B3763" s="328" t="str">
        <f t="shared" ref="B3763:B3776" si="1125">IFERROR(VLOOKUP(C3763,Tabla_Insumos,5,FALSE),"")</f>
        <v/>
      </c>
      <c r="C3763" s="326"/>
      <c r="D3763" s="325" t="str">
        <f t="shared" ref="D3763:D3776" si="1126">IFERROR(VLOOKUP(C3763,Tabla_Insumos,2,FALSE),"")</f>
        <v/>
      </c>
      <c r="E3763" s="329"/>
      <c r="F3763" s="331">
        <f t="shared" ref="F3763:F3776" si="1127">IFERROR(VLOOKUP(C3763,Tabla_Insumos,3,FALSE),0)</f>
        <v>0</v>
      </c>
      <c r="G3763" s="332">
        <f>ROUND(E3763*F3763,2)</f>
        <v>0</v>
      </c>
    </row>
    <row r="3764" spans="1:7" ht="20.100000000000001" customHeight="1" x14ac:dyDescent="0.2">
      <c r="A3764" s="363" t="str">
        <f t="shared" ref="A3764:A3776" si="1128">IFERROR(VLOOKUP(C3764,Tabla_Insumos,4,FALSE),"")</f>
        <v/>
      </c>
      <c r="B3764" s="328" t="str">
        <f t="shared" si="1125"/>
        <v/>
      </c>
      <c r="C3764" s="326"/>
      <c r="D3764" s="325" t="str">
        <f t="shared" si="1126"/>
        <v/>
      </c>
      <c r="E3764" s="329"/>
      <c r="F3764" s="331">
        <f t="shared" si="1127"/>
        <v>0</v>
      </c>
      <c r="G3764" s="332">
        <f t="shared" ref="G3764:G3776" si="1129">ROUND(E3764*F3764,2)</f>
        <v>0</v>
      </c>
    </row>
    <row r="3765" spans="1:7" ht="20.100000000000001" customHeight="1" x14ac:dyDescent="0.2">
      <c r="A3765" s="363" t="str">
        <f t="shared" si="1128"/>
        <v/>
      </c>
      <c r="B3765" s="328" t="str">
        <f t="shared" si="1125"/>
        <v/>
      </c>
      <c r="C3765" s="326"/>
      <c r="D3765" s="325" t="str">
        <f t="shared" si="1126"/>
        <v/>
      </c>
      <c r="E3765" s="329"/>
      <c r="F3765" s="331">
        <f t="shared" si="1127"/>
        <v>0</v>
      </c>
      <c r="G3765" s="332">
        <f t="shared" si="1129"/>
        <v>0</v>
      </c>
    </row>
    <row r="3766" spans="1:7" ht="20.100000000000001" customHeight="1" x14ac:dyDescent="0.2">
      <c r="A3766" s="363" t="str">
        <f t="shared" si="1128"/>
        <v/>
      </c>
      <c r="B3766" s="328" t="str">
        <f t="shared" si="1125"/>
        <v/>
      </c>
      <c r="C3766" s="327"/>
      <c r="D3766" s="325" t="str">
        <f t="shared" si="1126"/>
        <v/>
      </c>
      <c r="E3766" s="329"/>
      <c r="F3766" s="331">
        <f t="shared" si="1127"/>
        <v>0</v>
      </c>
      <c r="G3766" s="332">
        <f t="shared" si="1129"/>
        <v>0</v>
      </c>
    </row>
    <row r="3767" spans="1:7" ht="20.100000000000001" customHeight="1" x14ac:dyDescent="0.2">
      <c r="A3767" s="363" t="str">
        <f t="shared" si="1128"/>
        <v/>
      </c>
      <c r="B3767" s="328" t="str">
        <f t="shared" si="1125"/>
        <v/>
      </c>
      <c r="C3767" s="328"/>
      <c r="D3767" s="325" t="str">
        <f t="shared" si="1126"/>
        <v/>
      </c>
      <c r="E3767" s="329"/>
      <c r="F3767" s="331">
        <f t="shared" si="1127"/>
        <v>0</v>
      </c>
      <c r="G3767" s="332">
        <f t="shared" si="1129"/>
        <v>0</v>
      </c>
    </row>
    <row r="3768" spans="1:7" ht="20.100000000000001" customHeight="1" x14ac:dyDescent="0.2">
      <c r="A3768" s="363" t="str">
        <f t="shared" si="1128"/>
        <v/>
      </c>
      <c r="B3768" s="328" t="str">
        <f t="shared" si="1125"/>
        <v/>
      </c>
      <c r="C3768" s="364"/>
      <c r="D3768" s="325" t="str">
        <f t="shared" si="1126"/>
        <v/>
      </c>
      <c r="E3768" s="365"/>
      <c r="F3768" s="331">
        <f t="shared" si="1127"/>
        <v>0</v>
      </c>
      <c r="G3768" s="332">
        <f t="shared" si="1129"/>
        <v>0</v>
      </c>
    </row>
    <row r="3769" spans="1:7" ht="20.100000000000001" customHeight="1" x14ac:dyDescent="0.2">
      <c r="A3769" s="363" t="str">
        <f t="shared" si="1128"/>
        <v/>
      </c>
      <c r="B3769" s="328" t="str">
        <f t="shared" si="1125"/>
        <v/>
      </c>
      <c r="C3769" s="364"/>
      <c r="D3769" s="325" t="str">
        <f t="shared" si="1126"/>
        <v/>
      </c>
      <c r="E3769" s="365"/>
      <c r="F3769" s="331">
        <f t="shared" si="1127"/>
        <v>0</v>
      </c>
      <c r="G3769" s="332">
        <f t="shared" si="1129"/>
        <v>0</v>
      </c>
    </row>
    <row r="3770" spans="1:7" ht="20.100000000000001" customHeight="1" x14ac:dyDescent="0.2">
      <c r="A3770" s="363" t="str">
        <f t="shared" si="1128"/>
        <v/>
      </c>
      <c r="B3770" s="328" t="str">
        <f t="shared" si="1125"/>
        <v/>
      </c>
      <c r="C3770" s="364"/>
      <c r="D3770" s="325" t="str">
        <f t="shared" si="1126"/>
        <v/>
      </c>
      <c r="E3770" s="365"/>
      <c r="F3770" s="331">
        <f t="shared" si="1127"/>
        <v>0</v>
      </c>
      <c r="G3770" s="332">
        <f t="shared" si="1129"/>
        <v>0</v>
      </c>
    </row>
    <row r="3771" spans="1:7" ht="20.100000000000001" customHeight="1" x14ac:dyDescent="0.2">
      <c r="A3771" s="363" t="str">
        <f t="shared" si="1128"/>
        <v/>
      </c>
      <c r="B3771" s="328" t="str">
        <f t="shared" si="1125"/>
        <v/>
      </c>
      <c r="C3771" s="364"/>
      <c r="D3771" s="325" t="str">
        <f t="shared" si="1126"/>
        <v/>
      </c>
      <c r="E3771" s="365"/>
      <c r="F3771" s="331">
        <f t="shared" si="1127"/>
        <v>0</v>
      </c>
      <c r="G3771" s="332">
        <f t="shared" si="1129"/>
        <v>0</v>
      </c>
    </row>
    <row r="3772" spans="1:7" ht="20.100000000000001" customHeight="1" x14ac:dyDescent="0.2">
      <c r="A3772" s="363" t="str">
        <f t="shared" si="1128"/>
        <v/>
      </c>
      <c r="B3772" s="328" t="str">
        <f t="shared" si="1125"/>
        <v/>
      </c>
      <c r="C3772" s="364"/>
      <c r="D3772" s="325" t="str">
        <f t="shared" si="1126"/>
        <v/>
      </c>
      <c r="E3772" s="365"/>
      <c r="F3772" s="331">
        <f t="shared" si="1127"/>
        <v>0</v>
      </c>
      <c r="G3772" s="332">
        <f t="shared" si="1129"/>
        <v>0</v>
      </c>
    </row>
    <row r="3773" spans="1:7" ht="20.100000000000001" customHeight="1" x14ac:dyDescent="0.2">
      <c r="A3773" s="363" t="str">
        <f t="shared" si="1128"/>
        <v/>
      </c>
      <c r="B3773" s="328" t="str">
        <f t="shared" si="1125"/>
        <v/>
      </c>
      <c r="C3773" s="364"/>
      <c r="D3773" s="325" t="str">
        <f t="shared" si="1126"/>
        <v/>
      </c>
      <c r="E3773" s="365"/>
      <c r="F3773" s="331">
        <f t="shared" si="1127"/>
        <v>0</v>
      </c>
      <c r="G3773" s="332">
        <f t="shared" si="1129"/>
        <v>0</v>
      </c>
    </row>
    <row r="3774" spans="1:7" ht="20.100000000000001" customHeight="1" x14ac:dyDescent="0.2">
      <c r="A3774" s="363" t="str">
        <f t="shared" si="1128"/>
        <v/>
      </c>
      <c r="B3774" s="328" t="str">
        <f t="shared" si="1125"/>
        <v/>
      </c>
      <c r="C3774" s="364"/>
      <c r="D3774" s="325" t="str">
        <f t="shared" si="1126"/>
        <v/>
      </c>
      <c r="E3774" s="365"/>
      <c r="F3774" s="331">
        <f t="shared" si="1127"/>
        <v>0</v>
      </c>
      <c r="G3774" s="332">
        <f t="shared" si="1129"/>
        <v>0</v>
      </c>
    </row>
    <row r="3775" spans="1:7" ht="20.100000000000001" customHeight="1" x14ac:dyDescent="0.2">
      <c r="A3775" s="363" t="str">
        <f t="shared" si="1128"/>
        <v/>
      </c>
      <c r="B3775" s="328" t="str">
        <f t="shared" si="1125"/>
        <v/>
      </c>
      <c r="C3775" s="364"/>
      <c r="D3775" s="325" t="str">
        <f t="shared" si="1126"/>
        <v/>
      </c>
      <c r="E3775" s="365"/>
      <c r="F3775" s="331">
        <f t="shared" si="1127"/>
        <v>0</v>
      </c>
      <c r="G3775" s="332">
        <f t="shared" si="1129"/>
        <v>0</v>
      </c>
    </row>
    <row r="3776" spans="1:7" ht="20.100000000000001" customHeight="1" x14ac:dyDescent="0.2">
      <c r="A3776" s="363" t="str">
        <f t="shared" si="1128"/>
        <v/>
      </c>
      <c r="B3776" s="328" t="str">
        <f t="shared" si="1125"/>
        <v/>
      </c>
      <c r="C3776" s="364"/>
      <c r="D3776" s="325" t="str">
        <f t="shared" si="1126"/>
        <v/>
      </c>
      <c r="E3776" s="365"/>
      <c r="F3776" s="331">
        <f t="shared" si="1127"/>
        <v>0</v>
      </c>
      <c r="G3776" s="332">
        <f t="shared" si="1129"/>
        <v>0</v>
      </c>
    </row>
    <row r="3777" spans="1:7" ht="20.100000000000001" customHeight="1" x14ac:dyDescent="0.2">
      <c r="A3777" s="366"/>
      <c r="B3777" s="352"/>
      <c r="C3777" s="352"/>
      <c r="D3777" s="330"/>
      <c r="E3777" s="348"/>
      <c r="F3777" s="597" t="s">
        <v>27</v>
      </c>
      <c r="G3777" s="333">
        <f>SUBTOTAL(9,G3763:G3776)</f>
        <v>0</v>
      </c>
    </row>
    <row r="3778" spans="1:7" ht="20.100000000000001" customHeight="1" x14ac:dyDescent="0.2">
      <c r="A3778" s="366"/>
      <c r="B3778" s="352"/>
      <c r="C3778" s="339" t="s">
        <v>722</v>
      </c>
      <c r="D3778" s="330"/>
      <c r="E3778" s="348"/>
      <c r="F3778" s="349"/>
      <c r="G3778" s="367"/>
    </row>
    <row r="3779" spans="1:7" ht="20.100000000000001" customHeight="1" x14ac:dyDescent="0.2">
      <c r="A3779" s="363" t="str">
        <f t="shared" ref="A3779:A3786" si="1130">IFERROR(VLOOKUP(C3779,Tabla_Insumos,4,FALSE),"")</f>
        <v/>
      </c>
      <c r="B3779" s="328" t="str">
        <f t="shared" ref="B3779:B3786" si="1131">IFERROR(VLOOKUP(C3779,Tabla_Insumos,5,FALSE),"")</f>
        <v/>
      </c>
      <c r="C3779" s="334"/>
      <c r="D3779" s="325" t="str">
        <f t="shared" ref="D3779:D3786" si="1132">IFERROR(VLOOKUP(C3779,Tabla_Insumos,2,FALSE),"")</f>
        <v/>
      </c>
      <c r="E3779" s="329"/>
      <c r="F3779" s="368">
        <f t="shared" ref="F3779:F3786" si="1133">IFERROR(VLOOKUP(C3779,Tabla_Insumos,3,FALSE),0)</f>
        <v>0</v>
      </c>
      <c r="G3779" s="332">
        <f>ROUND(E3779*F3779,2)</f>
        <v>0</v>
      </c>
    </row>
    <row r="3780" spans="1:7" ht="20.100000000000001" customHeight="1" x14ac:dyDescent="0.2">
      <c r="A3780" s="363" t="str">
        <f t="shared" si="1130"/>
        <v/>
      </c>
      <c r="B3780" s="328" t="str">
        <f t="shared" si="1131"/>
        <v/>
      </c>
      <c r="C3780" s="335"/>
      <c r="D3780" s="325" t="str">
        <f t="shared" si="1132"/>
        <v/>
      </c>
      <c r="E3780" s="329"/>
      <c r="F3780" s="368">
        <f t="shared" si="1133"/>
        <v>0</v>
      </c>
      <c r="G3780" s="332">
        <f t="shared" ref="G3780:G3786" si="1134">ROUND(E3780*F3780,2)</f>
        <v>0</v>
      </c>
    </row>
    <row r="3781" spans="1:7" ht="20.100000000000001" customHeight="1" x14ac:dyDescent="0.2">
      <c r="A3781" s="363" t="str">
        <f t="shared" si="1130"/>
        <v/>
      </c>
      <c r="B3781" s="328" t="str">
        <f t="shared" si="1131"/>
        <v/>
      </c>
      <c r="C3781" s="335"/>
      <c r="D3781" s="325" t="str">
        <f t="shared" si="1132"/>
        <v/>
      </c>
      <c r="E3781" s="329"/>
      <c r="F3781" s="368">
        <f t="shared" si="1133"/>
        <v>0</v>
      </c>
      <c r="G3781" s="332">
        <f t="shared" si="1134"/>
        <v>0</v>
      </c>
    </row>
    <row r="3782" spans="1:7" ht="20.100000000000001" customHeight="1" x14ac:dyDescent="0.2">
      <c r="A3782" s="363" t="str">
        <f t="shared" si="1130"/>
        <v/>
      </c>
      <c r="B3782" s="328" t="str">
        <f t="shared" si="1131"/>
        <v/>
      </c>
      <c r="C3782" s="335"/>
      <c r="D3782" s="325" t="str">
        <f t="shared" si="1132"/>
        <v/>
      </c>
      <c r="E3782" s="329"/>
      <c r="F3782" s="368">
        <f t="shared" si="1133"/>
        <v>0</v>
      </c>
      <c r="G3782" s="332">
        <f t="shared" si="1134"/>
        <v>0</v>
      </c>
    </row>
    <row r="3783" spans="1:7" ht="20.100000000000001" customHeight="1" x14ac:dyDescent="0.2">
      <c r="A3783" s="363" t="str">
        <f t="shared" si="1130"/>
        <v/>
      </c>
      <c r="B3783" s="328" t="str">
        <f t="shared" si="1131"/>
        <v/>
      </c>
      <c r="C3783" s="328"/>
      <c r="D3783" s="325" t="str">
        <f t="shared" si="1132"/>
        <v/>
      </c>
      <c r="E3783" s="329"/>
      <c r="F3783" s="368">
        <f t="shared" si="1133"/>
        <v>0</v>
      </c>
      <c r="G3783" s="332">
        <f t="shared" si="1134"/>
        <v>0</v>
      </c>
    </row>
    <row r="3784" spans="1:7" ht="20.100000000000001" customHeight="1" x14ac:dyDescent="0.2">
      <c r="A3784" s="363" t="str">
        <f t="shared" si="1130"/>
        <v/>
      </c>
      <c r="B3784" s="328" t="str">
        <f t="shared" si="1131"/>
        <v/>
      </c>
      <c r="C3784" s="328"/>
      <c r="D3784" s="325" t="str">
        <f t="shared" si="1132"/>
        <v/>
      </c>
      <c r="E3784" s="329"/>
      <c r="F3784" s="368">
        <f t="shared" si="1133"/>
        <v>0</v>
      </c>
      <c r="G3784" s="332">
        <f t="shared" si="1134"/>
        <v>0</v>
      </c>
    </row>
    <row r="3785" spans="1:7" ht="20.100000000000001" customHeight="1" x14ac:dyDescent="0.2">
      <c r="A3785" s="363" t="str">
        <f t="shared" si="1130"/>
        <v/>
      </c>
      <c r="B3785" s="328" t="str">
        <f t="shared" si="1131"/>
        <v/>
      </c>
      <c r="C3785" s="364"/>
      <c r="D3785" s="325" t="str">
        <f t="shared" si="1132"/>
        <v/>
      </c>
      <c r="E3785" s="365"/>
      <c r="F3785" s="368">
        <f t="shared" si="1133"/>
        <v>0</v>
      </c>
      <c r="G3785" s="332">
        <f t="shared" si="1134"/>
        <v>0</v>
      </c>
    </row>
    <row r="3786" spans="1:7" ht="20.100000000000001" customHeight="1" x14ac:dyDescent="0.2">
      <c r="A3786" s="363" t="str">
        <f t="shared" si="1130"/>
        <v/>
      </c>
      <c r="B3786" s="328" t="str">
        <f t="shared" si="1131"/>
        <v/>
      </c>
      <c r="C3786" s="364"/>
      <c r="D3786" s="325" t="str">
        <f t="shared" si="1132"/>
        <v/>
      </c>
      <c r="E3786" s="365"/>
      <c r="F3786" s="368">
        <f t="shared" si="1133"/>
        <v>0</v>
      </c>
      <c r="G3786" s="332">
        <f t="shared" si="1134"/>
        <v>0</v>
      </c>
    </row>
    <row r="3787" spans="1:7" ht="20.100000000000001" customHeight="1" x14ac:dyDescent="0.2">
      <c r="A3787" s="366"/>
      <c r="B3787" s="352"/>
      <c r="C3787" s="352"/>
      <c r="D3787" s="330"/>
      <c r="E3787" s="348"/>
      <c r="F3787" s="597" t="s">
        <v>28</v>
      </c>
      <c r="G3787" s="333">
        <f>SUBTOTAL(9,G3779:G3786)</f>
        <v>0</v>
      </c>
    </row>
    <row r="3788" spans="1:7" ht="20.100000000000001" customHeight="1" x14ac:dyDescent="0.2">
      <c r="A3788" s="366"/>
      <c r="B3788" s="352"/>
      <c r="C3788" s="339" t="s">
        <v>723</v>
      </c>
      <c r="D3788" s="330"/>
      <c r="E3788" s="348"/>
      <c r="F3788" s="349"/>
      <c r="G3788" s="367"/>
    </row>
    <row r="3789" spans="1:7" ht="20.100000000000001" customHeight="1" x14ac:dyDescent="0.2">
      <c r="A3789" s="363" t="str">
        <f>IFERROR(VLOOKUP(C3789,Tabla_Insumos,4,FALSE),"")</f>
        <v/>
      </c>
      <c r="B3789" s="328" t="str">
        <f t="shared" ref="B3789:B3797" si="1135">IFERROR(VLOOKUP(C3789,Tabla_Insumos,5,FALSE),"")</f>
        <v/>
      </c>
      <c r="C3789" s="335"/>
      <c r="D3789" s="325" t="str">
        <f t="shared" ref="D3789:D3797" si="1136">IFERROR(VLOOKUP(C3789,Tabla_Insumos,2,FALSE),"")</f>
        <v/>
      </c>
      <c r="E3789" s="329"/>
      <c r="F3789" s="331">
        <f>IFERROR(VLOOKUP(C3789,Tabla_Insumos,3,FALSE),0)</f>
        <v>0</v>
      </c>
      <c r="G3789" s="332">
        <f>ROUND(E3789*F3789,2)</f>
        <v>0</v>
      </c>
    </row>
    <row r="3790" spans="1:7" ht="20.100000000000001" customHeight="1" x14ac:dyDescent="0.2">
      <c r="A3790" s="363" t="str">
        <f t="shared" ref="A3790:A3797" si="1137">IFERROR(VLOOKUP(C3790,Tabla_Insumos,4,FALSE),"")</f>
        <v/>
      </c>
      <c r="B3790" s="328" t="str">
        <f t="shared" si="1135"/>
        <v/>
      </c>
      <c r="C3790" s="335"/>
      <c r="D3790" s="325" t="str">
        <f t="shared" si="1136"/>
        <v/>
      </c>
      <c r="E3790" s="329"/>
      <c r="F3790" s="331">
        <f t="shared" ref="F3790:F3797" si="1138">IFERROR(VLOOKUP(C3790,Tabla_Insumos,3,FALSE),0)</f>
        <v>0</v>
      </c>
      <c r="G3790" s="332">
        <f t="shared" ref="G3790:G3797" si="1139">ROUND(E3790*F3790,2)</f>
        <v>0</v>
      </c>
    </row>
    <row r="3791" spans="1:7" ht="20.100000000000001" customHeight="1" x14ac:dyDescent="0.2">
      <c r="A3791" s="363" t="str">
        <f t="shared" si="1137"/>
        <v/>
      </c>
      <c r="B3791" s="328" t="str">
        <f t="shared" si="1135"/>
        <v/>
      </c>
      <c r="C3791" s="334"/>
      <c r="D3791" s="325" t="str">
        <f t="shared" si="1136"/>
        <v/>
      </c>
      <c r="E3791" s="329"/>
      <c r="F3791" s="331">
        <f t="shared" si="1138"/>
        <v>0</v>
      </c>
      <c r="G3791" s="332">
        <f t="shared" si="1139"/>
        <v>0</v>
      </c>
    </row>
    <row r="3792" spans="1:7" ht="20.100000000000001" customHeight="1" x14ac:dyDescent="0.2">
      <c r="A3792" s="363" t="str">
        <f t="shared" si="1137"/>
        <v/>
      </c>
      <c r="B3792" s="328" t="str">
        <f t="shared" si="1135"/>
        <v/>
      </c>
      <c r="C3792" s="369"/>
      <c r="D3792" s="325" t="str">
        <f t="shared" si="1136"/>
        <v/>
      </c>
      <c r="E3792" s="329"/>
      <c r="F3792" s="331">
        <f t="shared" si="1138"/>
        <v>0</v>
      </c>
      <c r="G3792" s="332">
        <f t="shared" si="1139"/>
        <v>0</v>
      </c>
    </row>
    <row r="3793" spans="1:7" ht="20.100000000000001" customHeight="1" x14ac:dyDescent="0.2">
      <c r="A3793" s="363" t="str">
        <f t="shared" si="1137"/>
        <v/>
      </c>
      <c r="B3793" s="328" t="str">
        <f t="shared" si="1135"/>
        <v/>
      </c>
      <c r="C3793" s="370"/>
      <c r="D3793" s="325" t="str">
        <f t="shared" si="1136"/>
        <v/>
      </c>
      <c r="E3793" s="329"/>
      <c r="F3793" s="331">
        <f t="shared" si="1138"/>
        <v>0</v>
      </c>
      <c r="G3793" s="332">
        <f t="shared" si="1139"/>
        <v>0</v>
      </c>
    </row>
    <row r="3794" spans="1:7" ht="20.100000000000001" customHeight="1" x14ac:dyDescent="0.2">
      <c r="A3794" s="363" t="str">
        <f t="shared" si="1137"/>
        <v/>
      </c>
      <c r="B3794" s="328" t="str">
        <f t="shared" si="1135"/>
        <v/>
      </c>
      <c r="C3794" s="364"/>
      <c r="D3794" s="325" t="str">
        <f t="shared" si="1136"/>
        <v/>
      </c>
      <c r="E3794" s="365"/>
      <c r="F3794" s="331">
        <f t="shared" si="1138"/>
        <v>0</v>
      </c>
      <c r="G3794" s="332">
        <f t="shared" si="1139"/>
        <v>0</v>
      </c>
    </row>
    <row r="3795" spans="1:7" ht="20.100000000000001" customHeight="1" x14ac:dyDescent="0.2">
      <c r="A3795" s="363" t="str">
        <f t="shared" si="1137"/>
        <v/>
      </c>
      <c r="B3795" s="328" t="str">
        <f t="shared" si="1135"/>
        <v/>
      </c>
      <c r="C3795" s="364"/>
      <c r="D3795" s="325" t="str">
        <f t="shared" si="1136"/>
        <v/>
      </c>
      <c r="E3795" s="365"/>
      <c r="F3795" s="331">
        <f t="shared" si="1138"/>
        <v>0</v>
      </c>
      <c r="G3795" s="332">
        <f t="shared" si="1139"/>
        <v>0</v>
      </c>
    </row>
    <row r="3796" spans="1:7" ht="20.100000000000001" customHeight="1" x14ac:dyDescent="0.2">
      <c r="A3796" s="363" t="str">
        <f t="shared" si="1137"/>
        <v/>
      </c>
      <c r="B3796" s="328" t="str">
        <f t="shared" si="1135"/>
        <v/>
      </c>
      <c r="C3796" s="364"/>
      <c r="D3796" s="325" t="str">
        <f t="shared" si="1136"/>
        <v/>
      </c>
      <c r="E3796" s="365"/>
      <c r="F3796" s="331">
        <f t="shared" si="1138"/>
        <v>0</v>
      </c>
      <c r="G3796" s="332">
        <f t="shared" si="1139"/>
        <v>0</v>
      </c>
    </row>
    <row r="3797" spans="1:7" ht="20.100000000000001" customHeight="1" x14ac:dyDescent="0.2">
      <c r="A3797" s="363" t="str">
        <f t="shared" si="1137"/>
        <v/>
      </c>
      <c r="B3797" s="328" t="str">
        <f t="shared" si="1135"/>
        <v/>
      </c>
      <c r="C3797" s="364"/>
      <c r="D3797" s="325" t="str">
        <f t="shared" si="1136"/>
        <v/>
      </c>
      <c r="E3797" s="365"/>
      <c r="F3797" s="331">
        <f t="shared" si="1138"/>
        <v>0</v>
      </c>
      <c r="G3797" s="332">
        <f t="shared" si="1139"/>
        <v>0</v>
      </c>
    </row>
    <row r="3798" spans="1:7" ht="20.100000000000001" customHeight="1" x14ac:dyDescent="0.2">
      <c r="A3798" s="371"/>
      <c r="B3798" s="330"/>
      <c r="C3798" s="352"/>
      <c r="D3798" s="330"/>
      <c r="E3798" s="348"/>
      <c r="F3798" s="597" t="s">
        <v>29</v>
      </c>
      <c r="G3798" s="333">
        <f>SUBTOTAL(9,G3789:G3797)</f>
        <v>0</v>
      </c>
    </row>
    <row r="3799" spans="1:7" ht="20.100000000000001" customHeight="1" thickBot="1" x14ac:dyDescent="0.25">
      <c r="A3799" s="372"/>
      <c r="B3799" s="373"/>
      <c r="C3799" s="374"/>
      <c r="D3799" s="373"/>
      <c r="E3799" s="375"/>
      <c r="F3799" s="376"/>
      <c r="G3799" s="377"/>
    </row>
    <row r="3800" spans="1:7" ht="20.100000000000001" customHeight="1" thickBot="1" x14ac:dyDescent="0.25">
      <c r="A3800" s="387">
        <f>B3758</f>
        <v>74</v>
      </c>
      <c r="B3800" s="378" t="str">
        <f>C3758</f>
        <v>Red de agua potable - Conexiones domiciliarias agua potable (Provisión, acarreo y coloc. mat. polietileno k10-abrazadera, férula, llave maestra y medidor de caudal, incl UV)</v>
      </c>
      <c r="C3800" s="379"/>
      <c r="D3800" s="379" t="s">
        <v>30</v>
      </c>
      <c r="E3800" s="380"/>
      <c r="F3800" s="381" t="s">
        <v>31</v>
      </c>
      <c r="G3800" s="382">
        <f>SUBTOTAL(9,G3763:G3799)</f>
        <v>0</v>
      </c>
    </row>
    <row r="3801" spans="1:7" ht="20.100000000000001" customHeight="1" thickTop="1" thickBot="1" x14ac:dyDescent="0.25"/>
    <row r="3802" spans="1:7" ht="20.100000000000001" customHeight="1" thickTop="1" x14ac:dyDescent="0.2">
      <c r="A3802" s="383" t="s">
        <v>1252</v>
      </c>
      <c r="B3802" s="384"/>
      <c r="C3802" s="384"/>
      <c r="D3802" s="384"/>
      <c r="E3802" s="384"/>
      <c r="F3802" s="384"/>
      <c r="G3802" s="385"/>
    </row>
    <row r="3803" spans="1:7" ht="20.100000000000001" customHeight="1" x14ac:dyDescent="0.2">
      <c r="A3803" s="336" t="s">
        <v>719</v>
      </c>
      <c r="B3803" s="337" t="str">
        <f>Comitente</f>
        <v>INSTITUTO PROVINCIAL DE LA VIVIENDA</v>
      </c>
      <c r="C3803" s="338"/>
      <c r="D3803" s="339"/>
      <c r="E3803" s="339"/>
      <c r="F3803" s="340"/>
      <c r="G3803" s="341"/>
    </row>
    <row r="3804" spans="1:7" ht="20.100000000000001" customHeight="1" x14ac:dyDescent="0.2">
      <c r="A3804" s="336" t="s">
        <v>720</v>
      </c>
      <c r="B3804" s="337" t="str">
        <f>Contratista</f>
        <v>xxxxxx</v>
      </c>
      <c r="C3804" s="342"/>
      <c r="D3804" s="342"/>
      <c r="E3804" s="342"/>
      <c r="F3804" s="343"/>
      <c r="G3804" s="344"/>
    </row>
    <row r="3805" spans="1:7" ht="20.100000000000001" customHeight="1" x14ac:dyDescent="0.2">
      <c r="A3805" s="336" t="s">
        <v>20</v>
      </c>
      <c r="B3805" s="337" t="str">
        <f>Obra</f>
        <v>B° VIRGEN DE FÁTIMA - SECTOR 1 - 71 VIV.- DPTO. JÁCHAL</v>
      </c>
      <c r="C3805" s="342"/>
      <c r="D3805" s="342"/>
      <c r="E3805" s="342"/>
      <c r="F3805" s="343" t="s">
        <v>33</v>
      </c>
      <c r="G3805" s="345">
        <f>+Datos!$C$10</f>
        <v>43769</v>
      </c>
    </row>
    <row r="3806" spans="1:7" ht="20.100000000000001" customHeight="1" x14ac:dyDescent="0.2">
      <c r="A3806" s="346" t="s">
        <v>718</v>
      </c>
      <c r="B3806" s="347" t="str">
        <f>Ubicación</f>
        <v>DEPTO. JÁCHAL</v>
      </c>
      <c r="C3806" s="347"/>
      <c r="D3806" s="330"/>
      <c r="E3806" s="348"/>
      <c r="F3806" s="349"/>
      <c r="G3806" s="350"/>
    </row>
    <row r="3807" spans="1:7" ht="20.100000000000001" customHeight="1" x14ac:dyDescent="0.2">
      <c r="A3807" s="346" t="s">
        <v>34</v>
      </c>
      <c r="B3807" s="351" t="s">
        <v>1126</v>
      </c>
      <c r="C3807" s="352" t="str">
        <f>IFERROR(VLOOKUP(B3807,Tabla_CyP,2,FALSE),"")</f>
        <v>INFRAESTRUCTURA</v>
      </c>
      <c r="D3807" s="353"/>
      <c r="E3807" s="348"/>
      <c r="F3807" s="349"/>
      <c r="G3807" s="350"/>
    </row>
    <row r="3808" spans="1:7" ht="20.100000000000001" customHeight="1" x14ac:dyDescent="0.2">
      <c r="A3808" s="346" t="s">
        <v>21</v>
      </c>
      <c r="B3808" s="386">
        <f>IFERROR(VLOOKUP(COUNTIF($A$1:A3808,"ITEM:"),Tabla_NumeroItem,2,FALSE),"")</f>
        <v>75</v>
      </c>
      <c r="C3808" s="352" t="str">
        <f>IFERROR(VLOOKUP(B3808,Tabla_CyP,2,FALSE),"")</f>
        <v>Red de agua potable - Obras de Nexo - Provisión, acarreo y colocación de caño recto Ø110mm de PVC k-10, incl. piezas esp. juntas, etc.</v>
      </c>
      <c r="D3808" s="330"/>
      <c r="E3808" s="348"/>
      <c r="F3808" s="343" t="s">
        <v>22</v>
      </c>
      <c r="G3808" s="354" t="str">
        <f>IFERROR(VLOOKUP(B3808,Tabla_CyP,4,FALSE),"")</f>
        <v>ml</v>
      </c>
    </row>
    <row r="3809" spans="1:7" ht="20.100000000000001" customHeight="1" x14ac:dyDescent="0.2">
      <c r="A3809" s="346"/>
      <c r="B3809" s="347"/>
      <c r="C3809" s="352"/>
      <c r="D3809" s="330"/>
      <c r="E3809" s="348"/>
      <c r="F3809" s="349"/>
      <c r="G3809" s="350"/>
    </row>
    <row r="3810" spans="1:7" ht="20.100000000000001" customHeight="1" x14ac:dyDescent="0.2">
      <c r="A3810" s="650" t="s">
        <v>581</v>
      </c>
      <c r="B3810" s="651"/>
      <c r="C3810" s="646" t="s">
        <v>0</v>
      </c>
      <c r="D3810" s="646" t="s">
        <v>23</v>
      </c>
      <c r="E3810" s="648" t="s">
        <v>24</v>
      </c>
      <c r="F3810" s="644" t="s">
        <v>25</v>
      </c>
      <c r="G3810" s="652" t="s">
        <v>26</v>
      </c>
    </row>
    <row r="3811" spans="1:7" ht="20.100000000000001" customHeight="1" x14ac:dyDescent="0.2">
      <c r="A3811" s="355" t="s">
        <v>582</v>
      </c>
      <c r="B3811" s="356" t="s">
        <v>583</v>
      </c>
      <c r="C3811" s="647"/>
      <c r="D3811" s="647"/>
      <c r="E3811" s="649"/>
      <c r="F3811" s="645"/>
      <c r="G3811" s="653"/>
    </row>
    <row r="3812" spans="1:7" ht="20.100000000000001" customHeight="1" x14ac:dyDescent="0.2">
      <c r="A3812" s="596"/>
      <c r="B3812" s="357"/>
      <c r="C3812" s="358" t="s">
        <v>721</v>
      </c>
      <c r="D3812" s="359"/>
      <c r="E3812" s="360"/>
      <c r="F3812" s="361"/>
      <c r="G3812" s="362"/>
    </row>
    <row r="3813" spans="1:7" ht="20.100000000000001" customHeight="1" x14ac:dyDescent="0.2">
      <c r="A3813" s="363" t="str">
        <f>IFERROR(VLOOKUP(C3813,Tabla_Insumos,4,FALSE),"")</f>
        <v/>
      </c>
      <c r="B3813" s="328" t="str">
        <f t="shared" ref="B3813:B3826" si="1140">IFERROR(VLOOKUP(C3813,Tabla_Insumos,5,FALSE),"")</f>
        <v/>
      </c>
      <c r="C3813" s="326"/>
      <c r="D3813" s="325" t="str">
        <f t="shared" ref="D3813:D3826" si="1141">IFERROR(VLOOKUP(C3813,Tabla_Insumos,2,FALSE),"")</f>
        <v/>
      </c>
      <c r="E3813" s="329"/>
      <c r="F3813" s="331">
        <f t="shared" ref="F3813:F3826" si="1142">IFERROR(VLOOKUP(C3813,Tabla_Insumos,3,FALSE),0)</f>
        <v>0</v>
      </c>
      <c r="G3813" s="332">
        <f>ROUND(E3813*F3813,2)</f>
        <v>0</v>
      </c>
    </row>
    <row r="3814" spans="1:7" ht="20.100000000000001" customHeight="1" x14ac:dyDescent="0.2">
      <c r="A3814" s="363" t="str">
        <f t="shared" ref="A3814:A3826" si="1143">IFERROR(VLOOKUP(C3814,Tabla_Insumos,4,FALSE),"")</f>
        <v/>
      </c>
      <c r="B3814" s="328" t="str">
        <f t="shared" si="1140"/>
        <v/>
      </c>
      <c r="C3814" s="326"/>
      <c r="D3814" s="325" t="str">
        <f t="shared" si="1141"/>
        <v/>
      </c>
      <c r="E3814" s="329"/>
      <c r="F3814" s="331">
        <f t="shared" si="1142"/>
        <v>0</v>
      </c>
      <c r="G3814" s="332">
        <f t="shared" ref="G3814:G3826" si="1144">ROUND(E3814*F3814,2)</f>
        <v>0</v>
      </c>
    </row>
    <row r="3815" spans="1:7" ht="20.100000000000001" customHeight="1" x14ac:dyDescent="0.2">
      <c r="A3815" s="363" t="str">
        <f t="shared" si="1143"/>
        <v/>
      </c>
      <c r="B3815" s="328" t="str">
        <f t="shared" si="1140"/>
        <v/>
      </c>
      <c r="C3815" s="326"/>
      <c r="D3815" s="325" t="str">
        <f t="shared" si="1141"/>
        <v/>
      </c>
      <c r="E3815" s="329"/>
      <c r="F3815" s="331">
        <f t="shared" si="1142"/>
        <v>0</v>
      </c>
      <c r="G3815" s="332">
        <f t="shared" si="1144"/>
        <v>0</v>
      </c>
    </row>
    <row r="3816" spans="1:7" ht="20.100000000000001" customHeight="1" x14ac:dyDescent="0.2">
      <c r="A3816" s="363" t="str">
        <f t="shared" si="1143"/>
        <v/>
      </c>
      <c r="B3816" s="328" t="str">
        <f t="shared" si="1140"/>
        <v/>
      </c>
      <c r="C3816" s="327"/>
      <c r="D3816" s="325" t="str">
        <f t="shared" si="1141"/>
        <v/>
      </c>
      <c r="E3816" s="329"/>
      <c r="F3816" s="331">
        <f t="shared" si="1142"/>
        <v>0</v>
      </c>
      <c r="G3816" s="332">
        <f t="shared" si="1144"/>
        <v>0</v>
      </c>
    </row>
    <row r="3817" spans="1:7" ht="20.100000000000001" customHeight="1" x14ac:dyDescent="0.2">
      <c r="A3817" s="363" t="str">
        <f t="shared" si="1143"/>
        <v/>
      </c>
      <c r="B3817" s="328" t="str">
        <f t="shared" si="1140"/>
        <v/>
      </c>
      <c r="C3817" s="328"/>
      <c r="D3817" s="325" t="str">
        <f t="shared" si="1141"/>
        <v/>
      </c>
      <c r="E3817" s="329"/>
      <c r="F3817" s="331">
        <f t="shared" si="1142"/>
        <v>0</v>
      </c>
      <c r="G3817" s="332">
        <f t="shared" si="1144"/>
        <v>0</v>
      </c>
    </row>
    <row r="3818" spans="1:7" ht="20.100000000000001" customHeight="1" x14ac:dyDescent="0.2">
      <c r="A3818" s="363" t="str">
        <f t="shared" si="1143"/>
        <v/>
      </c>
      <c r="B3818" s="328" t="str">
        <f t="shared" si="1140"/>
        <v/>
      </c>
      <c r="C3818" s="364"/>
      <c r="D3818" s="325" t="str">
        <f t="shared" si="1141"/>
        <v/>
      </c>
      <c r="E3818" s="365"/>
      <c r="F3818" s="331">
        <f t="shared" si="1142"/>
        <v>0</v>
      </c>
      <c r="G3818" s="332">
        <f t="shared" si="1144"/>
        <v>0</v>
      </c>
    </row>
    <row r="3819" spans="1:7" ht="20.100000000000001" customHeight="1" x14ac:dyDescent="0.2">
      <c r="A3819" s="363" t="str">
        <f t="shared" si="1143"/>
        <v/>
      </c>
      <c r="B3819" s="328" t="str">
        <f t="shared" si="1140"/>
        <v/>
      </c>
      <c r="C3819" s="364"/>
      <c r="D3819" s="325" t="str">
        <f t="shared" si="1141"/>
        <v/>
      </c>
      <c r="E3819" s="365"/>
      <c r="F3819" s="331">
        <f t="shared" si="1142"/>
        <v>0</v>
      </c>
      <c r="G3819" s="332">
        <f t="shared" si="1144"/>
        <v>0</v>
      </c>
    </row>
    <row r="3820" spans="1:7" ht="20.100000000000001" customHeight="1" x14ac:dyDescent="0.2">
      <c r="A3820" s="363" t="str">
        <f t="shared" si="1143"/>
        <v/>
      </c>
      <c r="B3820" s="328" t="str">
        <f t="shared" si="1140"/>
        <v/>
      </c>
      <c r="C3820" s="364"/>
      <c r="D3820" s="325" t="str">
        <f t="shared" si="1141"/>
        <v/>
      </c>
      <c r="E3820" s="365"/>
      <c r="F3820" s="331">
        <f t="shared" si="1142"/>
        <v>0</v>
      </c>
      <c r="G3820" s="332">
        <f t="shared" si="1144"/>
        <v>0</v>
      </c>
    </row>
    <row r="3821" spans="1:7" ht="20.100000000000001" customHeight="1" x14ac:dyDescent="0.2">
      <c r="A3821" s="363" t="str">
        <f t="shared" si="1143"/>
        <v/>
      </c>
      <c r="B3821" s="328" t="str">
        <f t="shared" si="1140"/>
        <v/>
      </c>
      <c r="C3821" s="364"/>
      <c r="D3821" s="325" t="str">
        <f t="shared" si="1141"/>
        <v/>
      </c>
      <c r="E3821" s="365"/>
      <c r="F3821" s="331">
        <f t="shared" si="1142"/>
        <v>0</v>
      </c>
      <c r="G3821" s="332">
        <f t="shared" si="1144"/>
        <v>0</v>
      </c>
    </row>
    <row r="3822" spans="1:7" ht="20.100000000000001" customHeight="1" x14ac:dyDescent="0.2">
      <c r="A3822" s="363" t="str">
        <f t="shared" si="1143"/>
        <v/>
      </c>
      <c r="B3822" s="328" t="str">
        <f t="shared" si="1140"/>
        <v/>
      </c>
      <c r="C3822" s="364"/>
      <c r="D3822" s="325" t="str">
        <f t="shared" si="1141"/>
        <v/>
      </c>
      <c r="E3822" s="365"/>
      <c r="F3822" s="331">
        <f t="shared" si="1142"/>
        <v>0</v>
      </c>
      <c r="G3822" s="332">
        <f t="shared" si="1144"/>
        <v>0</v>
      </c>
    </row>
    <row r="3823" spans="1:7" ht="20.100000000000001" customHeight="1" x14ac:dyDescent="0.2">
      <c r="A3823" s="363" t="str">
        <f t="shared" si="1143"/>
        <v/>
      </c>
      <c r="B3823" s="328" t="str">
        <f t="shared" si="1140"/>
        <v/>
      </c>
      <c r="C3823" s="364"/>
      <c r="D3823" s="325" t="str">
        <f t="shared" si="1141"/>
        <v/>
      </c>
      <c r="E3823" s="365"/>
      <c r="F3823" s="331">
        <f t="shared" si="1142"/>
        <v>0</v>
      </c>
      <c r="G3823" s="332">
        <f t="shared" si="1144"/>
        <v>0</v>
      </c>
    </row>
    <row r="3824" spans="1:7" ht="20.100000000000001" customHeight="1" x14ac:dyDescent="0.2">
      <c r="A3824" s="363" t="str">
        <f t="shared" si="1143"/>
        <v/>
      </c>
      <c r="B3824" s="328" t="str">
        <f t="shared" si="1140"/>
        <v/>
      </c>
      <c r="C3824" s="364"/>
      <c r="D3824" s="325" t="str">
        <f t="shared" si="1141"/>
        <v/>
      </c>
      <c r="E3824" s="365"/>
      <c r="F3824" s="331">
        <f t="shared" si="1142"/>
        <v>0</v>
      </c>
      <c r="G3824" s="332">
        <f t="shared" si="1144"/>
        <v>0</v>
      </c>
    </row>
    <row r="3825" spans="1:7" ht="20.100000000000001" customHeight="1" x14ac:dyDescent="0.2">
      <c r="A3825" s="363" t="str">
        <f t="shared" si="1143"/>
        <v/>
      </c>
      <c r="B3825" s="328" t="str">
        <f t="shared" si="1140"/>
        <v/>
      </c>
      <c r="C3825" s="364"/>
      <c r="D3825" s="325" t="str">
        <f t="shared" si="1141"/>
        <v/>
      </c>
      <c r="E3825" s="365"/>
      <c r="F3825" s="331">
        <f t="shared" si="1142"/>
        <v>0</v>
      </c>
      <c r="G3825" s="332">
        <f t="shared" si="1144"/>
        <v>0</v>
      </c>
    </row>
    <row r="3826" spans="1:7" ht="20.100000000000001" customHeight="1" x14ac:dyDescent="0.2">
      <c r="A3826" s="363" t="str">
        <f t="shared" si="1143"/>
        <v/>
      </c>
      <c r="B3826" s="328" t="str">
        <f t="shared" si="1140"/>
        <v/>
      </c>
      <c r="C3826" s="364"/>
      <c r="D3826" s="325" t="str">
        <f t="shared" si="1141"/>
        <v/>
      </c>
      <c r="E3826" s="365"/>
      <c r="F3826" s="331">
        <f t="shared" si="1142"/>
        <v>0</v>
      </c>
      <c r="G3826" s="332">
        <f t="shared" si="1144"/>
        <v>0</v>
      </c>
    </row>
    <row r="3827" spans="1:7" ht="20.100000000000001" customHeight="1" x14ac:dyDescent="0.2">
      <c r="A3827" s="366"/>
      <c r="B3827" s="352"/>
      <c r="C3827" s="352"/>
      <c r="D3827" s="330"/>
      <c r="E3827" s="348"/>
      <c r="F3827" s="597" t="s">
        <v>27</v>
      </c>
      <c r="G3827" s="333">
        <f>SUBTOTAL(9,G3813:G3826)</f>
        <v>0</v>
      </c>
    </row>
    <row r="3828" spans="1:7" ht="20.100000000000001" customHeight="1" x14ac:dyDescent="0.2">
      <c r="A3828" s="366"/>
      <c r="B3828" s="352"/>
      <c r="C3828" s="339" t="s">
        <v>722</v>
      </c>
      <c r="D3828" s="330"/>
      <c r="E3828" s="348"/>
      <c r="F3828" s="349"/>
      <c r="G3828" s="367"/>
    </row>
    <row r="3829" spans="1:7" ht="20.100000000000001" customHeight="1" x14ac:dyDescent="0.2">
      <c r="A3829" s="363" t="str">
        <f t="shared" ref="A3829:A3836" si="1145">IFERROR(VLOOKUP(C3829,Tabla_Insumos,4,FALSE),"")</f>
        <v/>
      </c>
      <c r="B3829" s="328" t="str">
        <f t="shared" ref="B3829:B3836" si="1146">IFERROR(VLOOKUP(C3829,Tabla_Insumos,5,FALSE),"")</f>
        <v/>
      </c>
      <c r="C3829" s="334"/>
      <c r="D3829" s="325" t="str">
        <f t="shared" ref="D3829:D3836" si="1147">IFERROR(VLOOKUP(C3829,Tabla_Insumos,2,FALSE),"")</f>
        <v/>
      </c>
      <c r="E3829" s="329"/>
      <c r="F3829" s="368">
        <f t="shared" ref="F3829:F3836" si="1148">IFERROR(VLOOKUP(C3829,Tabla_Insumos,3,FALSE),0)</f>
        <v>0</v>
      </c>
      <c r="G3829" s="332">
        <f>ROUND(E3829*F3829,2)</f>
        <v>0</v>
      </c>
    </row>
    <row r="3830" spans="1:7" ht="20.100000000000001" customHeight="1" x14ac:dyDescent="0.2">
      <c r="A3830" s="363" t="str">
        <f t="shared" si="1145"/>
        <v/>
      </c>
      <c r="B3830" s="328" t="str">
        <f t="shared" si="1146"/>
        <v/>
      </c>
      <c r="C3830" s="335"/>
      <c r="D3830" s="325" t="str">
        <f t="shared" si="1147"/>
        <v/>
      </c>
      <c r="E3830" s="329"/>
      <c r="F3830" s="368">
        <f t="shared" si="1148"/>
        <v>0</v>
      </c>
      <c r="G3830" s="332">
        <f t="shared" ref="G3830:G3836" si="1149">ROUND(E3830*F3830,2)</f>
        <v>0</v>
      </c>
    </row>
    <row r="3831" spans="1:7" ht="20.100000000000001" customHeight="1" x14ac:dyDescent="0.2">
      <c r="A3831" s="363" t="str">
        <f t="shared" si="1145"/>
        <v/>
      </c>
      <c r="B3831" s="328" t="str">
        <f t="shared" si="1146"/>
        <v/>
      </c>
      <c r="C3831" s="335"/>
      <c r="D3831" s="325" t="str">
        <f t="shared" si="1147"/>
        <v/>
      </c>
      <c r="E3831" s="329"/>
      <c r="F3831" s="368">
        <f t="shared" si="1148"/>
        <v>0</v>
      </c>
      <c r="G3831" s="332">
        <f t="shared" si="1149"/>
        <v>0</v>
      </c>
    </row>
    <row r="3832" spans="1:7" ht="20.100000000000001" customHeight="1" x14ac:dyDescent="0.2">
      <c r="A3832" s="363" t="str">
        <f t="shared" si="1145"/>
        <v/>
      </c>
      <c r="B3832" s="328" t="str">
        <f t="shared" si="1146"/>
        <v/>
      </c>
      <c r="C3832" s="335"/>
      <c r="D3832" s="325" t="str">
        <f t="shared" si="1147"/>
        <v/>
      </c>
      <c r="E3832" s="329"/>
      <c r="F3832" s="368">
        <f t="shared" si="1148"/>
        <v>0</v>
      </c>
      <c r="G3832" s="332">
        <f t="shared" si="1149"/>
        <v>0</v>
      </c>
    </row>
    <row r="3833" spans="1:7" ht="20.100000000000001" customHeight="1" x14ac:dyDescent="0.2">
      <c r="A3833" s="363" t="str">
        <f t="shared" si="1145"/>
        <v/>
      </c>
      <c r="B3833" s="328" t="str">
        <f t="shared" si="1146"/>
        <v/>
      </c>
      <c r="C3833" s="328"/>
      <c r="D3833" s="325" t="str">
        <f t="shared" si="1147"/>
        <v/>
      </c>
      <c r="E3833" s="329"/>
      <c r="F3833" s="368">
        <f t="shared" si="1148"/>
        <v>0</v>
      </c>
      <c r="G3833" s="332">
        <f t="shared" si="1149"/>
        <v>0</v>
      </c>
    </row>
    <row r="3834" spans="1:7" ht="20.100000000000001" customHeight="1" x14ac:dyDescent="0.2">
      <c r="A3834" s="363" t="str">
        <f t="shared" si="1145"/>
        <v/>
      </c>
      <c r="B3834" s="328" t="str">
        <f t="shared" si="1146"/>
        <v/>
      </c>
      <c r="C3834" s="328"/>
      <c r="D3834" s="325" t="str">
        <f t="shared" si="1147"/>
        <v/>
      </c>
      <c r="E3834" s="329"/>
      <c r="F3834" s="368">
        <f t="shared" si="1148"/>
        <v>0</v>
      </c>
      <c r="G3834" s="332">
        <f t="shared" si="1149"/>
        <v>0</v>
      </c>
    </row>
    <row r="3835" spans="1:7" ht="20.100000000000001" customHeight="1" x14ac:dyDescent="0.2">
      <c r="A3835" s="363" t="str">
        <f t="shared" si="1145"/>
        <v/>
      </c>
      <c r="B3835" s="328" t="str">
        <f t="shared" si="1146"/>
        <v/>
      </c>
      <c r="C3835" s="364"/>
      <c r="D3835" s="325" t="str">
        <f t="shared" si="1147"/>
        <v/>
      </c>
      <c r="E3835" s="365"/>
      <c r="F3835" s="368">
        <f t="shared" si="1148"/>
        <v>0</v>
      </c>
      <c r="G3835" s="332">
        <f t="shared" si="1149"/>
        <v>0</v>
      </c>
    </row>
    <row r="3836" spans="1:7" ht="20.100000000000001" customHeight="1" x14ac:dyDescent="0.2">
      <c r="A3836" s="363" t="str">
        <f t="shared" si="1145"/>
        <v/>
      </c>
      <c r="B3836" s="328" t="str">
        <f t="shared" si="1146"/>
        <v/>
      </c>
      <c r="C3836" s="364"/>
      <c r="D3836" s="325" t="str">
        <f t="shared" si="1147"/>
        <v/>
      </c>
      <c r="E3836" s="365"/>
      <c r="F3836" s="368">
        <f t="shared" si="1148"/>
        <v>0</v>
      </c>
      <c r="G3836" s="332">
        <f t="shared" si="1149"/>
        <v>0</v>
      </c>
    </row>
    <row r="3837" spans="1:7" ht="20.100000000000001" customHeight="1" x14ac:dyDescent="0.2">
      <c r="A3837" s="366"/>
      <c r="B3837" s="352"/>
      <c r="C3837" s="352"/>
      <c r="D3837" s="330"/>
      <c r="E3837" s="348"/>
      <c r="F3837" s="597" t="s">
        <v>28</v>
      </c>
      <c r="G3837" s="333">
        <f>SUBTOTAL(9,G3829:G3836)</f>
        <v>0</v>
      </c>
    </row>
    <row r="3838" spans="1:7" ht="20.100000000000001" customHeight="1" x14ac:dyDescent="0.2">
      <c r="A3838" s="366"/>
      <c r="B3838" s="352"/>
      <c r="C3838" s="339" t="s">
        <v>723</v>
      </c>
      <c r="D3838" s="330"/>
      <c r="E3838" s="348"/>
      <c r="F3838" s="349"/>
      <c r="G3838" s="367"/>
    </row>
    <row r="3839" spans="1:7" ht="20.100000000000001" customHeight="1" x14ac:dyDescent="0.2">
      <c r="A3839" s="363" t="str">
        <f>IFERROR(VLOOKUP(C3839,Tabla_Insumos,4,FALSE),"")</f>
        <v/>
      </c>
      <c r="B3839" s="328" t="str">
        <f t="shared" ref="B3839:B3847" si="1150">IFERROR(VLOOKUP(C3839,Tabla_Insumos,5,FALSE),"")</f>
        <v/>
      </c>
      <c r="C3839" s="335"/>
      <c r="D3839" s="325" t="str">
        <f t="shared" ref="D3839:D3847" si="1151">IFERROR(VLOOKUP(C3839,Tabla_Insumos,2,FALSE),"")</f>
        <v/>
      </c>
      <c r="E3839" s="329"/>
      <c r="F3839" s="331">
        <f>IFERROR(VLOOKUP(C3839,Tabla_Insumos,3,FALSE),0)</f>
        <v>0</v>
      </c>
      <c r="G3839" s="332">
        <f>ROUND(E3839*F3839,2)</f>
        <v>0</v>
      </c>
    </row>
    <row r="3840" spans="1:7" ht="20.100000000000001" customHeight="1" x14ac:dyDescent="0.2">
      <c r="A3840" s="363" t="str">
        <f t="shared" ref="A3840:A3847" si="1152">IFERROR(VLOOKUP(C3840,Tabla_Insumos,4,FALSE),"")</f>
        <v/>
      </c>
      <c r="B3840" s="328" t="str">
        <f t="shared" si="1150"/>
        <v/>
      </c>
      <c r="C3840" s="335"/>
      <c r="D3840" s="325" t="str">
        <f t="shared" si="1151"/>
        <v/>
      </c>
      <c r="E3840" s="329"/>
      <c r="F3840" s="331">
        <f t="shared" ref="F3840:F3847" si="1153">IFERROR(VLOOKUP(C3840,Tabla_Insumos,3,FALSE),0)</f>
        <v>0</v>
      </c>
      <c r="G3840" s="332">
        <f t="shared" ref="G3840:G3847" si="1154">ROUND(E3840*F3840,2)</f>
        <v>0</v>
      </c>
    </row>
    <row r="3841" spans="1:7" ht="20.100000000000001" customHeight="1" x14ac:dyDescent="0.2">
      <c r="A3841" s="363" t="str">
        <f t="shared" si="1152"/>
        <v/>
      </c>
      <c r="B3841" s="328" t="str">
        <f t="shared" si="1150"/>
        <v/>
      </c>
      <c r="C3841" s="334"/>
      <c r="D3841" s="325" t="str">
        <f t="shared" si="1151"/>
        <v/>
      </c>
      <c r="E3841" s="329"/>
      <c r="F3841" s="331">
        <f t="shared" si="1153"/>
        <v>0</v>
      </c>
      <c r="G3841" s="332">
        <f t="shared" si="1154"/>
        <v>0</v>
      </c>
    </row>
    <row r="3842" spans="1:7" ht="20.100000000000001" customHeight="1" x14ac:dyDescent="0.2">
      <c r="A3842" s="363" t="str">
        <f t="shared" si="1152"/>
        <v/>
      </c>
      <c r="B3842" s="328" t="str">
        <f t="shared" si="1150"/>
        <v/>
      </c>
      <c r="C3842" s="369"/>
      <c r="D3842" s="325" t="str">
        <f t="shared" si="1151"/>
        <v/>
      </c>
      <c r="E3842" s="329"/>
      <c r="F3842" s="331">
        <f t="shared" si="1153"/>
        <v>0</v>
      </c>
      <c r="G3842" s="332">
        <f t="shared" si="1154"/>
        <v>0</v>
      </c>
    </row>
    <row r="3843" spans="1:7" ht="20.100000000000001" customHeight="1" x14ac:dyDescent="0.2">
      <c r="A3843" s="363" t="str">
        <f t="shared" si="1152"/>
        <v/>
      </c>
      <c r="B3843" s="328" t="str">
        <f t="shared" si="1150"/>
        <v/>
      </c>
      <c r="C3843" s="370"/>
      <c r="D3843" s="325" t="str">
        <f t="shared" si="1151"/>
        <v/>
      </c>
      <c r="E3843" s="329"/>
      <c r="F3843" s="331">
        <f t="shared" si="1153"/>
        <v>0</v>
      </c>
      <c r="G3843" s="332">
        <f t="shared" si="1154"/>
        <v>0</v>
      </c>
    </row>
    <row r="3844" spans="1:7" ht="20.100000000000001" customHeight="1" x14ac:dyDescent="0.2">
      <c r="A3844" s="363" t="str">
        <f t="shared" si="1152"/>
        <v/>
      </c>
      <c r="B3844" s="328" t="str">
        <f t="shared" si="1150"/>
        <v/>
      </c>
      <c r="C3844" s="364"/>
      <c r="D3844" s="325" t="str">
        <f t="shared" si="1151"/>
        <v/>
      </c>
      <c r="E3844" s="365"/>
      <c r="F3844" s="331">
        <f t="shared" si="1153"/>
        <v>0</v>
      </c>
      <c r="G3844" s="332">
        <f t="shared" si="1154"/>
        <v>0</v>
      </c>
    </row>
    <row r="3845" spans="1:7" ht="20.100000000000001" customHeight="1" x14ac:dyDescent="0.2">
      <c r="A3845" s="363" t="str">
        <f t="shared" si="1152"/>
        <v/>
      </c>
      <c r="B3845" s="328" t="str">
        <f t="shared" si="1150"/>
        <v/>
      </c>
      <c r="C3845" s="364"/>
      <c r="D3845" s="325" t="str">
        <f t="shared" si="1151"/>
        <v/>
      </c>
      <c r="E3845" s="365"/>
      <c r="F3845" s="331">
        <f t="shared" si="1153"/>
        <v>0</v>
      </c>
      <c r="G3845" s="332">
        <f t="shared" si="1154"/>
        <v>0</v>
      </c>
    </row>
    <row r="3846" spans="1:7" ht="20.100000000000001" customHeight="1" x14ac:dyDescent="0.2">
      <c r="A3846" s="363" t="str">
        <f t="shared" si="1152"/>
        <v/>
      </c>
      <c r="B3846" s="328" t="str">
        <f t="shared" si="1150"/>
        <v/>
      </c>
      <c r="C3846" s="364"/>
      <c r="D3846" s="325" t="str">
        <f t="shared" si="1151"/>
        <v/>
      </c>
      <c r="E3846" s="365"/>
      <c r="F3846" s="331">
        <f t="shared" si="1153"/>
        <v>0</v>
      </c>
      <c r="G3846" s="332">
        <f t="shared" si="1154"/>
        <v>0</v>
      </c>
    </row>
    <row r="3847" spans="1:7" ht="20.100000000000001" customHeight="1" x14ac:dyDescent="0.2">
      <c r="A3847" s="363" t="str">
        <f t="shared" si="1152"/>
        <v/>
      </c>
      <c r="B3847" s="328" t="str">
        <f t="shared" si="1150"/>
        <v/>
      </c>
      <c r="C3847" s="364"/>
      <c r="D3847" s="325" t="str">
        <f t="shared" si="1151"/>
        <v/>
      </c>
      <c r="E3847" s="365"/>
      <c r="F3847" s="331">
        <f t="shared" si="1153"/>
        <v>0</v>
      </c>
      <c r="G3847" s="332">
        <f t="shared" si="1154"/>
        <v>0</v>
      </c>
    </row>
    <row r="3848" spans="1:7" ht="20.100000000000001" customHeight="1" x14ac:dyDescent="0.2">
      <c r="A3848" s="371"/>
      <c r="B3848" s="330"/>
      <c r="C3848" s="352"/>
      <c r="D3848" s="330"/>
      <c r="E3848" s="348"/>
      <c r="F3848" s="597" t="s">
        <v>29</v>
      </c>
      <c r="G3848" s="333">
        <f>SUBTOTAL(9,G3839:G3847)</f>
        <v>0</v>
      </c>
    </row>
    <row r="3849" spans="1:7" ht="20.100000000000001" customHeight="1" thickBot="1" x14ac:dyDescent="0.25">
      <c r="A3849" s="372"/>
      <c r="B3849" s="373"/>
      <c r="C3849" s="374"/>
      <c r="D3849" s="373"/>
      <c r="E3849" s="375"/>
      <c r="F3849" s="376"/>
      <c r="G3849" s="377"/>
    </row>
    <row r="3850" spans="1:7" ht="20.100000000000001" customHeight="1" thickBot="1" x14ac:dyDescent="0.25">
      <c r="A3850" s="387">
        <f>B3808</f>
        <v>75</v>
      </c>
      <c r="B3850" s="378" t="str">
        <f>C3808</f>
        <v>Red de agua potable - Obras de Nexo - Provisión, acarreo y colocación de caño recto Ø110mm de PVC k-10, incl. piezas esp. juntas, etc.</v>
      </c>
      <c r="C3850" s="379"/>
      <c r="D3850" s="379" t="s">
        <v>30</v>
      </c>
      <c r="E3850" s="380"/>
      <c r="F3850" s="381" t="s">
        <v>31</v>
      </c>
      <c r="G3850" s="382">
        <f>SUBTOTAL(9,G3813:G3849)</f>
        <v>0</v>
      </c>
    </row>
    <row r="3851" spans="1:7" ht="20.100000000000001" customHeight="1" thickTop="1" thickBot="1" x14ac:dyDescent="0.25"/>
    <row r="3852" spans="1:7" ht="20.100000000000001" customHeight="1" thickTop="1" x14ac:dyDescent="0.2">
      <c r="A3852" s="383" t="s">
        <v>1252</v>
      </c>
      <c r="B3852" s="384"/>
      <c r="C3852" s="384"/>
      <c r="D3852" s="384"/>
      <c r="E3852" s="384"/>
      <c r="F3852" s="384"/>
      <c r="G3852" s="385"/>
    </row>
    <row r="3853" spans="1:7" ht="20.100000000000001" customHeight="1" x14ac:dyDescent="0.2">
      <c r="A3853" s="336" t="s">
        <v>719</v>
      </c>
      <c r="B3853" s="337" t="str">
        <f>Comitente</f>
        <v>INSTITUTO PROVINCIAL DE LA VIVIENDA</v>
      </c>
      <c r="C3853" s="338"/>
      <c r="D3853" s="339"/>
      <c r="E3853" s="339"/>
      <c r="F3853" s="340"/>
      <c r="G3853" s="341"/>
    </row>
    <row r="3854" spans="1:7" ht="20.100000000000001" customHeight="1" x14ac:dyDescent="0.2">
      <c r="A3854" s="336" t="s">
        <v>720</v>
      </c>
      <c r="B3854" s="337" t="str">
        <f>Contratista</f>
        <v>xxxxxx</v>
      </c>
      <c r="C3854" s="342"/>
      <c r="D3854" s="342"/>
      <c r="E3854" s="342"/>
      <c r="F3854" s="343"/>
      <c r="G3854" s="344"/>
    </row>
    <row r="3855" spans="1:7" ht="20.100000000000001" customHeight="1" x14ac:dyDescent="0.2">
      <c r="A3855" s="336" t="s">
        <v>20</v>
      </c>
      <c r="B3855" s="337" t="str">
        <f>Obra</f>
        <v>B° VIRGEN DE FÁTIMA - SECTOR 1 - 71 VIV.- DPTO. JÁCHAL</v>
      </c>
      <c r="C3855" s="342"/>
      <c r="D3855" s="342"/>
      <c r="E3855" s="342"/>
      <c r="F3855" s="343" t="s">
        <v>33</v>
      </c>
      <c r="G3855" s="345">
        <f>+Datos!$C$10</f>
        <v>43769</v>
      </c>
    </row>
    <row r="3856" spans="1:7" ht="20.100000000000001" customHeight="1" x14ac:dyDescent="0.2">
      <c r="A3856" s="346" t="s">
        <v>718</v>
      </c>
      <c r="B3856" s="347" t="str">
        <f>Ubicación</f>
        <v>DEPTO. JÁCHAL</v>
      </c>
      <c r="C3856" s="347"/>
      <c r="D3856" s="330"/>
      <c r="E3856" s="348"/>
      <c r="F3856" s="349"/>
      <c r="G3856" s="350"/>
    </row>
    <row r="3857" spans="1:7" ht="20.100000000000001" customHeight="1" x14ac:dyDescent="0.2">
      <c r="A3857" s="346" t="s">
        <v>34</v>
      </c>
      <c r="B3857" s="351" t="s">
        <v>1126</v>
      </c>
      <c r="C3857" s="352" t="str">
        <f>IFERROR(VLOOKUP(B3857,Tabla_CyP,2,FALSE),"")</f>
        <v>INFRAESTRUCTURA</v>
      </c>
      <c r="D3857" s="353"/>
      <c r="E3857" s="348"/>
      <c r="F3857" s="349"/>
      <c r="G3857" s="350"/>
    </row>
    <row r="3858" spans="1:7" ht="20.100000000000001" customHeight="1" x14ac:dyDescent="0.2">
      <c r="A3858" s="346" t="s">
        <v>21</v>
      </c>
      <c r="B3858" s="386">
        <f>IFERROR(VLOOKUP(COUNTIF($A$1:A3858,"ITEM:"),Tabla_NumeroItem,2,FALSE),"")</f>
        <v>76</v>
      </c>
      <c r="C3858" s="352" t="str">
        <f>IFERROR(VLOOKUP(B3858,Tabla_CyP,2,FALSE),"")</f>
        <v>Red de agua potable - Obras de Nexo - Provisión, acarreo y colocación de válvulas esclusas completas Ø100mm, incluido caja de HF y cámara de mampostería, etc.</v>
      </c>
      <c r="D3858" s="330"/>
      <c r="E3858" s="348"/>
      <c r="F3858" s="343" t="s">
        <v>22</v>
      </c>
      <c r="G3858" s="354" t="str">
        <f>IFERROR(VLOOKUP(B3858,Tabla_CyP,4,FALSE),"")</f>
        <v>u</v>
      </c>
    </row>
    <row r="3859" spans="1:7" ht="20.100000000000001" customHeight="1" x14ac:dyDescent="0.2">
      <c r="A3859" s="346"/>
      <c r="B3859" s="347"/>
      <c r="C3859" s="352"/>
      <c r="D3859" s="330"/>
      <c r="E3859" s="348"/>
      <c r="F3859" s="349"/>
      <c r="G3859" s="350"/>
    </row>
    <row r="3860" spans="1:7" ht="20.100000000000001" customHeight="1" x14ac:dyDescent="0.2">
      <c r="A3860" s="650" t="s">
        <v>581</v>
      </c>
      <c r="B3860" s="651"/>
      <c r="C3860" s="646" t="s">
        <v>0</v>
      </c>
      <c r="D3860" s="646" t="s">
        <v>23</v>
      </c>
      <c r="E3860" s="648" t="s">
        <v>24</v>
      </c>
      <c r="F3860" s="644" t="s">
        <v>25</v>
      </c>
      <c r="G3860" s="652" t="s">
        <v>26</v>
      </c>
    </row>
    <row r="3861" spans="1:7" ht="20.100000000000001" customHeight="1" x14ac:dyDescent="0.2">
      <c r="A3861" s="355" t="s">
        <v>582</v>
      </c>
      <c r="B3861" s="356" t="s">
        <v>583</v>
      </c>
      <c r="C3861" s="647"/>
      <c r="D3861" s="647"/>
      <c r="E3861" s="649"/>
      <c r="F3861" s="645"/>
      <c r="G3861" s="653"/>
    </row>
    <row r="3862" spans="1:7" ht="20.100000000000001" customHeight="1" x14ac:dyDescent="0.2">
      <c r="A3862" s="596"/>
      <c r="B3862" s="357"/>
      <c r="C3862" s="358" t="s">
        <v>721</v>
      </c>
      <c r="D3862" s="359"/>
      <c r="E3862" s="360"/>
      <c r="F3862" s="361"/>
      <c r="G3862" s="362"/>
    </row>
    <row r="3863" spans="1:7" ht="20.100000000000001" customHeight="1" x14ac:dyDescent="0.2">
      <c r="A3863" s="363" t="str">
        <f>IFERROR(VLOOKUP(C3863,Tabla_Insumos,4,FALSE),"")</f>
        <v/>
      </c>
      <c r="B3863" s="328" t="str">
        <f t="shared" ref="B3863:B3876" si="1155">IFERROR(VLOOKUP(C3863,Tabla_Insumos,5,FALSE),"")</f>
        <v/>
      </c>
      <c r="C3863" s="326"/>
      <c r="D3863" s="325" t="str">
        <f t="shared" ref="D3863:D3876" si="1156">IFERROR(VLOOKUP(C3863,Tabla_Insumos,2,FALSE),"")</f>
        <v/>
      </c>
      <c r="E3863" s="329"/>
      <c r="F3863" s="331">
        <f t="shared" ref="F3863:F3876" si="1157">IFERROR(VLOOKUP(C3863,Tabla_Insumos,3,FALSE),0)</f>
        <v>0</v>
      </c>
      <c r="G3863" s="332">
        <f>ROUND(E3863*F3863,2)</f>
        <v>0</v>
      </c>
    </row>
    <row r="3864" spans="1:7" ht="20.100000000000001" customHeight="1" x14ac:dyDescent="0.2">
      <c r="A3864" s="363" t="str">
        <f t="shared" ref="A3864:A3876" si="1158">IFERROR(VLOOKUP(C3864,Tabla_Insumos,4,FALSE),"")</f>
        <v/>
      </c>
      <c r="B3864" s="328" t="str">
        <f t="shared" si="1155"/>
        <v/>
      </c>
      <c r="C3864" s="326"/>
      <c r="D3864" s="325" t="str">
        <f t="shared" si="1156"/>
        <v/>
      </c>
      <c r="E3864" s="329"/>
      <c r="F3864" s="331">
        <f t="shared" si="1157"/>
        <v>0</v>
      </c>
      <c r="G3864" s="332">
        <f t="shared" ref="G3864:G3876" si="1159">ROUND(E3864*F3864,2)</f>
        <v>0</v>
      </c>
    </row>
    <row r="3865" spans="1:7" ht="20.100000000000001" customHeight="1" x14ac:dyDescent="0.2">
      <c r="A3865" s="363" t="str">
        <f t="shared" si="1158"/>
        <v/>
      </c>
      <c r="B3865" s="328" t="str">
        <f t="shared" si="1155"/>
        <v/>
      </c>
      <c r="C3865" s="326"/>
      <c r="D3865" s="325" t="str">
        <f t="shared" si="1156"/>
        <v/>
      </c>
      <c r="E3865" s="329"/>
      <c r="F3865" s="331">
        <f t="shared" si="1157"/>
        <v>0</v>
      </c>
      <c r="G3865" s="332">
        <f t="shared" si="1159"/>
        <v>0</v>
      </c>
    </row>
    <row r="3866" spans="1:7" ht="20.100000000000001" customHeight="1" x14ac:dyDescent="0.2">
      <c r="A3866" s="363" t="str">
        <f t="shared" si="1158"/>
        <v/>
      </c>
      <c r="B3866" s="328" t="str">
        <f t="shared" si="1155"/>
        <v/>
      </c>
      <c r="C3866" s="327"/>
      <c r="D3866" s="325" t="str">
        <f t="shared" si="1156"/>
        <v/>
      </c>
      <c r="E3866" s="329"/>
      <c r="F3866" s="331">
        <f t="shared" si="1157"/>
        <v>0</v>
      </c>
      <c r="G3866" s="332">
        <f t="shared" si="1159"/>
        <v>0</v>
      </c>
    </row>
    <row r="3867" spans="1:7" ht="20.100000000000001" customHeight="1" x14ac:dyDescent="0.2">
      <c r="A3867" s="363" t="str">
        <f t="shared" si="1158"/>
        <v/>
      </c>
      <c r="B3867" s="328" t="str">
        <f t="shared" si="1155"/>
        <v/>
      </c>
      <c r="C3867" s="328"/>
      <c r="D3867" s="325" t="str">
        <f t="shared" si="1156"/>
        <v/>
      </c>
      <c r="E3867" s="329"/>
      <c r="F3867" s="331">
        <f t="shared" si="1157"/>
        <v>0</v>
      </c>
      <c r="G3867" s="332">
        <f t="shared" si="1159"/>
        <v>0</v>
      </c>
    </row>
    <row r="3868" spans="1:7" ht="20.100000000000001" customHeight="1" x14ac:dyDescent="0.2">
      <c r="A3868" s="363" t="str">
        <f t="shared" si="1158"/>
        <v/>
      </c>
      <c r="B3868" s="328" t="str">
        <f t="shared" si="1155"/>
        <v/>
      </c>
      <c r="C3868" s="364"/>
      <c r="D3868" s="325" t="str">
        <f t="shared" si="1156"/>
        <v/>
      </c>
      <c r="E3868" s="365"/>
      <c r="F3868" s="331">
        <f t="shared" si="1157"/>
        <v>0</v>
      </c>
      <c r="G3868" s="332">
        <f t="shared" si="1159"/>
        <v>0</v>
      </c>
    </row>
    <row r="3869" spans="1:7" ht="20.100000000000001" customHeight="1" x14ac:dyDescent="0.2">
      <c r="A3869" s="363" t="str">
        <f t="shared" si="1158"/>
        <v/>
      </c>
      <c r="B3869" s="328" t="str">
        <f t="shared" si="1155"/>
        <v/>
      </c>
      <c r="C3869" s="364"/>
      <c r="D3869" s="325" t="str">
        <f t="shared" si="1156"/>
        <v/>
      </c>
      <c r="E3869" s="365"/>
      <c r="F3869" s="331">
        <f t="shared" si="1157"/>
        <v>0</v>
      </c>
      <c r="G3869" s="332">
        <f t="shared" si="1159"/>
        <v>0</v>
      </c>
    </row>
    <row r="3870" spans="1:7" ht="20.100000000000001" customHeight="1" x14ac:dyDescent="0.2">
      <c r="A3870" s="363" t="str">
        <f t="shared" si="1158"/>
        <v/>
      </c>
      <c r="B3870" s="328" t="str">
        <f t="shared" si="1155"/>
        <v/>
      </c>
      <c r="C3870" s="364"/>
      <c r="D3870" s="325" t="str">
        <f t="shared" si="1156"/>
        <v/>
      </c>
      <c r="E3870" s="365"/>
      <c r="F3870" s="331">
        <f t="shared" si="1157"/>
        <v>0</v>
      </c>
      <c r="G3870" s="332">
        <f t="shared" si="1159"/>
        <v>0</v>
      </c>
    </row>
    <row r="3871" spans="1:7" ht="20.100000000000001" customHeight="1" x14ac:dyDescent="0.2">
      <c r="A3871" s="363" t="str">
        <f t="shared" si="1158"/>
        <v/>
      </c>
      <c r="B3871" s="328" t="str">
        <f t="shared" si="1155"/>
        <v/>
      </c>
      <c r="C3871" s="364"/>
      <c r="D3871" s="325" t="str">
        <f t="shared" si="1156"/>
        <v/>
      </c>
      <c r="E3871" s="365"/>
      <c r="F3871" s="331">
        <f t="shared" si="1157"/>
        <v>0</v>
      </c>
      <c r="G3871" s="332">
        <f t="shared" si="1159"/>
        <v>0</v>
      </c>
    </row>
    <row r="3872" spans="1:7" ht="20.100000000000001" customHeight="1" x14ac:dyDescent="0.2">
      <c r="A3872" s="363" t="str">
        <f t="shared" si="1158"/>
        <v/>
      </c>
      <c r="B3872" s="328" t="str">
        <f t="shared" si="1155"/>
        <v/>
      </c>
      <c r="C3872" s="364"/>
      <c r="D3872" s="325" t="str">
        <f t="shared" si="1156"/>
        <v/>
      </c>
      <c r="E3872" s="365"/>
      <c r="F3872" s="331">
        <f t="shared" si="1157"/>
        <v>0</v>
      </c>
      <c r="G3872" s="332">
        <f t="shared" si="1159"/>
        <v>0</v>
      </c>
    </row>
    <row r="3873" spans="1:7" ht="20.100000000000001" customHeight="1" x14ac:dyDescent="0.2">
      <c r="A3873" s="363" t="str">
        <f t="shared" si="1158"/>
        <v/>
      </c>
      <c r="B3873" s="328" t="str">
        <f t="shared" si="1155"/>
        <v/>
      </c>
      <c r="C3873" s="364"/>
      <c r="D3873" s="325" t="str">
        <f t="shared" si="1156"/>
        <v/>
      </c>
      <c r="E3873" s="365"/>
      <c r="F3873" s="331">
        <f t="shared" si="1157"/>
        <v>0</v>
      </c>
      <c r="G3873" s="332">
        <f t="shared" si="1159"/>
        <v>0</v>
      </c>
    </row>
    <row r="3874" spans="1:7" ht="20.100000000000001" customHeight="1" x14ac:dyDescent="0.2">
      <c r="A3874" s="363" t="str">
        <f t="shared" si="1158"/>
        <v/>
      </c>
      <c r="B3874" s="328" t="str">
        <f t="shared" si="1155"/>
        <v/>
      </c>
      <c r="C3874" s="364"/>
      <c r="D3874" s="325" t="str">
        <f t="shared" si="1156"/>
        <v/>
      </c>
      <c r="E3874" s="365"/>
      <c r="F3874" s="331">
        <f t="shared" si="1157"/>
        <v>0</v>
      </c>
      <c r="G3874" s="332">
        <f t="shared" si="1159"/>
        <v>0</v>
      </c>
    </row>
    <row r="3875" spans="1:7" ht="20.100000000000001" customHeight="1" x14ac:dyDescent="0.2">
      <c r="A3875" s="363" t="str">
        <f t="shared" si="1158"/>
        <v/>
      </c>
      <c r="B3875" s="328" t="str">
        <f t="shared" si="1155"/>
        <v/>
      </c>
      <c r="C3875" s="364"/>
      <c r="D3875" s="325" t="str">
        <f t="shared" si="1156"/>
        <v/>
      </c>
      <c r="E3875" s="365"/>
      <c r="F3875" s="331">
        <f t="shared" si="1157"/>
        <v>0</v>
      </c>
      <c r="G3875" s="332">
        <f t="shared" si="1159"/>
        <v>0</v>
      </c>
    </row>
    <row r="3876" spans="1:7" ht="20.100000000000001" customHeight="1" x14ac:dyDescent="0.2">
      <c r="A3876" s="363" t="str">
        <f t="shared" si="1158"/>
        <v/>
      </c>
      <c r="B3876" s="328" t="str">
        <f t="shared" si="1155"/>
        <v/>
      </c>
      <c r="C3876" s="364"/>
      <c r="D3876" s="325" t="str">
        <f t="shared" si="1156"/>
        <v/>
      </c>
      <c r="E3876" s="365"/>
      <c r="F3876" s="331">
        <f t="shared" si="1157"/>
        <v>0</v>
      </c>
      <c r="G3876" s="332">
        <f t="shared" si="1159"/>
        <v>0</v>
      </c>
    </row>
    <row r="3877" spans="1:7" ht="20.100000000000001" customHeight="1" x14ac:dyDescent="0.2">
      <c r="A3877" s="366"/>
      <c r="B3877" s="352"/>
      <c r="C3877" s="352"/>
      <c r="D3877" s="330"/>
      <c r="E3877" s="348"/>
      <c r="F3877" s="597" t="s">
        <v>27</v>
      </c>
      <c r="G3877" s="333">
        <f>SUBTOTAL(9,G3863:G3876)</f>
        <v>0</v>
      </c>
    </row>
    <row r="3878" spans="1:7" ht="20.100000000000001" customHeight="1" x14ac:dyDescent="0.2">
      <c r="A3878" s="366"/>
      <c r="B3878" s="352"/>
      <c r="C3878" s="339" t="s">
        <v>722</v>
      </c>
      <c r="D3878" s="330"/>
      <c r="E3878" s="348"/>
      <c r="F3878" s="349"/>
      <c r="G3878" s="367"/>
    </row>
    <row r="3879" spans="1:7" ht="20.100000000000001" customHeight="1" x14ac:dyDescent="0.2">
      <c r="A3879" s="363" t="str">
        <f t="shared" ref="A3879:A3886" si="1160">IFERROR(VLOOKUP(C3879,Tabla_Insumos,4,FALSE),"")</f>
        <v/>
      </c>
      <c r="B3879" s="328" t="str">
        <f t="shared" ref="B3879:B3886" si="1161">IFERROR(VLOOKUP(C3879,Tabla_Insumos,5,FALSE),"")</f>
        <v/>
      </c>
      <c r="C3879" s="334"/>
      <c r="D3879" s="325" t="str">
        <f t="shared" ref="D3879:D3886" si="1162">IFERROR(VLOOKUP(C3879,Tabla_Insumos,2,FALSE),"")</f>
        <v/>
      </c>
      <c r="E3879" s="329"/>
      <c r="F3879" s="368">
        <f t="shared" ref="F3879:F3886" si="1163">IFERROR(VLOOKUP(C3879,Tabla_Insumos,3,FALSE),0)</f>
        <v>0</v>
      </c>
      <c r="G3879" s="332">
        <f>ROUND(E3879*F3879,2)</f>
        <v>0</v>
      </c>
    </row>
    <row r="3880" spans="1:7" ht="20.100000000000001" customHeight="1" x14ac:dyDescent="0.2">
      <c r="A3880" s="363" t="str">
        <f t="shared" si="1160"/>
        <v/>
      </c>
      <c r="B3880" s="328" t="str">
        <f t="shared" si="1161"/>
        <v/>
      </c>
      <c r="C3880" s="335"/>
      <c r="D3880" s="325" t="str">
        <f t="shared" si="1162"/>
        <v/>
      </c>
      <c r="E3880" s="329"/>
      <c r="F3880" s="368">
        <f t="shared" si="1163"/>
        <v>0</v>
      </c>
      <c r="G3880" s="332">
        <f t="shared" ref="G3880:G3886" si="1164">ROUND(E3880*F3880,2)</f>
        <v>0</v>
      </c>
    </row>
    <row r="3881" spans="1:7" ht="20.100000000000001" customHeight="1" x14ac:dyDescent="0.2">
      <c r="A3881" s="363" t="str">
        <f t="shared" si="1160"/>
        <v/>
      </c>
      <c r="B3881" s="328" t="str">
        <f t="shared" si="1161"/>
        <v/>
      </c>
      <c r="C3881" s="335"/>
      <c r="D3881" s="325" t="str">
        <f t="shared" si="1162"/>
        <v/>
      </c>
      <c r="E3881" s="329"/>
      <c r="F3881" s="368">
        <f t="shared" si="1163"/>
        <v>0</v>
      </c>
      <c r="G3881" s="332">
        <f t="shared" si="1164"/>
        <v>0</v>
      </c>
    </row>
    <row r="3882" spans="1:7" ht="20.100000000000001" customHeight="1" x14ac:dyDescent="0.2">
      <c r="A3882" s="363" t="str">
        <f t="shared" si="1160"/>
        <v/>
      </c>
      <c r="B3882" s="328" t="str">
        <f t="shared" si="1161"/>
        <v/>
      </c>
      <c r="C3882" s="335"/>
      <c r="D3882" s="325" t="str">
        <f t="shared" si="1162"/>
        <v/>
      </c>
      <c r="E3882" s="329"/>
      <c r="F3882" s="368">
        <f t="shared" si="1163"/>
        <v>0</v>
      </c>
      <c r="G3882" s="332">
        <f t="shared" si="1164"/>
        <v>0</v>
      </c>
    </row>
    <row r="3883" spans="1:7" ht="20.100000000000001" customHeight="1" x14ac:dyDescent="0.2">
      <c r="A3883" s="363" t="str">
        <f t="shared" si="1160"/>
        <v/>
      </c>
      <c r="B3883" s="328" t="str">
        <f t="shared" si="1161"/>
        <v/>
      </c>
      <c r="C3883" s="328"/>
      <c r="D3883" s="325" t="str">
        <f t="shared" si="1162"/>
        <v/>
      </c>
      <c r="E3883" s="329"/>
      <c r="F3883" s="368">
        <f t="shared" si="1163"/>
        <v>0</v>
      </c>
      <c r="G3883" s="332">
        <f t="shared" si="1164"/>
        <v>0</v>
      </c>
    </row>
    <row r="3884" spans="1:7" ht="20.100000000000001" customHeight="1" x14ac:dyDescent="0.2">
      <c r="A3884" s="363" t="str">
        <f t="shared" si="1160"/>
        <v/>
      </c>
      <c r="B3884" s="328" t="str">
        <f t="shared" si="1161"/>
        <v/>
      </c>
      <c r="C3884" s="328"/>
      <c r="D3884" s="325" t="str">
        <f t="shared" si="1162"/>
        <v/>
      </c>
      <c r="E3884" s="329"/>
      <c r="F3884" s="368">
        <f t="shared" si="1163"/>
        <v>0</v>
      </c>
      <c r="G3884" s="332">
        <f t="shared" si="1164"/>
        <v>0</v>
      </c>
    </row>
    <row r="3885" spans="1:7" ht="20.100000000000001" customHeight="1" x14ac:dyDescent="0.2">
      <c r="A3885" s="363" t="str">
        <f t="shared" si="1160"/>
        <v/>
      </c>
      <c r="B3885" s="328" t="str">
        <f t="shared" si="1161"/>
        <v/>
      </c>
      <c r="C3885" s="364"/>
      <c r="D3885" s="325" t="str">
        <f t="shared" si="1162"/>
        <v/>
      </c>
      <c r="E3885" s="365"/>
      <c r="F3885" s="368">
        <f t="shared" si="1163"/>
        <v>0</v>
      </c>
      <c r="G3885" s="332">
        <f t="shared" si="1164"/>
        <v>0</v>
      </c>
    </row>
    <row r="3886" spans="1:7" ht="20.100000000000001" customHeight="1" x14ac:dyDescent="0.2">
      <c r="A3886" s="363" t="str">
        <f t="shared" si="1160"/>
        <v/>
      </c>
      <c r="B3886" s="328" t="str">
        <f t="shared" si="1161"/>
        <v/>
      </c>
      <c r="C3886" s="364"/>
      <c r="D3886" s="325" t="str">
        <f t="shared" si="1162"/>
        <v/>
      </c>
      <c r="E3886" s="365"/>
      <c r="F3886" s="368">
        <f t="shared" si="1163"/>
        <v>0</v>
      </c>
      <c r="G3886" s="332">
        <f t="shared" si="1164"/>
        <v>0</v>
      </c>
    </row>
    <row r="3887" spans="1:7" ht="20.100000000000001" customHeight="1" x14ac:dyDescent="0.2">
      <c r="A3887" s="366"/>
      <c r="B3887" s="352"/>
      <c r="C3887" s="352"/>
      <c r="D3887" s="330"/>
      <c r="E3887" s="348"/>
      <c r="F3887" s="597" t="s">
        <v>28</v>
      </c>
      <c r="G3887" s="333">
        <f>SUBTOTAL(9,G3879:G3886)</f>
        <v>0</v>
      </c>
    </row>
    <row r="3888" spans="1:7" ht="20.100000000000001" customHeight="1" x14ac:dyDescent="0.2">
      <c r="A3888" s="366"/>
      <c r="B3888" s="352"/>
      <c r="C3888" s="339" t="s">
        <v>723</v>
      </c>
      <c r="D3888" s="330"/>
      <c r="E3888" s="348"/>
      <c r="F3888" s="349"/>
      <c r="G3888" s="367"/>
    </row>
    <row r="3889" spans="1:7" ht="20.100000000000001" customHeight="1" x14ac:dyDescent="0.2">
      <c r="A3889" s="363" t="str">
        <f>IFERROR(VLOOKUP(C3889,Tabla_Insumos,4,FALSE),"")</f>
        <v/>
      </c>
      <c r="B3889" s="328" t="str">
        <f t="shared" ref="B3889:B3897" si="1165">IFERROR(VLOOKUP(C3889,Tabla_Insumos,5,FALSE),"")</f>
        <v/>
      </c>
      <c r="C3889" s="335"/>
      <c r="D3889" s="325" t="str">
        <f t="shared" ref="D3889:D3897" si="1166">IFERROR(VLOOKUP(C3889,Tabla_Insumos,2,FALSE),"")</f>
        <v/>
      </c>
      <c r="E3889" s="329"/>
      <c r="F3889" s="331">
        <f>IFERROR(VLOOKUP(C3889,Tabla_Insumos,3,FALSE),0)</f>
        <v>0</v>
      </c>
      <c r="G3889" s="332">
        <f>ROUND(E3889*F3889,2)</f>
        <v>0</v>
      </c>
    </row>
    <row r="3890" spans="1:7" ht="20.100000000000001" customHeight="1" x14ac:dyDescent="0.2">
      <c r="A3890" s="363" t="str">
        <f t="shared" ref="A3890:A3897" si="1167">IFERROR(VLOOKUP(C3890,Tabla_Insumos,4,FALSE),"")</f>
        <v/>
      </c>
      <c r="B3890" s="328" t="str">
        <f t="shared" si="1165"/>
        <v/>
      </c>
      <c r="C3890" s="335"/>
      <c r="D3890" s="325" t="str">
        <f t="shared" si="1166"/>
        <v/>
      </c>
      <c r="E3890" s="329"/>
      <c r="F3890" s="331">
        <f t="shared" ref="F3890:F3897" si="1168">IFERROR(VLOOKUP(C3890,Tabla_Insumos,3,FALSE),0)</f>
        <v>0</v>
      </c>
      <c r="G3890" s="332">
        <f t="shared" ref="G3890:G3897" si="1169">ROUND(E3890*F3890,2)</f>
        <v>0</v>
      </c>
    </row>
    <row r="3891" spans="1:7" ht="20.100000000000001" customHeight="1" x14ac:dyDescent="0.2">
      <c r="A3891" s="363" t="str">
        <f t="shared" si="1167"/>
        <v/>
      </c>
      <c r="B3891" s="328" t="str">
        <f t="shared" si="1165"/>
        <v/>
      </c>
      <c r="C3891" s="334"/>
      <c r="D3891" s="325" t="str">
        <f t="shared" si="1166"/>
        <v/>
      </c>
      <c r="E3891" s="329"/>
      <c r="F3891" s="331">
        <f t="shared" si="1168"/>
        <v>0</v>
      </c>
      <c r="G3891" s="332">
        <f t="shared" si="1169"/>
        <v>0</v>
      </c>
    </row>
    <row r="3892" spans="1:7" ht="20.100000000000001" customHeight="1" x14ac:dyDescent="0.2">
      <c r="A3892" s="363" t="str">
        <f t="shared" si="1167"/>
        <v/>
      </c>
      <c r="B3892" s="328" t="str">
        <f t="shared" si="1165"/>
        <v/>
      </c>
      <c r="C3892" s="369"/>
      <c r="D3892" s="325" t="str">
        <f t="shared" si="1166"/>
        <v/>
      </c>
      <c r="E3892" s="329"/>
      <c r="F3892" s="331">
        <f t="shared" si="1168"/>
        <v>0</v>
      </c>
      <c r="G3892" s="332">
        <f t="shared" si="1169"/>
        <v>0</v>
      </c>
    </row>
    <row r="3893" spans="1:7" ht="20.100000000000001" customHeight="1" x14ac:dyDescent="0.2">
      <c r="A3893" s="363" t="str">
        <f t="shared" si="1167"/>
        <v/>
      </c>
      <c r="B3893" s="328" t="str">
        <f t="shared" si="1165"/>
        <v/>
      </c>
      <c r="C3893" s="370"/>
      <c r="D3893" s="325" t="str">
        <f t="shared" si="1166"/>
        <v/>
      </c>
      <c r="E3893" s="329"/>
      <c r="F3893" s="331">
        <f t="shared" si="1168"/>
        <v>0</v>
      </c>
      <c r="G3893" s="332">
        <f t="shared" si="1169"/>
        <v>0</v>
      </c>
    </row>
    <row r="3894" spans="1:7" ht="20.100000000000001" customHeight="1" x14ac:dyDescent="0.2">
      <c r="A3894" s="363" t="str">
        <f t="shared" si="1167"/>
        <v/>
      </c>
      <c r="B3894" s="328" t="str">
        <f t="shared" si="1165"/>
        <v/>
      </c>
      <c r="C3894" s="364"/>
      <c r="D3894" s="325" t="str">
        <f t="shared" si="1166"/>
        <v/>
      </c>
      <c r="E3894" s="365"/>
      <c r="F3894" s="331">
        <f t="shared" si="1168"/>
        <v>0</v>
      </c>
      <c r="G3894" s="332">
        <f t="shared" si="1169"/>
        <v>0</v>
      </c>
    </row>
    <row r="3895" spans="1:7" ht="20.100000000000001" customHeight="1" x14ac:dyDescent="0.2">
      <c r="A3895" s="363" t="str">
        <f t="shared" si="1167"/>
        <v/>
      </c>
      <c r="B3895" s="328" t="str">
        <f t="shared" si="1165"/>
        <v/>
      </c>
      <c r="C3895" s="364"/>
      <c r="D3895" s="325" t="str">
        <f t="shared" si="1166"/>
        <v/>
      </c>
      <c r="E3895" s="365"/>
      <c r="F3895" s="331">
        <f t="shared" si="1168"/>
        <v>0</v>
      </c>
      <c r="G3895" s="332">
        <f t="shared" si="1169"/>
        <v>0</v>
      </c>
    </row>
    <row r="3896" spans="1:7" ht="20.100000000000001" customHeight="1" x14ac:dyDescent="0.2">
      <c r="A3896" s="363" t="str">
        <f t="shared" si="1167"/>
        <v/>
      </c>
      <c r="B3896" s="328" t="str">
        <f t="shared" si="1165"/>
        <v/>
      </c>
      <c r="C3896" s="364"/>
      <c r="D3896" s="325" t="str">
        <f t="shared" si="1166"/>
        <v/>
      </c>
      <c r="E3896" s="365"/>
      <c r="F3896" s="331">
        <f t="shared" si="1168"/>
        <v>0</v>
      </c>
      <c r="G3896" s="332">
        <f t="shared" si="1169"/>
        <v>0</v>
      </c>
    </row>
    <row r="3897" spans="1:7" ht="20.100000000000001" customHeight="1" x14ac:dyDescent="0.2">
      <c r="A3897" s="363" t="str">
        <f t="shared" si="1167"/>
        <v/>
      </c>
      <c r="B3897" s="328" t="str">
        <f t="shared" si="1165"/>
        <v/>
      </c>
      <c r="C3897" s="364"/>
      <c r="D3897" s="325" t="str">
        <f t="shared" si="1166"/>
        <v/>
      </c>
      <c r="E3897" s="365"/>
      <c r="F3897" s="331">
        <f t="shared" si="1168"/>
        <v>0</v>
      </c>
      <c r="G3897" s="332">
        <f t="shared" si="1169"/>
        <v>0</v>
      </c>
    </row>
    <row r="3898" spans="1:7" ht="20.100000000000001" customHeight="1" x14ac:dyDescent="0.2">
      <c r="A3898" s="371"/>
      <c r="B3898" s="330"/>
      <c r="C3898" s="352"/>
      <c r="D3898" s="330"/>
      <c r="E3898" s="348"/>
      <c r="F3898" s="597" t="s">
        <v>29</v>
      </c>
      <c r="G3898" s="333">
        <f>SUBTOTAL(9,G3889:G3897)</f>
        <v>0</v>
      </c>
    </row>
    <row r="3899" spans="1:7" ht="20.100000000000001" customHeight="1" thickBot="1" x14ac:dyDescent="0.25">
      <c r="A3899" s="372"/>
      <c r="B3899" s="373"/>
      <c r="C3899" s="374"/>
      <c r="D3899" s="373"/>
      <c r="E3899" s="375"/>
      <c r="F3899" s="376"/>
      <c r="G3899" s="377"/>
    </row>
    <row r="3900" spans="1:7" ht="20.100000000000001" customHeight="1" thickBot="1" x14ac:dyDescent="0.25">
      <c r="A3900" s="387">
        <f>B3858</f>
        <v>76</v>
      </c>
      <c r="B3900" s="378" t="str">
        <f>C3858</f>
        <v>Red de agua potable - Obras de Nexo - Provisión, acarreo y colocación de válvulas esclusas completas Ø100mm, incluido caja de HF y cámara de mampostería, etc.</v>
      </c>
      <c r="C3900" s="379"/>
      <c r="D3900" s="379" t="s">
        <v>30</v>
      </c>
      <c r="E3900" s="380"/>
      <c r="F3900" s="381" t="s">
        <v>31</v>
      </c>
      <c r="G3900" s="382">
        <f>SUBTOTAL(9,G3863:G3899)</f>
        <v>0</v>
      </c>
    </row>
    <row r="3901" spans="1:7" ht="20.100000000000001" customHeight="1" thickTop="1" thickBot="1" x14ac:dyDescent="0.25"/>
    <row r="3902" spans="1:7" ht="20.100000000000001" customHeight="1" thickTop="1" x14ac:dyDescent="0.2">
      <c r="A3902" s="383" t="s">
        <v>1252</v>
      </c>
      <c r="B3902" s="384"/>
      <c r="C3902" s="384"/>
      <c r="D3902" s="384"/>
      <c r="E3902" s="384"/>
      <c r="F3902" s="384"/>
      <c r="G3902" s="385"/>
    </row>
    <row r="3903" spans="1:7" ht="20.100000000000001" customHeight="1" x14ac:dyDescent="0.2">
      <c r="A3903" s="336" t="s">
        <v>719</v>
      </c>
      <c r="B3903" s="337" t="str">
        <f>Comitente</f>
        <v>INSTITUTO PROVINCIAL DE LA VIVIENDA</v>
      </c>
      <c r="C3903" s="338"/>
      <c r="D3903" s="339"/>
      <c r="E3903" s="339"/>
      <c r="F3903" s="340"/>
      <c r="G3903" s="341"/>
    </row>
    <row r="3904" spans="1:7" ht="20.100000000000001" customHeight="1" x14ac:dyDescent="0.2">
      <c r="A3904" s="336" t="s">
        <v>720</v>
      </c>
      <c r="B3904" s="337" t="str">
        <f>Contratista</f>
        <v>xxxxxx</v>
      </c>
      <c r="C3904" s="342"/>
      <c r="D3904" s="342"/>
      <c r="E3904" s="342"/>
      <c r="F3904" s="343"/>
      <c r="G3904" s="344"/>
    </row>
    <row r="3905" spans="1:7" ht="20.100000000000001" customHeight="1" x14ac:dyDescent="0.2">
      <c r="A3905" s="336" t="s">
        <v>20</v>
      </c>
      <c r="B3905" s="337" t="str">
        <f>Obra</f>
        <v>B° VIRGEN DE FÁTIMA - SECTOR 1 - 71 VIV.- DPTO. JÁCHAL</v>
      </c>
      <c r="C3905" s="342"/>
      <c r="D3905" s="342"/>
      <c r="E3905" s="342"/>
      <c r="F3905" s="343" t="s">
        <v>33</v>
      </c>
      <c r="G3905" s="345">
        <f>+Datos!$C$10</f>
        <v>43769</v>
      </c>
    </row>
    <row r="3906" spans="1:7" ht="20.100000000000001" customHeight="1" x14ac:dyDescent="0.2">
      <c r="A3906" s="346" t="s">
        <v>718</v>
      </c>
      <c r="B3906" s="347" t="str">
        <f>Ubicación</f>
        <v>DEPTO. JÁCHAL</v>
      </c>
      <c r="C3906" s="347"/>
      <c r="D3906" s="330"/>
      <c r="E3906" s="348"/>
      <c r="F3906" s="349"/>
      <c r="G3906" s="350"/>
    </row>
    <row r="3907" spans="1:7" ht="20.100000000000001" customHeight="1" x14ac:dyDescent="0.2">
      <c r="A3907" s="346" t="s">
        <v>34</v>
      </c>
      <c r="B3907" s="351" t="s">
        <v>1126</v>
      </c>
      <c r="C3907" s="352" t="str">
        <f>IFERROR(VLOOKUP(B3907,Tabla_CyP,2,FALSE),"")</f>
        <v>INFRAESTRUCTURA</v>
      </c>
      <c r="D3907" s="353"/>
      <c r="E3907" s="348"/>
      <c r="F3907" s="349"/>
      <c r="G3907" s="350"/>
    </row>
    <row r="3908" spans="1:7" ht="20.100000000000001" customHeight="1" x14ac:dyDescent="0.2">
      <c r="A3908" s="346" t="s">
        <v>21</v>
      </c>
      <c r="B3908" s="386">
        <f>IFERROR(VLOOKUP(COUNTIF($A$1:A3908,"ITEM:"),Tabla_NumeroItem,2,FALSE),"")</f>
        <v>77</v>
      </c>
      <c r="C3908" s="352" t="str">
        <f>IFERROR(VLOOKUP(B3908,Tabla_CyP,2,FALSE),"")</f>
        <v>Red de agua potable - Obras de Nexo - Provisión, acarreo y colocación de hidrantes a bola, completos, (Incluye caja de HF y Const. de cámara)</v>
      </c>
      <c r="D3908" s="330"/>
      <c r="E3908" s="348"/>
      <c r="F3908" s="343" t="s">
        <v>22</v>
      </c>
      <c r="G3908" s="354" t="str">
        <f>IFERROR(VLOOKUP(B3908,Tabla_CyP,4,FALSE),"")</f>
        <v>u</v>
      </c>
    </row>
    <row r="3909" spans="1:7" ht="20.100000000000001" customHeight="1" x14ac:dyDescent="0.2">
      <c r="A3909" s="346"/>
      <c r="B3909" s="347"/>
      <c r="C3909" s="352"/>
      <c r="D3909" s="330"/>
      <c r="E3909" s="348"/>
      <c r="F3909" s="349"/>
      <c r="G3909" s="350"/>
    </row>
    <row r="3910" spans="1:7" ht="20.100000000000001" customHeight="1" x14ac:dyDescent="0.2">
      <c r="A3910" s="650" t="s">
        <v>581</v>
      </c>
      <c r="B3910" s="651"/>
      <c r="C3910" s="646" t="s">
        <v>0</v>
      </c>
      <c r="D3910" s="646" t="s">
        <v>23</v>
      </c>
      <c r="E3910" s="648" t="s">
        <v>24</v>
      </c>
      <c r="F3910" s="644" t="s">
        <v>25</v>
      </c>
      <c r="G3910" s="652" t="s">
        <v>26</v>
      </c>
    </row>
    <row r="3911" spans="1:7" ht="20.100000000000001" customHeight="1" x14ac:dyDescent="0.2">
      <c r="A3911" s="355" t="s">
        <v>582</v>
      </c>
      <c r="B3911" s="356" t="s">
        <v>583</v>
      </c>
      <c r="C3911" s="647"/>
      <c r="D3911" s="647"/>
      <c r="E3911" s="649"/>
      <c r="F3911" s="645"/>
      <c r="G3911" s="653"/>
    </row>
    <row r="3912" spans="1:7" ht="20.100000000000001" customHeight="1" x14ac:dyDescent="0.2">
      <c r="A3912" s="596"/>
      <c r="B3912" s="357"/>
      <c r="C3912" s="358" t="s">
        <v>721</v>
      </c>
      <c r="D3912" s="359"/>
      <c r="E3912" s="360"/>
      <c r="F3912" s="361"/>
      <c r="G3912" s="362"/>
    </row>
    <row r="3913" spans="1:7" ht="20.100000000000001" customHeight="1" x14ac:dyDescent="0.2">
      <c r="A3913" s="363" t="str">
        <f>IFERROR(VLOOKUP(C3913,Tabla_Insumos,4,FALSE),"")</f>
        <v/>
      </c>
      <c r="B3913" s="328" t="str">
        <f t="shared" ref="B3913:B3926" si="1170">IFERROR(VLOOKUP(C3913,Tabla_Insumos,5,FALSE),"")</f>
        <v/>
      </c>
      <c r="C3913" s="326"/>
      <c r="D3913" s="325" t="str">
        <f t="shared" ref="D3913:D3926" si="1171">IFERROR(VLOOKUP(C3913,Tabla_Insumos,2,FALSE),"")</f>
        <v/>
      </c>
      <c r="E3913" s="329"/>
      <c r="F3913" s="331">
        <f t="shared" ref="F3913:F3926" si="1172">IFERROR(VLOOKUP(C3913,Tabla_Insumos,3,FALSE),0)</f>
        <v>0</v>
      </c>
      <c r="G3913" s="332">
        <f>ROUND(E3913*F3913,2)</f>
        <v>0</v>
      </c>
    </row>
    <row r="3914" spans="1:7" ht="20.100000000000001" customHeight="1" x14ac:dyDescent="0.2">
      <c r="A3914" s="363" t="str">
        <f t="shared" ref="A3914:A3926" si="1173">IFERROR(VLOOKUP(C3914,Tabla_Insumos,4,FALSE),"")</f>
        <v/>
      </c>
      <c r="B3914" s="328" t="str">
        <f t="shared" si="1170"/>
        <v/>
      </c>
      <c r="C3914" s="326"/>
      <c r="D3914" s="325" t="str">
        <f t="shared" si="1171"/>
        <v/>
      </c>
      <c r="E3914" s="329"/>
      <c r="F3914" s="331">
        <f t="shared" si="1172"/>
        <v>0</v>
      </c>
      <c r="G3914" s="332">
        <f t="shared" ref="G3914:G3926" si="1174">ROUND(E3914*F3914,2)</f>
        <v>0</v>
      </c>
    </row>
    <row r="3915" spans="1:7" ht="20.100000000000001" customHeight="1" x14ac:dyDescent="0.2">
      <c r="A3915" s="363" t="str">
        <f t="shared" si="1173"/>
        <v/>
      </c>
      <c r="B3915" s="328" t="str">
        <f t="shared" si="1170"/>
        <v/>
      </c>
      <c r="C3915" s="326"/>
      <c r="D3915" s="325" t="str">
        <f t="shared" si="1171"/>
        <v/>
      </c>
      <c r="E3915" s="329"/>
      <c r="F3915" s="331">
        <f t="shared" si="1172"/>
        <v>0</v>
      </c>
      <c r="G3915" s="332">
        <f t="shared" si="1174"/>
        <v>0</v>
      </c>
    </row>
    <row r="3916" spans="1:7" ht="20.100000000000001" customHeight="1" x14ac:dyDescent="0.2">
      <c r="A3916" s="363" t="str">
        <f t="shared" si="1173"/>
        <v/>
      </c>
      <c r="B3916" s="328" t="str">
        <f t="shared" si="1170"/>
        <v/>
      </c>
      <c r="C3916" s="327"/>
      <c r="D3916" s="325" t="str">
        <f t="shared" si="1171"/>
        <v/>
      </c>
      <c r="E3916" s="329"/>
      <c r="F3916" s="331">
        <f t="shared" si="1172"/>
        <v>0</v>
      </c>
      <c r="G3916" s="332">
        <f t="shared" si="1174"/>
        <v>0</v>
      </c>
    </row>
    <row r="3917" spans="1:7" ht="20.100000000000001" customHeight="1" x14ac:dyDescent="0.2">
      <c r="A3917" s="363" t="str">
        <f t="shared" si="1173"/>
        <v/>
      </c>
      <c r="B3917" s="328" t="str">
        <f t="shared" si="1170"/>
        <v/>
      </c>
      <c r="C3917" s="328"/>
      <c r="D3917" s="325" t="str">
        <f t="shared" si="1171"/>
        <v/>
      </c>
      <c r="E3917" s="329"/>
      <c r="F3917" s="331">
        <f t="shared" si="1172"/>
        <v>0</v>
      </c>
      <c r="G3917" s="332">
        <f t="shared" si="1174"/>
        <v>0</v>
      </c>
    </row>
    <row r="3918" spans="1:7" ht="20.100000000000001" customHeight="1" x14ac:dyDescent="0.2">
      <c r="A3918" s="363" t="str">
        <f t="shared" si="1173"/>
        <v/>
      </c>
      <c r="B3918" s="328" t="str">
        <f t="shared" si="1170"/>
        <v/>
      </c>
      <c r="C3918" s="364"/>
      <c r="D3918" s="325" t="str">
        <f t="shared" si="1171"/>
        <v/>
      </c>
      <c r="E3918" s="365"/>
      <c r="F3918" s="331">
        <f t="shared" si="1172"/>
        <v>0</v>
      </c>
      <c r="G3918" s="332">
        <f t="shared" si="1174"/>
        <v>0</v>
      </c>
    </row>
    <row r="3919" spans="1:7" ht="20.100000000000001" customHeight="1" x14ac:dyDescent="0.2">
      <c r="A3919" s="363" t="str">
        <f t="shared" si="1173"/>
        <v/>
      </c>
      <c r="B3919" s="328" t="str">
        <f t="shared" si="1170"/>
        <v/>
      </c>
      <c r="C3919" s="364"/>
      <c r="D3919" s="325" t="str">
        <f t="shared" si="1171"/>
        <v/>
      </c>
      <c r="E3919" s="365"/>
      <c r="F3919" s="331">
        <f t="shared" si="1172"/>
        <v>0</v>
      </c>
      <c r="G3919" s="332">
        <f t="shared" si="1174"/>
        <v>0</v>
      </c>
    </row>
    <row r="3920" spans="1:7" ht="20.100000000000001" customHeight="1" x14ac:dyDescent="0.2">
      <c r="A3920" s="363" t="str">
        <f t="shared" si="1173"/>
        <v/>
      </c>
      <c r="B3920" s="328" t="str">
        <f t="shared" si="1170"/>
        <v/>
      </c>
      <c r="C3920" s="364"/>
      <c r="D3920" s="325" t="str">
        <f t="shared" si="1171"/>
        <v/>
      </c>
      <c r="E3920" s="365"/>
      <c r="F3920" s="331">
        <f t="shared" si="1172"/>
        <v>0</v>
      </c>
      <c r="G3920" s="332">
        <f t="shared" si="1174"/>
        <v>0</v>
      </c>
    </row>
    <row r="3921" spans="1:7" ht="20.100000000000001" customHeight="1" x14ac:dyDescent="0.2">
      <c r="A3921" s="363" t="str">
        <f t="shared" si="1173"/>
        <v/>
      </c>
      <c r="B3921" s="328" t="str">
        <f t="shared" si="1170"/>
        <v/>
      </c>
      <c r="C3921" s="364"/>
      <c r="D3921" s="325" t="str">
        <f t="shared" si="1171"/>
        <v/>
      </c>
      <c r="E3921" s="365"/>
      <c r="F3921" s="331">
        <f t="shared" si="1172"/>
        <v>0</v>
      </c>
      <c r="G3921" s="332">
        <f t="shared" si="1174"/>
        <v>0</v>
      </c>
    </row>
    <row r="3922" spans="1:7" ht="20.100000000000001" customHeight="1" x14ac:dyDescent="0.2">
      <c r="A3922" s="363" t="str">
        <f t="shared" si="1173"/>
        <v/>
      </c>
      <c r="B3922" s="328" t="str">
        <f t="shared" si="1170"/>
        <v/>
      </c>
      <c r="C3922" s="364"/>
      <c r="D3922" s="325" t="str">
        <f t="shared" si="1171"/>
        <v/>
      </c>
      <c r="E3922" s="365"/>
      <c r="F3922" s="331">
        <f t="shared" si="1172"/>
        <v>0</v>
      </c>
      <c r="G3922" s="332">
        <f t="shared" si="1174"/>
        <v>0</v>
      </c>
    </row>
    <row r="3923" spans="1:7" ht="20.100000000000001" customHeight="1" x14ac:dyDescent="0.2">
      <c r="A3923" s="363" t="str">
        <f t="shared" si="1173"/>
        <v/>
      </c>
      <c r="B3923" s="328" t="str">
        <f t="shared" si="1170"/>
        <v/>
      </c>
      <c r="C3923" s="364"/>
      <c r="D3923" s="325" t="str">
        <f t="shared" si="1171"/>
        <v/>
      </c>
      <c r="E3923" s="365"/>
      <c r="F3923" s="331">
        <f t="shared" si="1172"/>
        <v>0</v>
      </c>
      <c r="G3923" s="332">
        <f t="shared" si="1174"/>
        <v>0</v>
      </c>
    </row>
    <row r="3924" spans="1:7" ht="20.100000000000001" customHeight="1" x14ac:dyDescent="0.2">
      <c r="A3924" s="363" t="str">
        <f t="shared" si="1173"/>
        <v/>
      </c>
      <c r="B3924" s="328" t="str">
        <f t="shared" si="1170"/>
        <v/>
      </c>
      <c r="C3924" s="364"/>
      <c r="D3924" s="325" t="str">
        <f t="shared" si="1171"/>
        <v/>
      </c>
      <c r="E3924" s="365"/>
      <c r="F3924" s="331">
        <f t="shared" si="1172"/>
        <v>0</v>
      </c>
      <c r="G3924" s="332">
        <f t="shared" si="1174"/>
        <v>0</v>
      </c>
    </row>
    <row r="3925" spans="1:7" ht="20.100000000000001" customHeight="1" x14ac:dyDescent="0.2">
      <c r="A3925" s="363" t="str">
        <f t="shared" si="1173"/>
        <v/>
      </c>
      <c r="B3925" s="328" t="str">
        <f t="shared" si="1170"/>
        <v/>
      </c>
      <c r="C3925" s="364"/>
      <c r="D3925" s="325" t="str">
        <f t="shared" si="1171"/>
        <v/>
      </c>
      <c r="E3925" s="365"/>
      <c r="F3925" s="331">
        <f t="shared" si="1172"/>
        <v>0</v>
      </c>
      <c r="G3925" s="332">
        <f t="shared" si="1174"/>
        <v>0</v>
      </c>
    </row>
    <row r="3926" spans="1:7" ht="20.100000000000001" customHeight="1" x14ac:dyDescent="0.2">
      <c r="A3926" s="363" t="str">
        <f t="shared" si="1173"/>
        <v/>
      </c>
      <c r="B3926" s="328" t="str">
        <f t="shared" si="1170"/>
        <v/>
      </c>
      <c r="C3926" s="364"/>
      <c r="D3926" s="325" t="str">
        <f t="shared" si="1171"/>
        <v/>
      </c>
      <c r="E3926" s="365"/>
      <c r="F3926" s="331">
        <f t="shared" si="1172"/>
        <v>0</v>
      </c>
      <c r="G3926" s="332">
        <f t="shared" si="1174"/>
        <v>0</v>
      </c>
    </row>
    <row r="3927" spans="1:7" ht="20.100000000000001" customHeight="1" x14ac:dyDescent="0.2">
      <c r="A3927" s="366"/>
      <c r="B3927" s="352"/>
      <c r="C3927" s="352"/>
      <c r="D3927" s="330"/>
      <c r="E3927" s="348"/>
      <c r="F3927" s="597" t="s">
        <v>27</v>
      </c>
      <c r="G3927" s="333">
        <f>SUBTOTAL(9,G3913:G3926)</f>
        <v>0</v>
      </c>
    </row>
    <row r="3928" spans="1:7" ht="20.100000000000001" customHeight="1" x14ac:dyDescent="0.2">
      <c r="A3928" s="366"/>
      <c r="B3928" s="352"/>
      <c r="C3928" s="339" t="s">
        <v>722</v>
      </c>
      <c r="D3928" s="330"/>
      <c r="E3928" s="348"/>
      <c r="F3928" s="349"/>
      <c r="G3928" s="367"/>
    </row>
    <row r="3929" spans="1:7" ht="20.100000000000001" customHeight="1" x14ac:dyDescent="0.2">
      <c r="A3929" s="363" t="str">
        <f t="shared" ref="A3929:A3936" si="1175">IFERROR(VLOOKUP(C3929,Tabla_Insumos,4,FALSE),"")</f>
        <v/>
      </c>
      <c r="B3929" s="328" t="str">
        <f t="shared" ref="B3929:B3936" si="1176">IFERROR(VLOOKUP(C3929,Tabla_Insumos,5,FALSE),"")</f>
        <v/>
      </c>
      <c r="C3929" s="334"/>
      <c r="D3929" s="325" t="str">
        <f t="shared" ref="D3929:D3936" si="1177">IFERROR(VLOOKUP(C3929,Tabla_Insumos,2,FALSE),"")</f>
        <v/>
      </c>
      <c r="E3929" s="329"/>
      <c r="F3929" s="368">
        <f t="shared" ref="F3929:F3936" si="1178">IFERROR(VLOOKUP(C3929,Tabla_Insumos,3,FALSE),0)</f>
        <v>0</v>
      </c>
      <c r="G3929" s="332">
        <f>ROUND(E3929*F3929,2)</f>
        <v>0</v>
      </c>
    </row>
    <row r="3930" spans="1:7" ht="20.100000000000001" customHeight="1" x14ac:dyDescent="0.2">
      <c r="A3930" s="363" t="str">
        <f t="shared" si="1175"/>
        <v/>
      </c>
      <c r="B3930" s="328" t="str">
        <f t="shared" si="1176"/>
        <v/>
      </c>
      <c r="C3930" s="335"/>
      <c r="D3930" s="325" t="str">
        <f t="shared" si="1177"/>
        <v/>
      </c>
      <c r="E3930" s="329"/>
      <c r="F3930" s="368">
        <f t="shared" si="1178"/>
        <v>0</v>
      </c>
      <c r="G3930" s="332">
        <f t="shared" ref="G3930:G3936" si="1179">ROUND(E3930*F3930,2)</f>
        <v>0</v>
      </c>
    </row>
    <row r="3931" spans="1:7" ht="20.100000000000001" customHeight="1" x14ac:dyDescent="0.2">
      <c r="A3931" s="363" t="str">
        <f t="shared" si="1175"/>
        <v/>
      </c>
      <c r="B3931" s="328" t="str">
        <f t="shared" si="1176"/>
        <v/>
      </c>
      <c r="C3931" s="335"/>
      <c r="D3931" s="325" t="str">
        <f t="shared" si="1177"/>
        <v/>
      </c>
      <c r="E3931" s="329"/>
      <c r="F3931" s="368">
        <f t="shared" si="1178"/>
        <v>0</v>
      </c>
      <c r="G3931" s="332">
        <f t="shared" si="1179"/>
        <v>0</v>
      </c>
    </row>
    <row r="3932" spans="1:7" ht="20.100000000000001" customHeight="1" x14ac:dyDescent="0.2">
      <c r="A3932" s="363" t="str">
        <f t="shared" si="1175"/>
        <v/>
      </c>
      <c r="B3932" s="328" t="str">
        <f t="shared" si="1176"/>
        <v/>
      </c>
      <c r="C3932" s="335"/>
      <c r="D3932" s="325" t="str">
        <f t="shared" si="1177"/>
        <v/>
      </c>
      <c r="E3932" s="329"/>
      <c r="F3932" s="368">
        <f t="shared" si="1178"/>
        <v>0</v>
      </c>
      <c r="G3932" s="332">
        <f t="shared" si="1179"/>
        <v>0</v>
      </c>
    </row>
    <row r="3933" spans="1:7" ht="20.100000000000001" customHeight="1" x14ac:dyDescent="0.2">
      <c r="A3933" s="363" t="str">
        <f t="shared" si="1175"/>
        <v/>
      </c>
      <c r="B3933" s="328" t="str">
        <f t="shared" si="1176"/>
        <v/>
      </c>
      <c r="C3933" s="328"/>
      <c r="D3933" s="325" t="str">
        <f t="shared" si="1177"/>
        <v/>
      </c>
      <c r="E3933" s="329"/>
      <c r="F3933" s="368">
        <f t="shared" si="1178"/>
        <v>0</v>
      </c>
      <c r="G3933" s="332">
        <f t="shared" si="1179"/>
        <v>0</v>
      </c>
    </row>
    <row r="3934" spans="1:7" ht="20.100000000000001" customHeight="1" x14ac:dyDescent="0.2">
      <c r="A3934" s="363" t="str">
        <f t="shared" si="1175"/>
        <v/>
      </c>
      <c r="B3934" s="328" t="str">
        <f t="shared" si="1176"/>
        <v/>
      </c>
      <c r="C3934" s="328"/>
      <c r="D3934" s="325" t="str">
        <f t="shared" si="1177"/>
        <v/>
      </c>
      <c r="E3934" s="329"/>
      <c r="F3934" s="368">
        <f t="shared" si="1178"/>
        <v>0</v>
      </c>
      <c r="G3934" s="332">
        <f t="shared" si="1179"/>
        <v>0</v>
      </c>
    </row>
    <row r="3935" spans="1:7" ht="20.100000000000001" customHeight="1" x14ac:dyDescent="0.2">
      <c r="A3935" s="363" t="str">
        <f t="shared" si="1175"/>
        <v/>
      </c>
      <c r="B3935" s="328" t="str">
        <f t="shared" si="1176"/>
        <v/>
      </c>
      <c r="C3935" s="364"/>
      <c r="D3935" s="325" t="str">
        <f t="shared" si="1177"/>
        <v/>
      </c>
      <c r="E3935" s="365"/>
      <c r="F3935" s="368">
        <f t="shared" si="1178"/>
        <v>0</v>
      </c>
      <c r="G3935" s="332">
        <f t="shared" si="1179"/>
        <v>0</v>
      </c>
    </row>
    <row r="3936" spans="1:7" ht="20.100000000000001" customHeight="1" x14ac:dyDescent="0.2">
      <c r="A3936" s="363" t="str">
        <f t="shared" si="1175"/>
        <v/>
      </c>
      <c r="B3936" s="328" t="str">
        <f t="shared" si="1176"/>
        <v/>
      </c>
      <c r="C3936" s="364"/>
      <c r="D3936" s="325" t="str">
        <f t="shared" si="1177"/>
        <v/>
      </c>
      <c r="E3936" s="365"/>
      <c r="F3936" s="368">
        <f t="shared" si="1178"/>
        <v>0</v>
      </c>
      <c r="G3936" s="332">
        <f t="shared" si="1179"/>
        <v>0</v>
      </c>
    </row>
    <row r="3937" spans="1:7" ht="20.100000000000001" customHeight="1" x14ac:dyDescent="0.2">
      <c r="A3937" s="366"/>
      <c r="B3937" s="352"/>
      <c r="C3937" s="352"/>
      <c r="D3937" s="330"/>
      <c r="E3937" s="348"/>
      <c r="F3937" s="597" t="s">
        <v>28</v>
      </c>
      <c r="G3937" s="333">
        <f>SUBTOTAL(9,G3929:G3936)</f>
        <v>0</v>
      </c>
    </row>
    <row r="3938" spans="1:7" ht="20.100000000000001" customHeight="1" x14ac:dyDescent="0.2">
      <c r="A3938" s="366"/>
      <c r="B3938" s="352"/>
      <c r="C3938" s="339" t="s">
        <v>723</v>
      </c>
      <c r="D3938" s="330"/>
      <c r="E3938" s="348"/>
      <c r="F3938" s="349"/>
      <c r="G3938" s="367"/>
    </row>
    <row r="3939" spans="1:7" ht="20.100000000000001" customHeight="1" x14ac:dyDescent="0.2">
      <c r="A3939" s="363" t="str">
        <f>IFERROR(VLOOKUP(C3939,Tabla_Insumos,4,FALSE),"")</f>
        <v/>
      </c>
      <c r="B3939" s="328" t="str">
        <f t="shared" ref="B3939:B3947" si="1180">IFERROR(VLOOKUP(C3939,Tabla_Insumos,5,FALSE),"")</f>
        <v/>
      </c>
      <c r="C3939" s="335"/>
      <c r="D3939" s="325" t="str">
        <f t="shared" ref="D3939:D3947" si="1181">IFERROR(VLOOKUP(C3939,Tabla_Insumos,2,FALSE),"")</f>
        <v/>
      </c>
      <c r="E3939" s="329"/>
      <c r="F3939" s="331">
        <f>IFERROR(VLOOKUP(C3939,Tabla_Insumos,3,FALSE),0)</f>
        <v>0</v>
      </c>
      <c r="G3939" s="332">
        <f>ROUND(E3939*F3939,2)</f>
        <v>0</v>
      </c>
    </row>
    <row r="3940" spans="1:7" ht="20.100000000000001" customHeight="1" x14ac:dyDescent="0.2">
      <c r="A3940" s="363" t="str">
        <f t="shared" ref="A3940:A3947" si="1182">IFERROR(VLOOKUP(C3940,Tabla_Insumos,4,FALSE),"")</f>
        <v/>
      </c>
      <c r="B3940" s="328" t="str">
        <f t="shared" si="1180"/>
        <v/>
      </c>
      <c r="C3940" s="335"/>
      <c r="D3940" s="325" t="str">
        <f t="shared" si="1181"/>
        <v/>
      </c>
      <c r="E3940" s="329"/>
      <c r="F3940" s="331">
        <f t="shared" ref="F3940:F3947" si="1183">IFERROR(VLOOKUP(C3940,Tabla_Insumos,3,FALSE),0)</f>
        <v>0</v>
      </c>
      <c r="G3940" s="332">
        <f t="shared" ref="G3940:G3947" si="1184">ROUND(E3940*F3940,2)</f>
        <v>0</v>
      </c>
    </row>
    <row r="3941" spans="1:7" ht="20.100000000000001" customHeight="1" x14ac:dyDescent="0.2">
      <c r="A3941" s="363" t="str">
        <f t="shared" si="1182"/>
        <v/>
      </c>
      <c r="B3941" s="328" t="str">
        <f t="shared" si="1180"/>
        <v/>
      </c>
      <c r="C3941" s="334"/>
      <c r="D3941" s="325" t="str">
        <f t="shared" si="1181"/>
        <v/>
      </c>
      <c r="E3941" s="329"/>
      <c r="F3941" s="331">
        <f t="shared" si="1183"/>
        <v>0</v>
      </c>
      <c r="G3941" s="332">
        <f t="shared" si="1184"/>
        <v>0</v>
      </c>
    </row>
    <row r="3942" spans="1:7" ht="20.100000000000001" customHeight="1" x14ac:dyDescent="0.2">
      <c r="A3942" s="363" t="str">
        <f t="shared" si="1182"/>
        <v/>
      </c>
      <c r="B3942" s="328" t="str">
        <f t="shared" si="1180"/>
        <v/>
      </c>
      <c r="C3942" s="369"/>
      <c r="D3942" s="325" t="str">
        <f t="shared" si="1181"/>
        <v/>
      </c>
      <c r="E3942" s="329"/>
      <c r="F3942" s="331">
        <f t="shared" si="1183"/>
        <v>0</v>
      </c>
      <c r="G3942" s="332">
        <f t="shared" si="1184"/>
        <v>0</v>
      </c>
    </row>
    <row r="3943" spans="1:7" ht="20.100000000000001" customHeight="1" x14ac:dyDescent="0.2">
      <c r="A3943" s="363" t="str">
        <f t="shared" si="1182"/>
        <v/>
      </c>
      <c r="B3943" s="328" t="str">
        <f t="shared" si="1180"/>
        <v/>
      </c>
      <c r="C3943" s="370"/>
      <c r="D3943" s="325" t="str">
        <f t="shared" si="1181"/>
        <v/>
      </c>
      <c r="E3943" s="329"/>
      <c r="F3943" s="331">
        <f t="shared" si="1183"/>
        <v>0</v>
      </c>
      <c r="G3943" s="332">
        <f t="shared" si="1184"/>
        <v>0</v>
      </c>
    </row>
    <row r="3944" spans="1:7" ht="20.100000000000001" customHeight="1" x14ac:dyDescent="0.2">
      <c r="A3944" s="363" t="str">
        <f t="shared" si="1182"/>
        <v/>
      </c>
      <c r="B3944" s="328" t="str">
        <f t="shared" si="1180"/>
        <v/>
      </c>
      <c r="C3944" s="364"/>
      <c r="D3944" s="325" t="str">
        <f t="shared" si="1181"/>
        <v/>
      </c>
      <c r="E3944" s="365"/>
      <c r="F3944" s="331">
        <f t="shared" si="1183"/>
        <v>0</v>
      </c>
      <c r="G3944" s="332">
        <f t="shared" si="1184"/>
        <v>0</v>
      </c>
    </row>
    <row r="3945" spans="1:7" ht="20.100000000000001" customHeight="1" x14ac:dyDescent="0.2">
      <c r="A3945" s="363" t="str">
        <f t="shared" si="1182"/>
        <v/>
      </c>
      <c r="B3945" s="328" t="str">
        <f t="shared" si="1180"/>
        <v/>
      </c>
      <c r="C3945" s="364"/>
      <c r="D3945" s="325" t="str">
        <f t="shared" si="1181"/>
        <v/>
      </c>
      <c r="E3945" s="365"/>
      <c r="F3945" s="331">
        <f t="shared" si="1183"/>
        <v>0</v>
      </c>
      <c r="G3945" s="332">
        <f t="shared" si="1184"/>
        <v>0</v>
      </c>
    </row>
    <row r="3946" spans="1:7" ht="20.100000000000001" customHeight="1" x14ac:dyDescent="0.2">
      <c r="A3946" s="363" t="str">
        <f t="shared" si="1182"/>
        <v/>
      </c>
      <c r="B3946" s="328" t="str">
        <f t="shared" si="1180"/>
        <v/>
      </c>
      <c r="C3946" s="364"/>
      <c r="D3946" s="325" t="str">
        <f t="shared" si="1181"/>
        <v/>
      </c>
      <c r="E3946" s="365"/>
      <c r="F3946" s="331">
        <f t="shared" si="1183"/>
        <v>0</v>
      </c>
      <c r="G3946" s="332">
        <f t="shared" si="1184"/>
        <v>0</v>
      </c>
    </row>
    <row r="3947" spans="1:7" ht="20.100000000000001" customHeight="1" x14ac:dyDescent="0.2">
      <c r="A3947" s="363" t="str">
        <f t="shared" si="1182"/>
        <v/>
      </c>
      <c r="B3947" s="328" t="str">
        <f t="shared" si="1180"/>
        <v/>
      </c>
      <c r="C3947" s="364"/>
      <c r="D3947" s="325" t="str">
        <f t="shared" si="1181"/>
        <v/>
      </c>
      <c r="E3947" s="365"/>
      <c r="F3947" s="331">
        <f t="shared" si="1183"/>
        <v>0</v>
      </c>
      <c r="G3947" s="332">
        <f t="shared" si="1184"/>
        <v>0</v>
      </c>
    </row>
    <row r="3948" spans="1:7" ht="20.100000000000001" customHeight="1" x14ac:dyDescent="0.2">
      <c r="A3948" s="371"/>
      <c r="B3948" s="330"/>
      <c r="C3948" s="352"/>
      <c r="D3948" s="330"/>
      <c r="E3948" s="348"/>
      <c r="F3948" s="597" t="s">
        <v>29</v>
      </c>
      <c r="G3948" s="333">
        <f>SUBTOTAL(9,G3939:G3947)</f>
        <v>0</v>
      </c>
    </row>
    <row r="3949" spans="1:7" ht="20.100000000000001" customHeight="1" thickBot="1" x14ac:dyDescent="0.25">
      <c r="A3949" s="372"/>
      <c r="B3949" s="373"/>
      <c r="C3949" s="374"/>
      <c r="D3949" s="373"/>
      <c r="E3949" s="375"/>
      <c r="F3949" s="376"/>
      <c r="G3949" s="377"/>
    </row>
    <row r="3950" spans="1:7" ht="20.100000000000001" customHeight="1" thickBot="1" x14ac:dyDescent="0.25">
      <c r="A3950" s="387">
        <f>B3908</f>
        <v>77</v>
      </c>
      <c r="B3950" s="378" t="str">
        <f>C3908</f>
        <v>Red de agua potable - Obras de Nexo - Provisión, acarreo y colocación de hidrantes a bola, completos, (Incluye caja de HF y Const. de cámara)</v>
      </c>
      <c r="C3950" s="379"/>
      <c r="D3950" s="379" t="s">
        <v>30</v>
      </c>
      <c r="E3950" s="380"/>
      <c r="F3950" s="381" t="s">
        <v>31</v>
      </c>
      <c r="G3950" s="382">
        <f>SUBTOTAL(9,G3913:G3949)</f>
        <v>0</v>
      </c>
    </row>
    <row r="3951" spans="1:7" ht="20.100000000000001" customHeight="1" thickTop="1" thickBot="1" x14ac:dyDescent="0.25"/>
    <row r="3952" spans="1:7" ht="20.100000000000001" customHeight="1" thickTop="1" x14ac:dyDescent="0.2">
      <c r="A3952" s="383" t="s">
        <v>1252</v>
      </c>
      <c r="B3952" s="384"/>
      <c r="C3952" s="384"/>
      <c r="D3952" s="384"/>
      <c r="E3952" s="384"/>
      <c r="F3952" s="384"/>
      <c r="G3952" s="385"/>
    </row>
    <row r="3953" spans="1:7" ht="20.100000000000001" customHeight="1" x14ac:dyDescent="0.2">
      <c r="A3953" s="336" t="s">
        <v>719</v>
      </c>
      <c r="B3953" s="337" t="str">
        <f>Comitente</f>
        <v>INSTITUTO PROVINCIAL DE LA VIVIENDA</v>
      </c>
      <c r="C3953" s="338"/>
      <c r="D3953" s="339"/>
      <c r="E3953" s="339"/>
      <c r="F3953" s="340"/>
      <c r="G3953" s="341"/>
    </row>
    <row r="3954" spans="1:7" ht="20.100000000000001" customHeight="1" x14ac:dyDescent="0.2">
      <c r="A3954" s="336" t="s">
        <v>720</v>
      </c>
      <c r="B3954" s="337" t="str">
        <f>Contratista</f>
        <v>xxxxxx</v>
      </c>
      <c r="C3954" s="342"/>
      <c r="D3954" s="342"/>
      <c r="E3954" s="342"/>
      <c r="F3954" s="343"/>
      <c r="G3954" s="344"/>
    </row>
    <row r="3955" spans="1:7" ht="20.100000000000001" customHeight="1" x14ac:dyDescent="0.2">
      <c r="A3955" s="336" t="s">
        <v>20</v>
      </c>
      <c r="B3955" s="337" t="str">
        <f>Obra</f>
        <v>B° VIRGEN DE FÁTIMA - SECTOR 1 - 71 VIV.- DPTO. JÁCHAL</v>
      </c>
      <c r="C3955" s="342"/>
      <c r="D3955" s="342"/>
      <c r="E3955" s="342"/>
      <c r="F3955" s="343" t="s">
        <v>33</v>
      </c>
      <c r="G3955" s="345">
        <f>+Datos!$C$10</f>
        <v>43769</v>
      </c>
    </row>
    <row r="3956" spans="1:7" ht="20.100000000000001" customHeight="1" x14ac:dyDescent="0.2">
      <c r="A3956" s="346" t="s">
        <v>718</v>
      </c>
      <c r="B3956" s="347" t="str">
        <f>Ubicación</f>
        <v>DEPTO. JÁCHAL</v>
      </c>
      <c r="C3956" s="347"/>
      <c r="D3956" s="330"/>
      <c r="E3956" s="348"/>
      <c r="F3956" s="349"/>
      <c r="G3956" s="350"/>
    </row>
    <row r="3957" spans="1:7" ht="20.100000000000001" customHeight="1" x14ac:dyDescent="0.2">
      <c r="A3957" s="346" t="s">
        <v>34</v>
      </c>
      <c r="B3957" s="351" t="s">
        <v>1126</v>
      </c>
      <c r="C3957" s="352" t="str">
        <f>IFERROR(VLOOKUP(B3957,Tabla_CyP,2,FALSE),"")</f>
        <v>INFRAESTRUCTURA</v>
      </c>
      <c r="D3957" s="353"/>
      <c r="E3957" s="348"/>
      <c r="F3957" s="349"/>
      <c r="G3957" s="350"/>
    </row>
    <row r="3958" spans="1:7" ht="20.100000000000001" customHeight="1" x14ac:dyDescent="0.2">
      <c r="A3958" s="346" t="s">
        <v>21</v>
      </c>
      <c r="B3958" s="386">
        <f>IFERROR(VLOOKUP(COUNTIF($A$1:A3958,"ITEM:"),Tabla_NumeroItem,2,FALSE),"")</f>
        <v>78</v>
      </c>
      <c r="C3958" s="352" t="str">
        <f>IFERROR(VLOOKUP(B3958,Tabla_CyP,2,FALSE),"")</f>
        <v>Red de agua potable - Obras de Nexo - Excavación de zanjas para inst. cañeías, sin depresión de napa</v>
      </c>
      <c r="D3958" s="330"/>
      <c r="E3958" s="348"/>
      <c r="F3958" s="343" t="s">
        <v>22</v>
      </c>
      <c r="G3958" s="354" t="str">
        <f>IFERROR(VLOOKUP(B3958,Tabla_CyP,4,FALSE),"")</f>
        <v>m3</v>
      </c>
    </row>
    <row r="3959" spans="1:7" ht="20.100000000000001" customHeight="1" x14ac:dyDescent="0.2">
      <c r="A3959" s="346"/>
      <c r="B3959" s="347"/>
      <c r="C3959" s="352"/>
      <c r="D3959" s="330"/>
      <c r="E3959" s="348"/>
      <c r="F3959" s="349"/>
      <c r="G3959" s="350"/>
    </row>
    <row r="3960" spans="1:7" ht="20.100000000000001" customHeight="1" x14ac:dyDescent="0.2">
      <c r="A3960" s="650" t="s">
        <v>581</v>
      </c>
      <c r="B3960" s="651"/>
      <c r="C3960" s="646" t="s">
        <v>0</v>
      </c>
      <c r="D3960" s="646" t="s">
        <v>23</v>
      </c>
      <c r="E3960" s="648" t="s">
        <v>24</v>
      </c>
      <c r="F3960" s="644" t="s">
        <v>25</v>
      </c>
      <c r="G3960" s="652" t="s">
        <v>26</v>
      </c>
    </row>
    <row r="3961" spans="1:7" ht="20.100000000000001" customHeight="1" x14ac:dyDescent="0.2">
      <c r="A3961" s="355" t="s">
        <v>582</v>
      </c>
      <c r="B3961" s="356" t="s">
        <v>583</v>
      </c>
      <c r="C3961" s="647"/>
      <c r="D3961" s="647"/>
      <c r="E3961" s="649"/>
      <c r="F3961" s="645"/>
      <c r="G3961" s="653"/>
    </row>
    <row r="3962" spans="1:7" ht="20.100000000000001" customHeight="1" x14ac:dyDescent="0.2">
      <c r="A3962" s="596"/>
      <c r="B3962" s="357"/>
      <c r="C3962" s="358" t="s">
        <v>721</v>
      </c>
      <c r="D3962" s="359"/>
      <c r="E3962" s="360"/>
      <c r="F3962" s="361"/>
      <c r="G3962" s="362"/>
    </row>
    <row r="3963" spans="1:7" ht="20.100000000000001" customHeight="1" x14ac:dyDescent="0.2">
      <c r="A3963" s="363" t="str">
        <f>IFERROR(VLOOKUP(C3963,Tabla_Insumos,4,FALSE),"")</f>
        <v/>
      </c>
      <c r="B3963" s="328" t="str">
        <f t="shared" ref="B3963:B3976" si="1185">IFERROR(VLOOKUP(C3963,Tabla_Insumos,5,FALSE),"")</f>
        <v/>
      </c>
      <c r="C3963" s="326"/>
      <c r="D3963" s="325" t="str">
        <f t="shared" ref="D3963:D3976" si="1186">IFERROR(VLOOKUP(C3963,Tabla_Insumos,2,FALSE),"")</f>
        <v/>
      </c>
      <c r="E3963" s="329"/>
      <c r="F3963" s="331">
        <f t="shared" ref="F3963:F3976" si="1187">IFERROR(VLOOKUP(C3963,Tabla_Insumos,3,FALSE),0)</f>
        <v>0</v>
      </c>
      <c r="G3963" s="332">
        <f>ROUND(E3963*F3963,2)</f>
        <v>0</v>
      </c>
    </row>
    <row r="3964" spans="1:7" ht="20.100000000000001" customHeight="1" x14ac:dyDescent="0.2">
      <c r="A3964" s="363" t="str">
        <f t="shared" ref="A3964:A3976" si="1188">IFERROR(VLOOKUP(C3964,Tabla_Insumos,4,FALSE),"")</f>
        <v/>
      </c>
      <c r="B3964" s="328" t="str">
        <f t="shared" si="1185"/>
        <v/>
      </c>
      <c r="C3964" s="326"/>
      <c r="D3964" s="325" t="str">
        <f t="shared" si="1186"/>
        <v/>
      </c>
      <c r="E3964" s="329"/>
      <c r="F3964" s="331">
        <f t="shared" si="1187"/>
        <v>0</v>
      </c>
      <c r="G3964" s="332">
        <f t="shared" ref="G3964:G3976" si="1189">ROUND(E3964*F3964,2)</f>
        <v>0</v>
      </c>
    </row>
    <row r="3965" spans="1:7" ht="20.100000000000001" customHeight="1" x14ac:dyDescent="0.2">
      <c r="A3965" s="363" t="str">
        <f t="shared" si="1188"/>
        <v/>
      </c>
      <c r="B3965" s="328" t="str">
        <f t="shared" si="1185"/>
        <v/>
      </c>
      <c r="C3965" s="326"/>
      <c r="D3965" s="325" t="str">
        <f t="shared" si="1186"/>
        <v/>
      </c>
      <c r="E3965" s="329"/>
      <c r="F3965" s="331">
        <f t="shared" si="1187"/>
        <v>0</v>
      </c>
      <c r="G3965" s="332">
        <f t="shared" si="1189"/>
        <v>0</v>
      </c>
    </row>
    <row r="3966" spans="1:7" ht="20.100000000000001" customHeight="1" x14ac:dyDescent="0.2">
      <c r="A3966" s="363" t="str">
        <f t="shared" si="1188"/>
        <v/>
      </c>
      <c r="B3966" s="328" t="str">
        <f t="shared" si="1185"/>
        <v/>
      </c>
      <c r="C3966" s="327"/>
      <c r="D3966" s="325" t="str">
        <f t="shared" si="1186"/>
        <v/>
      </c>
      <c r="E3966" s="329"/>
      <c r="F3966" s="331">
        <f t="shared" si="1187"/>
        <v>0</v>
      </c>
      <c r="G3966" s="332">
        <f t="shared" si="1189"/>
        <v>0</v>
      </c>
    </row>
    <row r="3967" spans="1:7" ht="20.100000000000001" customHeight="1" x14ac:dyDescent="0.2">
      <c r="A3967" s="363" t="str">
        <f t="shared" si="1188"/>
        <v/>
      </c>
      <c r="B3967" s="328" t="str">
        <f t="shared" si="1185"/>
        <v/>
      </c>
      <c r="C3967" s="328"/>
      <c r="D3967" s="325" t="str">
        <f t="shared" si="1186"/>
        <v/>
      </c>
      <c r="E3967" s="329"/>
      <c r="F3967" s="331">
        <f t="shared" si="1187"/>
        <v>0</v>
      </c>
      <c r="G3967" s="332">
        <f t="shared" si="1189"/>
        <v>0</v>
      </c>
    </row>
    <row r="3968" spans="1:7" ht="20.100000000000001" customHeight="1" x14ac:dyDescent="0.2">
      <c r="A3968" s="363" t="str">
        <f t="shared" si="1188"/>
        <v/>
      </c>
      <c r="B3968" s="328" t="str">
        <f t="shared" si="1185"/>
        <v/>
      </c>
      <c r="C3968" s="364"/>
      <c r="D3968" s="325" t="str">
        <f t="shared" si="1186"/>
        <v/>
      </c>
      <c r="E3968" s="365"/>
      <c r="F3968" s="331">
        <f t="shared" si="1187"/>
        <v>0</v>
      </c>
      <c r="G3968" s="332">
        <f t="shared" si="1189"/>
        <v>0</v>
      </c>
    </row>
    <row r="3969" spans="1:7" ht="20.100000000000001" customHeight="1" x14ac:dyDescent="0.2">
      <c r="A3969" s="363" t="str">
        <f t="shared" si="1188"/>
        <v/>
      </c>
      <c r="B3969" s="328" t="str">
        <f t="shared" si="1185"/>
        <v/>
      </c>
      <c r="C3969" s="364"/>
      <c r="D3969" s="325" t="str">
        <f t="shared" si="1186"/>
        <v/>
      </c>
      <c r="E3969" s="365"/>
      <c r="F3969" s="331">
        <f t="shared" si="1187"/>
        <v>0</v>
      </c>
      <c r="G3969" s="332">
        <f t="shared" si="1189"/>
        <v>0</v>
      </c>
    </row>
    <row r="3970" spans="1:7" ht="20.100000000000001" customHeight="1" x14ac:dyDescent="0.2">
      <c r="A3970" s="363" t="str">
        <f t="shared" si="1188"/>
        <v/>
      </c>
      <c r="B3970" s="328" t="str">
        <f t="shared" si="1185"/>
        <v/>
      </c>
      <c r="C3970" s="364"/>
      <c r="D3970" s="325" t="str">
        <f t="shared" si="1186"/>
        <v/>
      </c>
      <c r="E3970" s="365"/>
      <c r="F3970" s="331">
        <f t="shared" si="1187"/>
        <v>0</v>
      </c>
      <c r="G3970" s="332">
        <f t="shared" si="1189"/>
        <v>0</v>
      </c>
    </row>
    <row r="3971" spans="1:7" ht="20.100000000000001" customHeight="1" x14ac:dyDescent="0.2">
      <c r="A3971" s="363" t="str">
        <f t="shared" si="1188"/>
        <v/>
      </c>
      <c r="B3971" s="328" t="str">
        <f t="shared" si="1185"/>
        <v/>
      </c>
      <c r="C3971" s="364"/>
      <c r="D3971" s="325" t="str">
        <f t="shared" si="1186"/>
        <v/>
      </c>
      <c r="E3971" s="365"/>
      <c r="F3971" s="331">
        <f t="shared" si="1187"/>
        <v>0</v>
      </c>
      <c r="G3971" s="332">
        <f t="shared" si="1189"/>
        <v>0</v>
      </c>
    </row>
    <row r="3972" spans="1:7" ht="20.100000000000001" customHeight="1" x14ac:dyDescent="0.2">
      <c r="A3972" s="363" t="str">
        <f t="shared" si="1188"/>
        <v/>
      </c>
      <c r="B3972" s="328" t="str">
        <f t="shared" si="1185"/>
        <v/>
      </c>
      <c r="C3972" s="364"/>
      <c r="D3972" s="325" t="str">
        <f t="shared" si="1186"/>
        <v/>
      </c>
      <c r="E3972" s="365"/>
      <c r="F3972" s="331">
        <f t="shared" si="1187"/>
        <v>0</v>
      </c>
      <c r="G3972" s="332">
        <f t="shared" si="1189"/>
        <v>0</v>
      </c>
    </row>
    <row r="3973" spans="1:7" ht="20.100000000000001" customHeight="1" x14ac:dyDescent="0.2">
      <c r="A3973" s="363" t="str">
        <f t="shared" si="1188"/>
        <v/>
      </c>
      <c r="B3973" s="328" t="str">
        <f t="shared" si="1185"/>
        <v/>
      </c>
      <c r="C3973" s="364"/>
      <c r="D3973" s="325" t="str">
        <f t="shared" si="1186"/>
        <v/>
      </c>
      <c r="E3973" s="365"/>
      <c r="F3973" s="331">
        <f t="shared" si="1187"/>
        <v>0</v>
      </c>
      <c r="G3973" s="332">
        <f t="shared" si="1189"/>
        <v>0</v>
      </c>
    </row>
    <row r="3974" spans="1:7" ht="20.100000000000001" customHeight="1" x14ac:dyDescent="0.2">
      <c r="A3974" s="363" t="str">
        <f t="shared" si="1188"/>
        <v/>
      </c>
      <c r="B3974" s="328" t="str">
        <f t="shared" si="1185"/>
        <v/>
      </c>
      <c r="C3974" s="364"/>
      <c r="D3974" s="325" t="str">
        <f t="shared" si="1186"/>
        <v/>
      </c>
      <c r="E3974" s="365"/>
      <c r="F3974" s="331">
        <f t="shared" si="1187"/>
        <v>0</v>
      </c>
      <c r="G3974" s="332">
        <f t="shared" si="1189"/>
        <v>0</v>
      </c>
    </row>
    <row r="3975" spans="1:7" ht="20.100000000000001" customHeight="1" x14ac:dyDescent="0.2">
      <c r="A3975" s="363" t="str">
        <f t="shared" si="1188"/>
        <v/>
      </c>
      <c r="B3975" s="328" t="str">
        <f t="shared" si="1185"/>
        <v/>
      </c>
      <c r="C3975" s="364"/>
      <c r="D3975" s="325" t="str">
        <f t="shared" si="1186"/>
        <v/>
      </c>
      <c r="E3975" s="365"/>
      <c r="F3975" s="331">
        <f t="shared" si="1187"/>
        <v>0</v>
      </c>
      <c r="G3975" s="332">
        <f t="shared" si="1189"/>
        <v>0</v>
      </c>
    </row>
    <row r="3976" spans="1:7" ht="20.100000000000001" customHeight="1" x14ac:dyDescent="0.2">
      <c r="A3976" s="363" t="str">
        <f t="shared" si="1188"/>
        <v/>
      </c>
      <c r="B3976" s="328" t="str">
        <f t="shared" si="1185"/>
        <v/>
      </c>
      <c r="C3976" s="364"/>
      <c r="D3976" s="325" t="str">
        <f t="shared" si="1186"/>
        <v/>
      </c>
      <c r="E3976" s="365"/>
      <c r="F3976" s="331">
        <f t="shared" si="1187"/>
        <v>0</v>
      </c>
      <c r="G3976" s="332">
        <f t="shared" si="1189"/>
        <v>0</v>
      </c>
    </row>
    <row r="3977" spans="1:7" ht="20.100000000000001" customHeight="1" x14ac:dyDescent="0.2">
      <c r="A3977" s="366"/>
      <c r="B3977" s="352"/>
      <c r="C3977" s="352"/>
      <c r="D3977" s="330"/>
      <c r="E3977" s="348"/>
      <c r="F3977" s="597" t="s">
        <v>27</v>
      </c>
      <c r="G3977" s="333">
        <f>SUBTOTAL(9,G3963:G3976)</f>
        <v>0</v>
      </c>
    </row>
    <row r="3978" spans="1:7" ht="20.100000000000001" customHeight="1" x14ac:dyDescent="0.2">
      <c r="A3978" s="366"/>
      <c r="B3978" s="352"/>
      <c r="C3978" s="339" t="s">
        <v>722</v>
      </c>
      <c r="D3978" s="330"/>
      <c r="E3978" s="348"/>
      <c r="F3978" s="349"/>
      <c r="G3978" s="367"/>
    </row>
    <row r="3979" spans="1:7" ht="20.100000000000001" customHeight="1" x14ac:dyDescent="0.2">
      <c r="A3979" s="363" t="str">
        <f t="shared" ref="A3979:A3986" si="1190">IFERROR(VLOOKUP(C3979,Tabla_Insumos,4,FALSE),"")</f>
        <v/>
      </c>
      <c r="B3979" s="328" t="str">
        <f t="shared" ref="B3979:B3986" si="1191">IFERROR(VLOOKUP(C3979,Tabla_Insumos,5,FALSE),"")</f>
        <v/>
      </c>
      <c r="C3979" s="334"/>
      <c r="D3979" s="325" t="str">
        <f t="shared" ref="D3979:D3986" si="1192">IFERROR(VLOOKUP(C3979,Tabla_Insumos,2,FALSE),"")</f>
        <v/>
      </c>
      <c r="E3979" s="329"/>
      <c r="F3979" s="368">
        <f t="shared" ref="F3979:F3986" si="1193">IFERROR(VLOOKUP(C3979,Tabla_Insumos,3,FALSE),0)</f>
        <v>0</v>
      </c>
      <c r="G3979" s="332">
        <f>ROUND(E3979*F3979,2)</f>
        <v>0</v>
      </c>
    </row>
    <row r="3980" spans="1:7" ht="20.100000000000001" customHeight="1" x14ac:dyDescent="0.2">
      <c r="A3980" s="363" t="str">
        <f t="shared" si="1190"/>
        <v/>
      </c>
      <c r="B3980" s="328" t="str">
        <f t="shared" si="1191"/>
        <v/>
      </c>
      <c r="C3980" s="335"/>
      <c r="D3980" s="325" t="str">
        <f t="shared" si="1192"/>
        <v/>
      </c>
      <c r="E3980" s="329"/>
      <c r="F3980" s="368">
        <f t="shared" si="1193"/>
        <v>0</v>
      </c>
      <c r="G3980" s="332">
        <f t="shared" ref="G3980:G3986" si="1194">ROUND(E3980*F3980,2)</f>
        <v>0</v>
      </c>
    </row>
    <row r="3981" spans="1:7" ht="20.100000000000001" customHeight="1" x14ac:dyDescent="0.2">
      <c r="A3981" s="363" t="str">
        <f t="shared" si="1190"/>
        <v/>
      </c>
      <c r="B3981" s="328" t="str">
        <f t="shared" si="1191"/>
        <v/>
      </c>
      <c r="C3981" s="335"/>
      <c r="D3981" s="325" t="str">
        <f t="shared" si="1192"/>
        <v/>
      </c>
      <c r="E3981" s="329"/>
      <c r="F3981" s="368">
        <f t="shared" si="1193"/>
        <v>0</v>
      </c>
      <c r="G3981" s="332">
        <f t="shared" si="1194"/>
        <v>0</v>
      </c>
    </row>
    <row r="3982" spans="1:7" ht="20.100000000000001" customHeight="1" x14ac:dyDescent="0.2">
      <c r="A3982" s="363" t="str">
        <f t="shared" si="1190"/>
        <v/>
      </c>
      <c r="B3982" s="328" t="str">
        <f t="shared" si="1191"/>
        <v/>
      </c>
      <c r="C3982" s="335"/>
      <c r="D3982" s="325" t="str">
        <f t="shared" si="1192"/>
        <v/>
      </c>
      <c r="E3982" s="329"/>
      <c r="F3982" s="368">
        <f t="shared" si="1193"/>
        <v>0</v>
      </c>
      <c r="G3982" s="332">
        <f t="shared" si="1194"/>
        <v>0</v>
      </c>
    </row>
    <row r="3983" spans="1:7" ht="20.100000000000001" customHeight="1" x14ac:dyDescent="0.2">
      <c r="A3983" s="363" t="str">
        <f t="shared" si="1190"/>
        <v/>
      </c>
      <c r="B3983" s="328" t="str">
        <f t="shared" si="1191"/>
        <v/>
      </c>
      <c r="C3983" s="328"/>
      <c r="D3983" s="325" t="str">
        <f t="shared" si="1192"/>
        <v/>
      </c>
      <c r="E3983" s="329"/>
      <c r="F3983" s="368">
        <f t="shared" si="1193"/>
        <v>0</v>
      </c>
      <c r="G3983" s="332">
        <f t="shared" si="1194"/>
        <v>0</v>
      </c>
    </row>
    <row r="3984" spans="1:7" ht="20.100000000000001" customHeight="1" x14ac:dyDescent="0.2">
      <c r="A3984" s="363" t="str">
        <f t="shared" si="1190"/>
        <v/>
      </c>
      <c r="B3984" s="328" t="str">
        <f t="shared" si="1191"/>
        <v/>
      </c>
      <c r="C3984" s="328"/>
      <c r="D3984" s="325" t="str">
        <f t="shared" si="1192"/>
        <v/>
      </c>
      <c r="E3984" s="329"/>
      <c r="F3984" s="368">
        <f t="shared" si="1193"/>
        <v>0</v>
      </c>
      <c r="G3984" s="332">
        <f t="shared" si="1194"/>
        <v>0</v>
      </c>
    </row>
    <row r="3985" spans="1:7" ht="20.100000000000001" customHeight="1" x14ac:dyDescent="0.2">
      <c r="A3985" s="363" t="str">
        <f t="shared" si="1190"/>
        <v/>
      </c>
      <c r="B3985" s="328" t="str">
        <f t="shared" si="1191"/>
        <v/>
      </c>
      <c r="C3985" s="364"/>
      <c r="D3985" s="325" t="str">
        <f t="shared" si="1192"/>
        <v/>
      </c>
      <c r="E3985" s="365"/>
      <c r="F3985" s="368">
        <f t="shared" si="1193"/>
        <v>0</v>
      </c>
      <c r="G3985" s="332">
        <f t="shared" si="1194"/>
        <v>0</v>
      </c>
    </row>
    <row r="3986" spans="1:7" ht="20.100000000000001" customHeight="1" x14ac:dyDescent="0.2">
      <c r="A3986" s="363" t="str">
        <f t="shared" si="1190"/>
        <v/>
      </c>
      <c r="B3986" s="328" t="str">
        <f t="shared" si="1191"/>
        <v/>
      </c>
      <c r="C3986" s="364"/>
      <c r="D3986" s="325" t="str">
        <f t="shared" si="1192"/>
        <v/>
      </c>
      <c r="E3986" s="365"/>
      <c r="F3986" s="368">
        <f t="shared" si="1193"/>
        <v>0</v>
      </c>
      <c r="G3986" s="332">
        <f t="shared" si="1194"/>
        <v>0</v>
      </c>
    </row>
    <row r="3987" spans="1:7" ht="20.100000000000001" customHeight="1" x14ac:dyDescent="0.2">
      <c r="A3987" s="366"/>
      <c r="B3987" s="352"/>
      <c r="C3987" s="352"/>
      <c r="D3987" s="330"/>
      <c r="E3987" s="348"/>
      <c r="F3987" s="597" t="s">
        <v>28</v>
      </c>
      <c r="G3987" s="333">
        <f>SUBTOTAL(9,G3979:G3986)</f>
        <v>0</v>
      </c>
    </row>
    <row r="3988" spans="1:7" ht="20.100000000000001" customHeight="1" x14ac:dyDescent="0.2">
      <c r="A3988" s="366"/>
      <c r="B3988" s="352"/>
      <c r="C3988" s="339" t="s">
        <v>723</v>
      </c>
      <c r="D3988" s="330"/>
      <c r="E3988" s="348"/>
      <c r="F3988" s="349"/>
      <c r="G3988" s="367"/>
    </row>
    <row r="3989" spans="1:7" ht="20.100000000000001" customHeight="1" x14ac:dyDescent="0.2">
      <c r="A3989" s="363" t="str">
        <f>IFERROR(VLOOKUP(C3989,Tabla_Insumos,4,FALSE),"")</f>
        <v/>
      </c>
      <c r="B3989" s="328" t="str">
        <f t="shared" ref="B3989:B3997" si="1195">IFERROR(VLOOKUP(C3989,Tabla_Insumos,5,FALSE),"")</f>
        <v/>
      </c>
      <c r="C3989" s="335"/>
      <c r="D3989" s="325" t="str">
        <f t="shared" ref="D3989:D3997" si="1196">IFERROR(VLOOKUP(C3989,Tabla_Insumos,2,FALSE),"")</f>
        <v/>
      </c>
      <c r="E3989" s="329"/>
      <c r="F3989" s="331">
        <f>IFERROR(VLOOKUP(C3989,Tabla_Insumos,3,FALSE),0)</f>
        <v>0</v>
      </c>
      <c r="G3989" s="332">
        <f>ROUND(E3989*F3989,2)</f>
        <v>0</v>
      </c>
    </row>
    <row r="3990" spans="1:7" ht="20.100000000000001" customHeight="1" x14ac:dyDescent="0.2">
      <c r="A3990" s="363" t="str">
        <f t="shared" ref="A3990:A3997" si="1197">IFERROR(VLOOKUP(C3990,Tabla_Insumos,4,FALSE),"")</f>
        <v/>
      </c>
      <c r="B3990" s="328" t="str">
        <f t="shared" si="1195"/>
        <v/>
      </c>
      <c r="C3990" s="335"/>
      <c r="D3990" s="325" t="str">
        <f t="shared" si="1196"/>
        <v/>
      </c>
      <c r="E3990" s="329"/>
      <c r="F3990" s="331">
        <f t="shared" ref="F3990:F3997" si="1198">IFERROR(VLOOKUP(C3990,Tabla_Insumos,3,FALSE),0)</f>
        <v>0</v>
      </c>
      <c r="G3990" s="332">
        <f t="shared" ref="G3990:G3997" si="1199">ROUND(E3990*F3990,2)</f>
        <v>0</v>
      </c>
    </row>
    <row r="3991" spans="1:7" ht="20.100000000000001" customHeight="1" x14ac:dyDescent="0.2">
      <c r="A3991" s="363" t="str">
        <f t="shared" si="1197"/>
        <v/>
      </c>
      <c r="B3991" s="328" t="str">
        <f t="shared" si="1195"/>
        <v/>
      </c>
      <c r="C3991" s="334"/>
      <c r="D3991" s="325" t="str">
        <f t="shared" si="1196"/>
        <v/>
      </c>
      <c r="E3991" s="329"/>
      <c r="F3991" s="331">
        <f t="shared" si="1198"/>
        <v>0</v>
      </c>
      <c r="G3991" s="332">
        <f t="shared" si="1199"/>
        <v>0</v>
      </c>
    </row>
    <row r="3992" spans="1:7" ht="20.100000000000001" customHeight="1" x14ac:dyDescent="0.2">
      <c r="A3992" s="363" t="str">
        <f t="shared" si="1197"/>
        <v/>
      </c>
      <c r="B3992" s="328" t="str">
        <f t="shared" si="1195"/>
        <v/>
      </c>
      <c r="C3992" s="369"/>
      <c r="D3992" s="325" t="str">
        <f t="shared" si="1196"/>
        <v/>
      </c>
      <c r="E3992" s="329"/>
      <c r="F3992" s="331">
        <f t="shared" si="1198"/>
        <v>0</v>
      </c>
      <c r="G3992" s="332">
        <f t="shared" si="1199"/>
        <v>0</v>
      </c>
    </row>
    <row r="3993" spans="1:7" ht="20.100000000000001" customHeight="1" x14ac:dyDescent="0.2">
      <c r="A3993" s="363" t="str">
        <f t="shared" si="1197"/>
        <v/>
      </c>
      <c r="B3993" s="328" t="str">
        <f t="shared" si="1195"/>
        <v/>
      </c>
      <c r="C3993" s="370"/>
      <c r="D3993" s="325" t="str">
        <f t="shared" si="1196"/>
        <v/>
      </c>
      <c r="E3993" s="329"/>
      <c r="F3993" s="331">
        <f t="shared" si="1198"/>
        <v>0</v>
      </c>
      <c r="G3993" s="332">
        <f t="shared" si="1199"/>
        <v>0</v>
      </c>
    </row>
    <row r="3994" spans="1:7" ht="20.100000000000001" customHeight="1" x14ac:dyDescent="0.2">
      <c r="A3994" s="363" t="str">
        <f t="shared" si="1197"/>
        <v/>
      </c>
      <c r="B3994" s="328" t="str">
        <f t="shared" si="1195"/>
        <v/>
      </c>
      <c r="C3994" s="364"/>
      <c r="D3994" s="325" t="str">
        <f t="shared" si="1196"/>
        <v/>
      </c>
      <c r="E3994" s="365"/>
      <c r="F3994" s="331">
        <f t="shared" si="1198"/>
        <v>0</v>
      </c>
      <c r="G3994" s="332">
        <f t="shared" si="1199"/>
        <v>0</v>
      </c>
    </row>
    <row r="3995" spans="1:7" ht="20.100000000000001" customHeight="1" x14ac:dyDescent="0.2">
      <c r="A3995" s="363" t="str">
        <f t="shared" si="1197"/>
        <v/>
      </c>
      <c r="B3995" s="328" t="str">
        <f t="shared" si="1195"/>
        <v/>
      </c>
      <c r="C3995" s="364"/>
      <c r="D3995" s="325" t="str">
        <f t="shared" si="1196"/>
        <v/>
      </c>
      <c r="E3995" s="365"/>
      <c r="F3995" s="331">
        <f t="shared" si="1198"/>
        <v>0</v>
      </c>
      <c r="G3995" s="332">
        <f t="shared" si="1199"/>
        <v>0</v>
      </c>
    </row>
    <row r="3996" spans="1:7" ht="20.100000000000001" customHeight="1" x14ac:dyDescent="0.2">
      <c r="A3996" s="363" t="str">
        <f t="shared" si="1197"/>
        <v/>
      </c>
      <c r="B3996" s="328" t="str">
        <f t="shared" si="1195"/>
        <v/>
      </c>
      <c r="C3996" s="364"/>
      <c r="D3996" s="325" t="str">
        <f t="shared" si="1196"/>
        <v/>
      </c>
      <c r="E3996" s="365"/>
      <c r="F3996" s="331">
        <f t="shared" si="1198"/>
        <v>0</v>
      </c>
      <c r="G3996" s="332">
        <f t="shared" si="1199"/>
        <v>0</v>
      </c>
    </row>
    <row r="3997" spans="1:7" ht="20.100000000000001" customHeight="1" x14ac:dyDescent="0.2">
      <c r="A3997" s="363" t="str">
        <f t="shared" si="1197"/>
        <v/>
      </c>
      <c r="B3997" s="328" t="str">
        <f t="shared" si="1195"/>
        <v/>
      </c>
      <c r="C3997" s="364"/>
      <c r="D3997" s="325" t="str">
        <f t="shared" si="1196"/>
        <v/>
      </c>
      <c r="E3997" s="365"/>
      <c r="F3997" s="331">
        <f t="shared" si="1198"/>
        <v>0</v>
      </c>
      <c r="G3997" s="332">
        <f t="shared" si="1199"/>
        <v>0</v>
      </c>
    </row>
    <row r="3998" spans="1:7" ht="20.100000000000001" customHeight="1" x14ac:dyDescent="0.2">
      <c r="A3998" s="371"/>
      <c r="B3998" s="330"/>
      <c r="C3998" s="352"/>
      <c r="D3998" s="330"/>
      <c r="E3998" s="348"/>
      <c r="F3998" s="597" t="s">
        <v>29</v>
      </c>
      <c r="G3998" s="333">
        <f>SUBTOTAL(9,G3989:G3997)</f>
        <v>0</v>
      </c>
    </row>
    <row r="3999" spans="1:7" ht="20.100000000000001" customHeight="1" thickBot="1" x14ac:dyDescent="0.25">
      <c r="A3999" s="372"/>
      <c r="B3999" s="373"/>
      <c r="C3999" s="374"/>
      <c r="D3999" s="373"/>
      <c r="E3999" s="375"/>
      <c r="F3999" s="376"/>
      <c r="G3999" s="377"/>
    </row>
    <row r="4000" spans="1:7" ht="20.100000000000001" customHeight="1" thickBot="1" x14ac:dyDescent="0.25">
      <c r="A4000" s="387">
        <f>B3958</f>
        <v>78</v>
      </c>
      <c r="B4000" s="378" t="str">
        <f>C3958</f>
        <v>Red de agua potable - Obras de Nexo - Excavación de zanjas para inst. cañeías, sin depresión de napa</v>
      </c>
      <c r="C4000" s="379"/>
      <c r="D4000" s="379" t="s">
        <v>30</v>
      </c>
      <c r="E4000" s="380"/>
      <c r="F4000" s="381" t="s">
        <v>31</v>
      </c>
      <c r="G4000" s="382">
        <f>SUBTOTAL(9,G3963:G3999)</f>
        <v>0</v>
      </c>
    </row>
    <row r="4001" spans="1:7" ht="20.100000000000001" customHeight="1" thickTop="1" thickBot="1" x14ac:dyDescent="0.25"/>
    <row r="4002" spans="1:7" ht="20.100000000000001" customHeight="1" thickTop="1" x14ac:dyDescent="0.2">
      <c r="A4002" s="383" t="s">
        <v>1252</v>
      </c>
      <c r="B4002" s="384"/>
      <c r="C4002" s="384"/>
      <c r="D4002" s="384"/>
      <c r="E4002" s="384"/>
      <c r="F4002" s="384"/>
      <c r="G4002" s="385"/>
    </row>
    <row r="4003" spans="1:7" ht="20.100000000000001" customHeight="1" x14ac:dyDescent="0.2">
      <c r="A4003" s="336" t="s">
        <v>719</v>
      </c>
      <c r="B4003" s="337" t="str">
        <f>Comitente</f>
        <v>INSTITUTO PROVINCIAL DE LA VIVIENDA</v>
      </c>
      <c r="C4003" s="338"/>
      <c r="D4003" s="339"/>
      <c r="E4003" s="339"/>
      <c r="F4003" s="340"/>
      <c r="G4003" s="341"/>
    </row>
    <row r="4004" spans="1:7" ht="20.100000000000001" customHeight="1" x14ac:dyDescent="0.2">
      <c r="A4004" s="336" t="s">
        <v>720</v>
      </c>
      <c r="B4004" s="337" t="str">
        <f>Contratista</f>
        <v>xxxxxx</v>
      </c>
      <c r="C4004" s="342"/>
      <c r="D4004" s="342"/>
      <c r="E4004" s="342"/>
      <c r="F4004" s="343"/>
      <c r="G4004" s="344"/>
    </row>
    <row r="4005" spans="1:7" ht="20.100000000000001" customHeight="1" x14ac:dyDescent="0.2">
      <c r="A4005" s="336" t="s">
        <v>20</v>
      </c>
      <c r="B4005" s="337" t="str">
        <f>Obra</f>
        <v>B° VIRGEN DE FÁTIMA - SECTOR 1 - 71 VIV.- DPTO. JÁCHAL</v>
      </c>
      <c r="C4005" s="342"/>
      <c r="D4005" s="342"/>
      <c r="E4005" s="342"/>
      <c r="F4005" s="343" t="s">
        <v>33</v>
      </c>
      <c r="G4005" s="345">
        <f>+Datos!$C$10</f>
        <v>43769</v>
      </c>
    </row>
    <row r="4006" spans="1:7" ht="20.100000000000001" customHeight="1" x14ac:dyDescent="0.2">
      <c r="A4006" s="346" t="s">
        <v>718</v>
      </c>
      <c r="B4006" s="347" t="str">
        <f>Ubicación</f>
        <v>DEPTO. JÁCHAL</v>
      </c>
      <c r="C4006" s="347"/>
      <c r="D4006" s="330"/>
      <c r="E4006" s="348"/>
      <c r="F4006" s="349"/>
      <c r="G4006" s="350"/>
    </row>
    <row r="4007" spans="1:7" ht="20.100000000000001" customHeight="1" x14ac:dyDescent="0.2">
      <c r="A4007" s="346" t="s">
        <v>34</v>
      </c>
      <c r="B4007" s="351" t="s">
        <v>1126</v>
      </c>
      <c r="C4007" s="352" t="str">
        <f>IFERROR(VLOOKUP(B4007,Tabla_CyP,2,FALSE),"")</f>
        <v>INFRAESTRUCTURA</v>
      </c>
      <c r="D4007" s="353"/>
      <c r="E4007" s="348"/>
      <c r="F4007" s="349"/>
      <c r="G4007" s="350"/>
    </row>
    <row r="4008" spans="1:7" ht="20.100000000000001" customHeight="1" x14ac:dyDescent="0.2">
      <c r="A4008" s="346" t="s">
        <v>21</v>
      </c>
      <c r="B4008" s="386">
        <f>IFERROR(VLOOKUP(COUNTIF($A$1:A4008,"ITEM:"),Tabla_NumeroItem,2,FALSE),"")</f>
        <v>79</v>
      </c>
      <c r="C4008" s="352" t="str">
        <f>IFERROR(VLOOKUP(B4008,Tabla_CyP,2,FALSE),"")</f>
        <v>Red de agua potable - Obras de Nexo - Paquete estructural</v>
      </c>
      <c r="D4008" s="330"/>
      <c r="E4008" s="348"/>
      <c r="F4008" s="343" t="s">
        <v>22</v>
      </c>
      <c r="G4008" s="354" t="str">
        <f>IFERROR(VLOOKUP(B4008,Tabla_CyP,4,FALSE),"")</f>
        <v>m3</v>
      </c>
    </row>
    <row r="4009" spans="1:7" ht="20.100000000000001" customHeight="1" x14ac:dyDescent="0.2">
      <c r="A4009" s="346"/>
      <c r="B4009" s="347"/>
      <c r="C4009" s="352"/>
      <c r="D4009" s="330"/>
      <c r="E4009" s="348"/>
      <c r="F4009" s="349"/>
      <c r="G4009" s="350"/>
    </row>
    <row r="4010" spans="1:7" ht="20.100000000000001" customHeight="1" x14ac:dyDescent="0.2">
      <c r="A4010" s="650" t="s">
        <v>581</v>
      </c>
      <c r="B4010" s="651"/>
      <c r="C4010" s="646" t="s">
        <v>0</v>
      </c>
      <c r="D4010" s="646" t="s">
        <v>23</v>
      </c>
      <c r="E4010" s="648" t="s">
        <v>24</v>
      </c>
      <c r="F4010" s="644" t="s">
        <v>25</v>
      </c>
      <c r="G4010" s="652" t="s">
        <v>26</v>
      </c>
    </row>
    <row r="4011" spans="1:7" ht="20.100000000000001" customHeight="1" x14ac:dyDescent="0.2">
      <c r="A4011" s="355" t="s">
        <v>582</v>
      </c>
      <c r="B4011" s="356" t="s">
        <v>583</v>
      </c>
      <c r="C4011" s="647"/>
      <c r="D4011" s="647"/>
      <c r="E4011" s="649"/>
      <c r="F4011" s="645"/>
      <c r="G4011" s="653"/>
    </row>
    <row r="4012" spans="1:7" ht="20.100000000000001" customHeight="1" x14ac:dyDescent="0.2">
      <c r="A4012" s="596"/>
      <c r="B4012" s="357"/>
      <c r="C4012" s="358" t="s">
        <v>721</v>
      </c>
      <c r="D4012" s="359"/>
      <c r="E4012" s="360"/>
      <c r="F4012" s="361"/>
      <c r="G4012" s="362"/>
    </row>
    <row r="4013" spans="1:7" ht="20.100000000000001" customHeight="1" x14ac:dyDescent="0.2">
      <c r="A4013" s="363" t="str">
        <f>IFERROR(VLOOKUP(C4013,Tabla_Insumos,4,FALSE),"")</f>
        <v/>
      </c>
      <c r="B4013" s="328" t="str">
        <f t="shared" ref="B4013:B4026" si="1200">IFERROR(VLOOKUP(C4013,Tabla_Insumos,5,FALSE),"")</f>
        <v/>
      </c>
      <c r="C4013" s="326"/>
      <c r="D4013" s="325" t="str">
        <f t="shared" ref="D4013:D4026" si="1201">IFERROR(VLOOKUP(C4013,Tabla_Insumos,2,FALSE),"")</f>
        <v/>
      </c>
      <c r="E4013" s="329"/>
      <c r="F4013" s="331">
        <f t="shared" ref="F4013:F4026" si="1202">IFERROR(VLOOKUP(C4013,Tabla_Insumos,3,FALSE),0)</f>
        <v>0</v>
      </c>
      <c r="G4013" s="332">
        <f>ROUND(E4013*F4013,2)</f>
        <v>0</v>
      </c>
    </row>
    <row r="4014" spans="1:7" ht="20.100000000000001" customHeight="1" x14ac:dyDescent="0.2">
      <c r="A4014" s="363" t="str">
        <f t="shared" ref="A4014:A4026" si="1203">IFERROR(VLOOKUP(C4014,Tabla_Insumos,4,FALSE),"")</f>
        <v/>
      </c>
      <c r="B4014" s="328" t="str">
        <f t="shared" si="1200"/>
        <v/>
      </c>
      <c r="C4014" s="326"/>
      <c r="D4014" s="325" t="str">
        <f t="shared" si="1201"/>
        <v/>
      </c>
      <c r="E4014" s="329"/>
      <c r="F4014" s="331">
        <f t="shared" si="1202"/>
        <v>0</v>
      </c>
      <c r="G4014" s="332">
        <f t="shared" ref="G4014:G4026" si="1204">ROUND(E4014*F4014,2)</f>
        <v>0</v>
      </c>
    </row>
    <row r="4015" spans="1:7" ht="20.100000000000001" customHeight="1" x14ac:dyDescent="0.2">
      <c r="A4015" s="363" t="str">
        <f t="shared" si="1203"/>
        <v/>
      </c>
      <c r="B4015" s="328" t="str">
        <f t="shared" si="1200"/>
        <v/>
      </c>
      <c r="C4015" s="326"/>
      <c r="D4015" s="325" t="str">
        <f t="shared" si="1201"/>
        <v/>
      </c>
      <c r="E4015" s="329"/>
      <c r="F4015" s="331">
        <f t="shared" si="1202"/>
        <v>0</v>
      </c>
      <c r="G4015" s="332">
        <f t="shared" si="1204"/>
        <v>0</v>
      </c>
    </row>
    <row r="4016" spans="1:7" ht="20.100000000000001" customHeight="1" x14ac:dyDescent="0.2">
      <c r="A4016" s="363" t="str">
        <f t="shared" si="1203"/>
        <v/>
      </c>
      <c r="B4016" s="328" t="str">
        <f t="shared" si="1200"/>
        <v/>
      </c>
      <c r="C4016" s="327"/>
      <c r="D4016" s="325" t="str">
        <f t="shared" si="1201"/>
        <v/>
      </c>
      <c r="E4016" s="329"/>
      <c r="F4016" s="331">
        <f t="shared" si="1202"/>
        <v>0</v>
      </c>
      <c r="G4016" s="332">
        <f t="shared" si="1204"/>
        <v>0</v>
      </c>
    </row>
    <row r="4017" spans="1:7" ht="20.100000000000001" customHeight="1" x14ac:dyDescent="0.2">
      <c r="A4017" s="363" t="str">
        <f t="shared" si="1203"/>
        <v/>
      </c>
      <c r="B4017" s="328" t="str">
        <f t="shared" si="1200"/>
        <v/>
      </c>
      <c r="C4017" s="328"/>
      <c r="D4017" s="325" t="str">
        <f t="shared" si="1201"/>
        <v/>
      </c>
      <c r="E4017" s="329"/>
      <c r="F4017" s="331">
        <f t="shared" si="1202"/>
        <v>0</v>
      </c>
      <c r="G4017" s="332">
        <f t="shared" si="1204"/>
        <v>0</v>
      </c>
    </row>
    <row r="4018" spans="1:7" ht="20.100000000000001" customHeight="1" x14ac:dyDescent="0.2">
      <c r="A4018" s="363" t="str">
        <f t="shared" si="1203"/>
        <v/>
      </c>
      <c r="B4018" s="328" t="str">
        <f t="shared" si="1200"/>
        <v/>
      </c>
      <c r="C4018" s="364"/>
      <c r="D4018" s="325" t="str">
        <f t="shared" si="1201"/>
        <v/>
      </c>
      <c r="E4018" s="365"/>
      <c r="F4018" s="331">
        <f t="shared" si="1202"/>
        <v>0</v>
      </c>
      <c r="G4018" s="332">
        <f t="shared" si="1204"/>
        <v>0</v>
      </c>
    </row>
    <row r="4019" spans="1:7" ht="20.100000000000001" customHeight="1" x14ac:dyDescent="0.2">
      <c r="A4019" s="363" t="str">
        <f t="shared" si="1203"/>
        <v/>
      </c>
      <c r="B4019" s="328" t="str">
        <f t="shared" si="1200"/>
        <v/>
      </c>
      <c r="C4019" s="364"/>
      <c r="D4019" s="325" t="str">
        <f t="shared" si="1201"/>
        <v/>
      </c>
      <c r="E4019" s="365"/>
      <c r="F4019" s="331">
        <f t="shared" si="1202"/>
        <v>0</v>
      </c>
      <c r="G4019" s="332">
        <f t="shared" si="1204"/>
        <v>0</v>
      </c>
    </row>
    <row r="4020" spans="1:7" ht="20.100000000000001" customHeight="1" x14ac:dyDescent="0.2">
      <c r="A4020" s="363" t="str">
        <f t="shared" si="1203"/>
        <v/>
      </c>
      <c r="B4020" s="328" t="str">
        <f t="shared" si="1200"/>
        <v/>
      </c>
      <c r="C4020" s="364"/>
      <c r="D4020" s="325" t="str">
        <f t="shared" si="1201"/>
        <v/>
      </c>
      <c r="E4020" s="365"/>
      <c r="F4020" s="331">
        <f t="shared" si="1202"/>
        <v>0</v>
      </c>
      <c r="G4020" s="332">
        <f t="shared" si="1204"/>
        <v>0</v>
      </c>
    </row>
    <row r="4021" spans="1:7" ht="20.100000000000001" customHeight="1" x14ac:dyDescent="0.2">
      <c r="A4021" s="363" t="str">
        <f t="shared" si="1203"/>
        <v/>
      </c>
      <c r="B4021" s="328" t="str">
        <f t="shared" si="1200"/>
        <v/>
      </c>
      <c r="C4021" s="364"/>
      <c r="D4021" s="325" t="str">
        <f t="shared" si="1201"/>
        <v/>
      </c>
      <c r="E4021" s="365"/>
      <c r="F4021" s="331">
        <f t="shared" si="1202"/>
        <v>0</v>
      </c>
      <c r="G4021" s="332">
        <f t="shared" si="1204"/>
        <v>0</v>
      </c>
    </row>
    <row r="4022" spans="1:7" ht="20.100000000000001" customHeight="1" x14ac:dyDescent="0.2">
      <c r="A4022" s="363" t="str">
        <f t="shared" si="1203"/>
        <v/>
      </c>
      <c r="B4022" s="328" t="str">
        <f t="shared" si="1200"/>
        <v/>
      </c>
      <c r="C4022" s="364"/>
      <c r="D4022" s="325" t="str">
        <f t="shared" si="1201"/>
        <v/>
      </c>
      <c r="E4022" s="365"/>
      <c r="F4022" s="331">
        <f t="shared" si="1202"/>
        <v>0</v>
      </c>
      <c r="G4022" s="332">
        <f t="shared" si="1204"/>
        <v>0</v>
      </c>
    </row>
    <row r="4023" spans="1:7" ht="20.100000000000001" customHeight="1" x14ac:dyDescent="0.2">
      <c r="A4023" s="363" t="str">
        <f t="shared" si="1203"/>
        <v/>
      </c>
      <c r="B4023" s="328" t="str">
        <f t="shared" si="1200"/>
        <v/>
      </c>
      <c r="C4023" s="364"/>
      <c r="D4023" s="325" t="str">
        <f t="shared" si="1201"/>
        <v/>
      </c>
      <c r="E4023" s="365"/>
      <c r="F4023" s="331">
        <f t="shared" si="1202"/>
        <v>0</v>
      </c>
      <c r="G4023" s="332">
        <f t="shared" si="1204"/>
        <v>0</v>
      </c>
    </row>
    <row r="4024" spans="1:7" ht="20.100000000000001" customHeight="1" x14ac:dyDescent="0.2">
      <c r="A4024" s="363" t="str">
        <f t="shared" si="1203"/>
        <v/>
      </c>
      <c r="B4024" s="328" t="str">
        <f t="shared" si="1200"/>
        <v/>
      </c>
      <c r="C4024" s="364"/>
      <c r="D4024" s="325" t="str">
        <f t="shared" si="1201"/>
        <v/>
      </c>
      <c r="E4024" s="365"/>
      <c r="F4024" s="331">
        <f t="shared" si="1202"/>
        <v>0</v>
      </c>
      <c r="G4024" s="332">
        <f t="shared" si="1204"/>
        <v>0</v>
      </c>
    </row>
    <row r="4025" spans="1:7" ht="20.100000000000001" customHeight="1" x14ac:dyDescent="0.2">
      <c r="A4025" s="363" t="str">
        <f t="shared" si="1203"/>
        <v/>
      </c>
      <c r="B4025" s="328" t="str">
        <f t="shared" si="1200"/>
        <v/>
      </c>
      <c r="C4025" s="364"/>
      <c r="D4025" s="325" t="str">
        <f t="shared" si="1201"/>
        <v/>
      </c>
      <c r="E4025" s="365"/>
      <c r="F4025" s="331">
        <f t="shared" si="1202"/>
        <v>0</v>
      </c>
      <c r="G4025" s="332">
        <f t="shared" si="1204"/>
        <v>0</v>
      </c>
    </row>
    <row r="4026" spans="1:7" ht="20.100000000000001" customHeight="1" x14ac:dyDescent="0.2">
      <c r="A4026" s="363" t="str">
        <f t="shared" si="1203"/>
        <v/>
      </c>
      <c r="B4026" s="328" t="str">
        <f t="shared" si="1200"/>
        <v/>
      </c>
      <c r="C4026" s="364"/>
      <c r="D4026" s="325" t="str">
        <f t="shared" si="1201"/>
        <v/>
      </c>
      <c r="E4026" s="365"/>
      <c r="F4026" s="331">
        <f t="shared" si="1202"/>
        <v>0</v>
      </c>
      <c r="G4026" s="332">
        <f t="shared" si="1204"/>
        <v>0</v>
      </c>
    </row>
    <row r="4027" spans="1:7" ht="20.100000000000001" customHeight="1" x14ac:dyDescent="0.2">
      <c r="A4027" s="366"/>
      <c r="B4027" s="352"/>
      <c r="C4027" s="352"/>
      <c r="D4027" s="330"/>
      <c r="E4027" s="348"/>
      <c r="F4027" s="597" t="s">
        <v>27</v>
      </c>
      <c r="G4027" s="333">
        <f>SUBTOTAL(9,G4013:G4026)</f>
        <v>0</v>
      </c>
    </row>
    <row r="4028" spans="1:7" ht="20.100000000000001" customHeight="1" x14ac:dyDescent="0.2">
      <c r="A4028" s="366"/>
      <c r="B4028" s="352"/>
      <c r="C4028" s="339" t="s">
        <v>722</v>
      </c>
      <c r="D4028" s="330"/>
      <c r="E4028" s="348"/>
      <c r="F4028" s="349"/>
      <c r="G4028" s="367"/>
    </row>
    <row r="4029" spans="1:7" ht="20.100000000000001" customHeight="1" x14ac:dyDescent="0.2">
      <c r="A4029" s="363" t="str">
        <f t="shared" ref="A4029:A4036" si="1205">IFERROR(VLOOKUP(C4029,Tabla_Insumos,4,FALSE),"")</f>
        <v/>
      </c>
      <c r="B4029" s="328" t="str">
        <f t="shared" ref="B4029:B4036" si="1206">IFERROR(VLOOKUP(C4029,Tabla_Insumos,5,FALSE),"")</f>
        <v/>
      </c>
      <c r="C4029" s="334"/>
      <c r="D4029" s="325" t="str">
        <f t="shared" ref="D4029:D4036" si="1207">IFERROR(VLOOKUP(C4029,Tabla_Insumos,2,FALSE),"")</f>
        <v/>
      </c>
      <c r="E4029" s="329"/>
      <c r="F4029" s="368">
        <f t="shared" ref="F4029:F4036" si="1208">IFERROR(VLOOKUP(C4029,Tabla_Insumos,3,FALSE),0)</f>
        <v>0</v>
      </c>
      <c r="G4029" s="332">
        <f>ROUND(E4029*F4029,2)</f>
        <v>0</v>
      </c>
    </row>
    <row r="4030" spans="1:7" ht="20.100000000000001" customHeight="1" x14ac:dyDescent="0.2">
      <c r="A4030" s="363" t="str">
        <f t="shared" si="1205"/>
        <v/>
      </c>
      <c r="B4030" s="328" t="str">
        <f t="shared" si="1206"/>
        <v/>
      </c>
      <c r="C4030" s="335"/>
      <c r="D4030" s="325" t="str">
        <f t="shared" si="1207"/>
        <v/>
      </c>
      <c r="E4030" s="329"/>
      <c r="F4030" s="368">
        <f t="shared" si="1208"/>
        <v>0</v>
      </c>
      <c r="G4030" s="332">
        <f t="shared" ref="G4030:G4036" si="1209">ROUND(E4030*F4030,2)</f>
        <v>0</v>
      </c>
    </row>
    <row r="4031" spans="1:7" ht="20.100000000000001" customHeight="1" x14ac:dyDescent="0.2">
      <c r="A4031" s="363" t="str">
        <f t="shared" si="1205"/>
        <v/>
      </c>
      <c r="B4031" s="328" t="str">
        <f t="shared" si="1206"/>
        <v/>
      </c>
      <c r="C4031" s="335"/>
      <c r="D4031" s="325" t="str">
        <f t="shared" si="1207"/>
        <v/>
      </c>
      <c r="E4031" s="329"/>
      <c r="F4031" s="368">
        <f t="shared" si="1208"/>
        <v>0</v>
      </c>
      <c r="G4031" s="332">
        <f t="shared" si="1209"/>
        <v>0</v>
      </c>
    </row>
    <row r="4032" spans="1:7" ht="20.100000000000001" customHeight="1" x14ac:dyDescent="0.2">
      <c r="A4032" s="363" t="str">
        <f t="shared" si="1205"/>
        <v/>
      </c>
      <c r="B4032" s="328" t="str">
        <f t="shared" si="1206"/>
        <v/>
      </c>
      <c r="C4032" s="335"/>
      <c r="D4032" s="325" t="str">
        <f t="shared" si="1207"/>
        <v/>
      </c>
      <c r="E4032" s="329"/>
      <c r="F4032" s="368">
        <f t="shared" si="1208"/>
        <v>0</v>
      </c>
      <c r="G4032" s="332">
        <f t="shared" si="1209"/>
        <v>0</v>
      </c>
    </row>
    <row r="4033" spans="1:7" ht="20.100000000000001" customHeight="1" x14ac:dyDescent="0.2">
      <c r="A4033" s="363" t="str">
        <f t="shared" si="1205"/>
        <v/>
      </c>
      <c r="B4033" s="328" t="str">
        <f t="shared" si="1206"/>
        <v/>
      </c>
      <c r="C4033" s="328"/>
      <c r="D4033" s="325" t="str">
        <f t="shared" si="1207"/>
        <v/>
      </c>
      <c r="E4033" s="329"/>
      <c r="F4033" s="368">
        <f t="shared" si="1208"/>
        <v>0</v>
      </c>
      <c r="G4033" s="332">
        <f t="shared" si="1209"/>
        <v>0</v>
      </c>
    </row>
    <row r="4034" spans="1:7" ht="20.100000000000001" customHeight="1" x14ac:dyDescent="0.2">
      <c r="A4034" s="363" t="str">
        <f t="shared" si="1205"/>
        <v/>
      </c>
      <c r="B4034" s="328" t="str">
        <f t="shared" si="1206"/>
        <v/>
      </c>
      <c r="C4034" s="328"/>
      <c r="D4034" s="325" t="str">
        <f t="shared" si="1207"/>
        <v/>
      </c>
      <c r="E4034" s="329"/>
      <c r="F4034" s="368">
        <f t="shared" si="1208"/>
        <v>0</v>
      </c>
      <c r="G4034" s="332">
        <f t="shared" si="1209"/>
        <v>0</v>
      </c>
    </row>
    <row r="4035" spans="1:7" ht="20.100000000000001" customHeight="1" x14ac:dyDescent="0.2">
      <c r="A4035" s="363" t="str">
        <f t="shared" si="1205"/>
        <v/>
      </c>
      <c r="B4035" s="328" t="str">
        <f t="shared" si="1206"/>
        <v/>
      </c>
      <c r="C4035" s="364"/>
      <c r="D4035" s="325" t="str">
        <f t="shared" si="1207"/>
        <v/>
      </c>
      <c r="E4035" s="365"/>
      <c r="F4035" s="368">
        <f t="shared" si="1208"/>
        <v>0</v>
      </c>
      <c r="G4035" s="332">
        <f t="shared" si="1209"/>
        <v>0</v>
      </c>
    </row>
    <row r="4036" spans="1:7" ht="20.100000000000001" customHeight="1" x14ac:dyDescent="0.2">
      <c r="A4036" s="363" t="str">
        <f t="shared" si="1205"/>
        <v/>
      </c>
      <c r="B4036" s="328" t="str">
        <f t="shared" si="1206"/>
        <v/>
      </c>
      <c r="C4036" s="364"/>
      <c r="D4036" s="325" t="str">
        <f t="shared" si="1207"/>
        <v/>
      </c>
      <c r="E4036" s="365"/>
      <c r="F4036" s="368">
        <f t="shared" si="1208"/>
        <v>0</v>
      </c>
      <c r="G4036" s="332">
        <f t="shared" si="1209"/>
        <v>0</v>
      </c>
    </row>
    <row r="4037" spans="1:7" ht="20.100000000000001" customHeight="1" x14ac:dyDescent="0.2">
      <c r="A4037" s="366"/>
      <c r="B4037" s="352"/>
      <c r="C4037" s="352"/>
      <c r="D4037" s="330"/>
      <c r="E4037" s="348"/>
      <c r="F4037" s="597" t="s">
        <v>28</v>
      </c>
      <c r="G4037" s="333">
        <f>SUBTOTAL(9,G4029:G4036)</f>
        <v>0</v>
      </c>
    </row>
    <row r="4038" spans="1:7" ht="20.100000000000001" customHeight="1" x14ac:dyDescent="0.2">
      <c r="A4038" s="366"/>
      <c r="B4038" s="352"/>
      <c r="C4038" s="339" t="s">
        <v>723</v>
      </c>
      <c r="D4038" s="330"/>
      <c r="E4038" s="348"/>
      <c r="F4038" s="349"/>
      <c r="G4038" s="367"/>
    </row>
    <row r="4039" spans="1:7" ht="20.100000000000001" customHeight="1" x14ac:dyDescent="0.2">
      <c r="A4039" s="363" t="str">
        <f>IFERROR(VLOOKUP(C4039,Tabla_Insumos,4,FALSE),"")</f>
        <v/>
      </c>
      <c r="B4039" s="328" t="str">
        <f t="shared" ref="B4039:B4047" si="1210">IFERROR(VLOOKUP(C4039,Tabla_Insumos,5,FALSE),"")</f>
        <v/>
      </c>
      <c r="C4039" s="335"/>
      <c r="D4039" s="325" t="str">
        <f t="shared" ref="D4039:D4047" si="1211">IFERROR(VLOOKUP(C4039,Tabla_Insumos,2,FALSE),"")</f>
        <v/>
      </c>
      <c r="E4039" s="329"/>
      <c r="F4039" s="331">
        <f>IFERROR(VLOOKUP(C4039,Tabla_Insumos,3,FALSE),0)</f>
        <v>0</v>
      </c>
      <c r="G4039" s="332">
        <f>ROUND(E4039*F4039,2)</f>
        <v>0</v>
      </c>
    </row>
    <row r="4040" spans="1:7" ht="20.100000000000001" customHeight="1" x14ac:dyDescent="0.2">
      <c r="A4040" s="363" t="str">
        <f t="shared" ref="A4040:A4047" si="1212">IFERROR(VLOOKUP(C4040,Tabla_Insumos,4,FALSE),"")</f>
        <v/>
      </c>
      <c r="B4040" s="328" t="str">
        <f t="shared" si="1210"/>
        <v/>
      </c>
      <c r="C4040" s="335"/>
      <c r="D4040" s="325" t="str">
        <f t="shared" si="1211"/>
        <v/>
      </c>
      <c r="E4040" s="329"/>
      <c r="F4040" s="331">
        <f t="shared" ref="F4040:F4047" si="1213">IFERROR(VLOOKUP(C4040,Tabla_Insumos,3,FALSE),0)</f>
        <v>0</v>
      </c>
      <c r="G4040" s="332">
        <f t="shared" ref="G4040:G4047" si="1214">ROUND(E4040*F4040,2)</f>
        <v>0</v>
      </c>
    </row>
    <row r="4041" spans="1:7" ht="20.100000000000001" customHeight="1" x14ac:dyDescent="0.2">
      <c r="A4041" s="363" t="str">
        <f t="shared" si="1212"/>
        <v/>
      </c>
      <c r="B4041" s="328" t="str">
        <f t="shared" si="1210"/>
        <v/>
      </c>
      <c r="C4041" s="334"/>
      <c r="D4041" s="325" t="str">
        <f t="shared" si="1211"/>
        <v/>
      </c>
      <c r="E4041" s="329"/>
      <c r="F4041" s="331">
        <f t="shared" si="1213"/>
        <v>0</v>
      </c>
      <c r="G4041" s="332">
        <f t="shared" si="1214"/>
        <v>0</v>
      </c>
    </row>
    <row r="4042" spans="1:7" ht="20.100000000000001" customHeight="1" x14ac:dyDescent="0.2">
      <c r="A4042" s="363" t="str">
        <f t="shared" si="1212"/>
        <v/>
      </c>
      <c r="B4042" s="328" t="str">
        <f t="shared" si="1210"/>
        <v/>
      </c>
      <c r="C4042" s="369"/>
      <c r="D4042" s="325" t="str">
        <f t="shared" si="1211"/>
        <v/>
      </c>
      <c r="E4042" s="329"/>
      <c r="F4042" s="331">
        <f t="shared" si="1213"/>
        <v>0</v>
      </c>
      <c r="G4042" s="332">
        <f t="shared" si="1214"/>
        <v>0</v>
      </c>
    </row>
    <row r="4043" spans="1:7" ht="20.100000000000001" customHeight="1" x14ac:dyDescent="0.2">
      <c r="A4043" s="363" t="str">
        <f t="shared" si="1212"/>
        <v/>
      </c>
      <c r="B4043" s="328" t="str">
        <f t="shared" si="1210"/>
        <v/>
      </c>
      <c r="C4043" s="370"/>
      <c r="D4043" s="325" t="str">
        <f t="shared" si="1211"/>
        <v/>
      </c>
      <c r="E4043" s="329"/>
      <c r="F4043" s="331">
        <f t="shared" si="1213"/>
        <v>0</v>
      </c>
      <c r="G4043" s="332">
        <f t="shared" si="1214"/>
        <v>0</v>
      </c>
    </row>
    <row r="4044" spans="1:7" ht="20.100000000000001" customHeight="1" x14ac:dyDescent="0.2">
      <c r="A4044" s="363" t="str">
        <f t="shared" si="1212"/>
        <v/>
      </c>
      <c r="B4044" s="328" t="str">
        <f t="shared" si="1210"/>
        <v/>
      </c>
      <c r="C4044" s="364"/>
      <c r="D4044" s="325" t="str">
        <f t="shared" si="1211"/>
        <v/>
      </c>
      <c r="E4044" s="365"/>
      <c r="F4044" s="331">
        <f t="shared" si="1213"/>
        <v>0</v>
      </c>
      <c r="G4044" s="332">
        <f t="shared" si="1214"/>
        <v>0</v>
      </c>
    </row>
    <row r="4045" spans="1:7" ht="20.100000000000001" customHeight="1" x14ac:dyDescent="0.2">
      <c r="A4045" s="363" t="str">
        <f t="shared" si="1212"/>
        <v/>
      </c>
      <c r="B4045" s="328" t="str">
        <f t="shared" si="1210"/>
        <v/>
      </c>
      <c r="C4045" s="364"/>
      <c r="D4045" s="325" t="str">
        <f t="shared" si="1211"/>
        <v/>
      </c>
      <c r="E4045" s="365"/>
      <c r="F4045" s="331">
        <f t="shared" si="1213"/>
        <v>0</v>
      </c>
      <c r="G4045" s="332">
        <f t="shared" si="1214"/>
        <v>0</v>
      </c>
    </row>
    <row r="4046" spans="1:7" ht="20.100000000000001" customHeight="1" x14ac:dyDescent="0.2">
      <c r="A4046" s="363" t="str">
        <f t="shared" si="1212"/>
        <v/>
      </c>
      <c r="B4046" s="328" t="str">
        <f t="shared" si="1210"/>
        <v/>
      </c>
      <c r="C4046" s="364"/>
      <c r="D4046" s="325" t="str">
        <f t="shared" si="1211"/>
        <v/>
      </c>
      <c r="E4046" s="365"/>
      <c r="F4046" s="331">
        <f t="shared" si="1213"/>
        <v>0</v>
      </c>
      <c r="G4046" s="332">
        <f t="shared" si="1214"/>
        <v>0</v>
      </c>
    </row>
    <row r="4047" spans="1:7" ht="20.100000000000001" customHeight="1" x14ac:dyDescent="0.2">
      <c r="A4047" s="363" t="str">
        <f t="shared" si="1212"/>
        <v/>
      </c>
      <c r="B4047" s="328" t="str">
        <f t="shared" si="1210"/>
        <v/>
      </c>
      <c r="C4047" s="364"/>
      <c r="D4047" s="325" t="str">
        <f t="shared" si="1211"/>
        <v/>
      </c>
      <c r="E4047" s="365"/>
      <c r="F4047" s="331">
        <f t="shared" si="1213"/>
        <v>0</v>
      </c>
      <c r="G4047" s="332">
        <f t="shared" si="1214"/>
        <v>0</v>
      </c>
    </row>
    <row r="4048" spans="1:7" ht="20.100000000000001" customHeight="1" x14ac:dyDescent="0.2">
      <c r="A4048" s="371"/>
      <c r="B4048" s="330"/>
      <c r="C4048" s="352"/>
      <c r="D4048" s="330"/>
      <c r="E4048" s="348"/>
      <c r="F4048" s="597" t="s">
        <v>29</v>
      </c>
      <c r="G4048" s="333">
        <f>SUBTOTAL(9,G4039:G4047)</f>
        <v>0</v>
      </c>
    </row>
    <row r="4049" spans="1:7" ht="20.100000000000001" customHeight="1" thickBot="1" x14ac:dyDescent="0.25">
      <c r="A4049" s="372"/>
      <c r="B4049" s="373"/>
      <c r="C4049" s="374"/>
      <c r="D4049" s="373"/>
      <c r="E4049" s="375"/>
      <c r="F4049" s="376"/>
      <c r="G4049" s="377"/>
    </row>
    <row r="4050" spans="1:7" ht="20.100000000000001" customHeight="1" thickBot="1" x14ac:dyDescent="0.25">
      <c r="A4050" s="387">
        <f>B4008</f>
        <v>79</v>
      </c>
      <c r="B4050" s="378" t="str">
        <f>C4008</f>
        <v>Red de agua potable - Obras de Nexo - Paquete estructural</v>
      </c>
      <c r="C4050" s="379"/>
      <c r="D4050" s="379" t="s">
        <v>30</v>
      </c>
      <c r="E4050" s="380"/>
      <c r="F4050" s="381" t="s">
        <v>31</v>
      </c>
      <c r="G4050" s="382">
        <f>SUBTOTAL(9,G4013:G4049)</f>
        <v>0</v>
      </c>
    </row>
    <row r="4051" spans="1:7" ht="20.100000000000001" customHeight="1" thickTop="1" thickBot="1" x14ac:dyDescent="0.25"/>
    <row r="4052" spans="1:7" ht="20.100000000000001" customHeight="1" thickTop="1" x14ac:dyDescent="0.2">
      <c r="A4052" s="383" t="s">
        <v>1252</v>
      </c>
      <c r="B4052" s="384"/>
      <c r="C4052" s="384"/>
      <c r="D4052" s="384"/>
      <c r="E4052" s="384"/>
      <c r="F4052" s="384"/>
      <c r="G4052" s="385"/>
    </row>
    <row r="4053" spans="1:7" ht="20.100000000000001" customHeight="1" x14ac:dyDescent="0.2">
      <c r="A4053" s="336" t="s">
        <v>719</v>
      </c>
      <c r="B4053" s="337" t="str">
        <f>Comitente</f>
        <v>INSTITUTO PROVINCIAL DE LA VIVIENDA</v>
      </c>
      <c r="C4053" s="338"/>
      <c r="D4053" s="339"/>
      <c r="E4053" s="339"/>
      <c r="F4053" s="340"/>
      <c r="G4053" s="341"/>
    </row>
    <row r="4054" spans="1:7" ht="20.100000000000001" customHeight="1" x14ac:dyDescent="0.2">
      <c r="A4054" s="336" t="s">
        <v>720</v>
      </c>
      <c r="B4054" s="337" t="str">
        <f>Contratista</f>
        <v>xxxxxx</v>
      </c>
      <c r="C4054" s="342"/>
      <c r="D4054" s="342"/>
      <c r="E4054" s="342"/>
      <c r="F4054" s="343"/>
      <c r="G4054" s="344"/>
    </row>
    <row r="4055" spans="1:7" ht="20.100000000000001" customHeight="1" x14ac:dyDescent="0.2">
      <c r="A4055" s="336" t="s">
        <v>20</v>
      </c>
      <c r="B4055" s="337" t="str">
        <f>Obra</f>
        <v>B° VIRGEN DE FÁTIMA - SECTOR 1 - 71 VIV.- DPTO. JÁCHAL</v>
      </c>
      <c r="C4055" s="342"/>
      <c r="D4055" s="342"/>
      <c r="E4055" s="342"/>
      <c r="F4055" s="343" t="s">
        <v>33</v>
      </c>
      <c r="G4055" s="345">
        <f>+Datos!$C$10</f>
        <v>43769</v>
      </c>
    </row>
    <row r="4056" spans="1:7" ht="20.100000000000001" customHeight="1" x14ac:dyDescent="0.2">
      <c r="A4056" s="346" t="s">
        <v>718</v>
      </c>
      <c r="B4056" s="347" t="str">
        <f>Ubicación</f>
        <v>DEPTO. JÁCHAL</v>
      </c>
      <c r="C4056" s="347"/>
      <c r="D4056" s="330"/>
      <c r="E4056" s="348"/>
      <c r="F4056" s="349"/>
      <c r="G4056" s="350"/>
    </row>
    <row r="4057" spans="1:7" ht="20.100000000000001" customHeight="1" x14ac:dyDescent="0.2">
      <c r="A4057" s="346" t="s">
        <v>34</v>
      </c>
      <c r="B4057" s="351" t="s">
        <v>1126</v>
      </c>
      <c r="C4057" s="352" t="str">
        <f>IFERROR(VLOOKUP(B4057,Tabla_CyP,2,FALSE),"")</f>
        <v>INFRAESTRUCTURA</v>
      </c>
      <c r="D4057" s="353"/>
      <c r="E4057" s="348"/>
      <c r="F4057" s="349"/>
      <c r="G4057" s="350"/>
    </row>
    <row r="4058" spans="1:7" ht="20.100000000000001" customHeight="1" x14ac:dyDescent="0.2">
      <c r="A4058" s="346" t="s">
        <v>21</v>
      </c>
      <c r="B4058" s="386">
        <f>IFERROR(VLOOKUP(COUNTIF($A$1:A4058,"ITEM:"),Tabla_NumeroItem,2,FALSE),"")</f>
        <v>80</v>
      </c>
      <c r="C4058" s="352" t="str">
        <f>IFERROR(VLOOKUP(B4058,Tabla_CyP,2,FALSE),"")</f>
        <v xml:space="preserve">Red de agua potable - Obras de Nexo - Relleno superior </v>
      </c>
      <c r="D4058" s="330"/>
      <c r="E4058" s="348"/>
      <c r="F4058" s="343" t="s">
        <v>22</v>
      </c>
      <c r="G4058" s="354" t="str">
        <f>IFERROR(VLOOKUP(B4058,Tabla_CyP,4,FALSE),"")</f>
        <v>m3</v>
      </c>
    </row>
    <row r="4059" spans="1:7" ht="20.100000000000001" customHeight="1" x14ac:dyDescent="0.2">
      <c r="A4059" s="346"/>
      <c r="B4059" s="347"/>
      <c r="C4059" s="352"/>
      <c r="D4059" s="330"/>
      <c r="E4059" s="348"/>
      <c r="F4059" s="349"/>
      <c r="G4059" s="350"/>
    </row>
    <row r="4060" spans="1:7" ht="20.100000000000001" customHeight="1" x14ac:dyDescent="0.2">
      <c r="A4060" s="650" t="s">
        <v>581</v>
      </c>
      <c r="B4060" s="651"/>
      <c r="C4060" s="646" t="s">
        <v>0</v>
      </c>
      <c r="D4060" s="646" t="s">
        <v>23</v>
      </c>
      <c r="E4060" s="648" t="s">
        <v>24</v>
      </c>
      <c r="F4060" s="644" t="s">
        <v>25</v>
      </c>
      <c r="G4060" s="652" t="s">
        <v>26</v>
      </c>
    </row>
    <row r="4061" spans="1:7" ht="20.100000000000001" customHeight="1" x14ac:dyDescent="0.2">
      <c r="A4061" s="355" t="s">
        <v>582</v>
      </c>
      <c r="B4061" s="356" t="s">
        <v>583</v>
      </c>
      <c r="C4061" s="647"/>
      <c r="D4061" s="647"/>
      <c r="E4061" s="649"/>
      <c r="F4061" s="645"/>
      <c r="G4061" s="653"/>
    </row>
    <row r="4062" spans="1:7" ht="20.100000000000001" customHeight="1" x14ac:dyDescent="0.2">
      <c r="A4062" s="596"/>
      <c r="B4062" s="357"/>
      <c r="C4062" s="358" t="s">
        <v>721</v>
      </c>
      <c r="D4062" s="359"/>
      <c r="E4062" s="360"/>
      <c r="F4062" s="361"/>
      <c r="G4062" s="362"/>
    </row>
    <row r="4063" spans="1:7" ht="20.100000000000001" customHeight="1" x14ac:dyDescent="0.2">
      <c r="A4063" s="363" t="str">
        <f>IFERROR(VLOOKUP(C4063,Tabla_Insumos,4,FALSE),"")</f>
        <v/>
      </c>
      <c r="B4063" s="328" t="str">
        <f t="shared" ref="B4063:B4076" si="1215">IFERROR(VLOOKUP(C4063,Tabla_Insumos,5,FALSE),"")</f>
        <v/>
      </c>
      <c r="C4063" s="326"/>
      <c r="D4063" s="325" t="str">
        <f t="shared" ref="D4063:D4076" si="1216">IFERROR(VLOOKUP(C4063,Tabla_Insumos,2,FALSE),"")</f>
        <v/>
      </c>
      <c r="E4063" s="329"/>
      <c r="F4063" s="331">
        <f t="shared" ref="F4063:F4076" si="1217">IFERROR(VLOOKUP(C4063,Tabla_Insumos,3,FALSE),0)</f>
        <v>0</v>
      </c>
      <c r="G4063" s="332">
        <f>ROUND(E4063*F4063,2)</f>
        <v>0</v>
      </c>
    </row>
    <row r="4064" spans="1:7" ht="20.100000000000001" customHeight="1" x14ac:dyDescent="0.2">
      <c r="A4064" s="363" t="str">
        <f t="shared" ref="A4064:A4076" si="1218">IFERROR(VLOOKUP(C4064,Tabla_Insumos,4,FALSE),"")</f>
        <v/>
      </c>
      <c r="B4064" s="328" t="str">
        <f t="shared" si="1215"/>
        <v/>
      </c>
      <c r="C4064" s="326"/>
      <c r="D4064" s="325" t="str">
        <f t="shared" si="1216"/>
        <v/>
      </c>
      <c r="E4064" s="329"/>
      <c r="F4064" s="331">
        <f t="shared" si="1217"/>
        <v>0</v>
      </c>
      <c r="G4064" s="332">
        <f t="shared" ref="G4064:G4076" si="1219">ROUND(E4064*F4064,2)</f>
        <v>0</v>
      </c>
    </row>
    <row r="4065" spans="1:7" ht="20.100000000000001" customHeight="1" x14ac:dyDescent="0.2">
      <c r="A4065" s="363" t="str">
        <f t="shared" si="1218"/>
        <v/>
      </c>
      <c r="B4065" s="328" t="str">
        <f t="shared" si="1215"/>
        <v/>
      </c>
      <c r="C4065" s="326"/>
      <c r="D4065" s="325" t="str">
        <f t="shared" si="1216"/>
        <v/>
      </c>
      <c r="E4065" s="329"/>
      <c r="F4065" s="331">
        <f t="shared" si="1217"/>
        <v>0</v>
      </c>
      <c r="G4065" s="332">
        <f t="shared" si="1219"/>
        <v>0</v>
      </c>
    </row>
    <row r="4066" spans="1:7" ht="20.100000000000001" customHeight="1" x14ac:dyDescent="0.2">
      <c r="A4066" s="363" t="str">
        <f t="shared" si="1218"/>
        <v/>
      </c>
      <c r="B4066" s="328" t="str">
        <f t="shared" si="1215"/>
        <v/>
      </c>
      <c r="C4066" s="327"/>
      <c r="D4066" s="325" t="str">
        <f t="shared" si="1216"/>
        <v/>
      </c>
      <c r="E4066" s="329"/>
      <c r="F4066" s="331">
        <f t="shared" si="1217"/>
        <v>0</v>
      </c>
      <c r="G4066" s="332">
        <f t="shared" si="1219"/>
        <v>0</v>
      </c>
    </row>
    <row r="4067" spans="1:7" ht="20.100000000000001" customHeight="1" x14ac:dyDescent="0.2">
      <c r="A4067" s="363" t="str">
        <f t="shared" si="1218"/>
        <v/>
      </c>
      <c r="B4067" s="328" t="str">
        <f t="shared" si="1215"/>
        <v/>
      </c>
      <c r="C4067" s="328"/>
      <c r="D4067" s="325" t="str">
        <f t="shared" si="1216"/>
        <v/>
      </c>
      <c r="E4067" s="329"/>
      <c r="F4067" s="331">
        <f t="shared" si="1217"/>
        <v>0</v>
      </c>
      <c r="G4067" s="332">
        <f t="shared" si="1219"/>
        <v>0</v>
      </c>
    </row>
    <row r="4068" spans="1:7" ht="20.100000000000001" customHeight="1" x14ac:dyDescent="0.2">
      <c r="A4068" s="363" t="str">
        <f t="shared" si="1218"/>
        <v/>
      </c>
      <c r="B4068" s="328" t="str">
        <f t="shared" si="1215"/>
        <v/>
      </c>
      <c r="C4068" s="364"/>
      <c r="D4068" s="325" t="str">
        <f t="shared" si="1216"/>
        <v/>
      </c>
      <c r="E4068" s="365"/>
      <c r="F4068" s="331">
        <f t="shared" si="1217"/>
        <v>0</v>
      </c>
      <c r="G4068" s="332">
        <f t="shared" si="1219"/>
        <v>0</v>
      </c>
    </row>
    <row r="4069" spans="1:7" ht="20.100000000000001" customHeight="1" x14ac:dyDescent="0.2">
      <c r="A4069" s="363" t="str">
        <f t="shared" si="1218"/>
        <v/>
      </c>
      <c r="B4069" s="328" t="str">
        <f t="shared" si="1215"/>
        <v/>
      </c>
      <c r="C4069" s="364"/>
      <c r="D4069" s="325" t="str">
        <f t="shared" si="1216"/>
        <v/>
      </c>
      <c r="E4069" s="365"/>
      <c r="F4069" s="331">
        <f t="shared" si="1217"/>
        <v>0</v>
      </c>
      <c r="G4069" s="332">
        <f t="shared" si="1219"/>
        <v>0</v>
      </c>
    </row>
    <row r="4070" spans="1:7" ht="20.100000000000001" customHeight="1" x14ac:dyDescent="0.2">
      <c r="A4070" s="363" t="str">
        <f t="shared" si="1218"/>
        <v/>
      </c>
      <c r="B4070" s="328" t="str">
        <f t="shared" si="1215"/>
        <v/>
      </c>
      <c r="C4070" s="364"/>
      <c r="D4070" s="325" t="str">
        <f t="shared" si="1216"/>
        <v/>
      </c>
      <c r="E4070" s="365"/>
      <c r="F4070" s="331">
        <f t="shared" si="1217"/>
        <v>0</v>
      </c>
      <c r="G4070" s="332">
        <f t="shared" si="1219"/>
        <v>0</v>
      </c>
    </row>
    <row r="4071" spans="1:7" ht="20.100000000000001" customHeight="1" x14ac:dyDescent="0.2">
      <c r="A4071" s="363" t="str">
        <f t="shared" si="1218"/>
        <v/>
      </c>
      <c r="B4071" s="328" t="str">
        <f t="shared" si="1215"/>
        <v/>
      </c>
      <c r="C4071" s="364"/>
      <c r="D4071" s="325" t="str">
        <f t="shared" si="1216"/>
        <v/>
      </c>
      <c r="E4071" s="365"/>
      <c r="F4071" s="331">
        <f t="shared" si="1217"/>
        <v>0</v>
      </c>
      <c r="G4071" s="332">
        <f t="shared" si="1219"/>
        <v>0</v>
      </c>
    </row>
    <row r="4072" spans="1:7" ht="20.100000000000001" customHeight="1" x14ac:dyDescent="0.2">
      <c r="A4072" s="363" t="str">
        <f t="shared" si="1218"/>
        <v/>
      </c>
      <c r="B4072" s="328" t="str">
        <f t="shared" si="1215"/>
        <v/>
      </c>
      <c r="C4072" s="364"/>
      <c r="D4072" s="325" t="str">
        <f t="shared" si="1216"/>
        <v/>
      </c>
      <c r="E4072" s="365"/>
      <c r="F4072" s="331">
        <f t="shared" si="1217"/>
        <v>0</v>
      </c>
      <c r="G4072" s="332">
        <f t="shared" si="1219"/>
        <v>0</v>
      </c>
    </row>
    <row r="4073" spans="1:7" ht="20.100000000000001" customHeight="1" x14ac:dyDescent="0.2">
      <c r="A4073" s="363" t="str">
        <f t="shared" si="1218"/>
        <v/>
      </c>
      <c r="B4073" s="328" t="str">
        <f t="shared" si="1215"/>
        <v/>
      </c>
      <c r="C4073" s="364"/>
      <c r="D4073" s="325" t="str">
        <f t="shared" si="1216"/>
        <v/>
      </c>
      <c r="E4073" s="365"/>
      <c r="F4073" s="331">
        <f t="shared" si="1217"/>
        <v>0</v>
      </c>
      <c r="G4073" s="332">
        <f t="shared" si="1219"/>
        <v>0</v>
      </c>
    </row>
    <row r="4074" spans="1:7" ht="20.100000000000001" customHeight="1" x14ac:dyDescent="0.2">
      <c r="A4074" s="363" t="str">
        <f t="shared" si="1218"/>
        <v/>
      </c>
      <c r="B4074" s="328" t="str">
        <f t="shared" si="1215"/>
        <v/>
      </c>
      <c r="C4074" s="364"/>
      <c r="D4074" s="325" t="str">
        <f t="shared" si="1216"/>
        <v/>
      </c>
      <c r="E4074" s="365"/>
      <c r="F4074" s="331">
        <f t="shared" si="1217"/>
        <v>0</v>
      </c>
      <c r="G4074" s="332">
        <f t="shared" si="1219"/>
        <v>0</v>
      </c>
    </row>
    <row r="4075" spans="1:7" ht="20.100000000000001" customHeight="1" x14ac:dyDescent="0.2">
      <c r="A4075" s="363" t="str">
        <f t="shared" si="1218"/>
        <v/>
      </c>
      <c r="B4075" s="328" t="str">
        <f t="shared" si="1215"/>
        <v/>
      </c>
      <c r="C4075" s="364"/>
      <c r="D4075" s="325" t="str">
        <f t="shared" si="1216"/>
        <v/>
      </c>
      <c r="E4075" s="365"/>
      <c r="F4075" s="331">
        <f t="shared" si="1217"/>
        <v>0</v>
      </c>
      <c r="G4075" s="332">
        <f t="shared" si="1219"/>
        <v>0</v>
      </c>
    </row>
    <row r="4076" spans="1:7" ht="20.100000000000001" customHeight="1" x14ac:dyDescent="0.2">
      <c r="A4076" s="363" t="str">
        <f t="shared" si="1218"/>
        <v/>
      </c>
      <c r="B4076" s="328" t="str">
        <f t="shared" si="1215"/>
        <v/>
      </c>
      <c r="C4076" s="364"/>
      <c r="D4076" s="325" t="str">
        <f t="shared" si="1216"/>
        <v/>
      </c>
      <c r="E4076" s="365"/>
      <c r="F4076" s="331">
        <f t="shared" si="1217"/>
        <v>0</v>
      </c>
      <c r="G4076" s="332">
        <f t="shared" si="1219"/>
        <v>0</v>
      </c>
    </row>
    <row r="4077" spans="1:7" ht="20.100000000000001" customHeight="1" x14ac:dyDescent="0.2">
      <c r="A4077" s="366"/>
      <c r="B4077" s="352"/>
      <c r="C4077" s="352"/>
      <c r="D4077" s="330"/>
      <c r="E4077" s="348"/>
      <c r="F4077" s="597" t="s">
        <v>27</v>
      </c>
      <c r="G4077" s="333">
        <f>SUBTOTAL(9,G4063:G4076)</f>
        <v>0</v>
      </c>
    </row>
    <row r="4078" spans="1:7" ht="20.100000000000001" customHeight="1" x14ac:dyDescent="0.2">
      <c r="A4078" s="366"/>
      <c r="B4078" s="352"/>
      <c r="C4078" s="339" t="s">
        <v>722</v>
      </c>
      <c r="D4078" s="330"/>
      <c r="E4078" s="348"/>
      <c r="F4078" s="349"/>
      <c r="G4078" s="367"/>
    </row>
    <row r="4079" spans="1:7" ht="20.100000000000001" customHeight="1" x14ac:dyDescent="0.2">
      <c r="A4079" s="363" t="str">
        <f t="shared" ref="A4079:A4086" si="1220">IFERROR(VLOOKUP(C4079,Tabla_Insumos,4,FALSE),"")</f>
        <v/>
      </c>
      <c r="B4079" s="328" t="str">
        <f t="shared" ref="B4079:B4086" si="1221">IFERROR(VLOOKUP(C4079,Tabla_Insumos,5,FALSE),"")</f>
        <v/>
      </c>
      <c r="C4079" s="334"/>
      <c r="D4079" s="325" t="str">
        <f t="shared" ref="D4079:D4086" si="1222">IFERROR(VLOOKUP(C4079,Tabla_Insumos,2,FALSE),"")</f>
        <v/>
      </c>
      <c r="E4079" s="329"/>
      <c r="F4079" s="368">
        <f t="shared" ref="F4079:F4086" si="1223">IFERROR(VLOOKUP(C4079,Tabla_Insumos,3,FALSE),0)</f>
        <v>0</v>
      </c>
      <c r="G4079" s="332">
        <f>ROUND(E4079*F4079,2)</f>
        <v>0</v>
      </c>
    </row>
    <row r="4080" spans="1:7" ht="20.100000000000001" customHeight="1" x14ac:dyDescent="0.2">
      <c r="A4080" s="363" t="str">
        <f t="shared" si="1220"/>
        <v/>
      </c>
      <c r="B4080" s="328" t="str">
        <f t="shared" si="1221"/>
        <v/>
      </c>
      <c r="C4080" s="335"/>
      <c r="D4080" s="325" t="str">
        <f t="shared" si="1222"/>
        <v/>
      </c>
      <c r="E4080" s="329"/>
      <c r="F4080" s="368">
        <f t="shared" si="1223"/>
        <v>0</v>
      </c>
      <c r="G4080" s="332">
        <f t="shared" ref="G4080:G4086" si="1224">ROUND(E4080*F4080,2)</f>
        <v>0</v>
      </c>
    </row>
    <row r="4081" spans="1:7" ht="20.100000000000001" customHeight="1" x14ac:dyDescent="0.2">
      <c r="A4081" s="363" t="str">
        <f t="shared" si="1220"/>
        <v/>
      </c>
      <c r="B4081" s="328" t="str">
        <f t="shared" si="1221"/>
        <v/>
      </c>
      <c r="C4081" s="335"/>
      <c r="D4081" s="325" t="str">
        <f t="shared" si="1222"/>
        <v/>
      </c>
      <c r="E4081" s="329"/>
      <c r="F4081" s="368">
        <f t="shared" si="1223"/>
        <v>0</v>
      </c>
      <c r="G4081" s="332">
        <f t="shared" si="1224"/>
        <v>0</v>
      </c>
    </row>
    <row r="4082" spans="1:7" ht="20.100000000000001" customHeight="1" x14ac:dyDescent="0.2">
      <c r="A4082" s="363" t="str">
        <f t="shared" si="1220"/>
        <v/>
      </c>
      <c r="B4082" s="328" t="str">
        <f t="shared" si="1221"/>
        <v/>
      </c>
      <c r="C4082" s="335"/>
      <c r="D4082" s="325" t="str">
        <f t="shared" si="1222"/>
        <v/>
      </c>
      <c r="E4082" s="329"/>
      <c r="F4082" s="368">
        <f t="shared" si="1223"/>
        <v>0</v>
      </c>
      <c r="G4082" s="332">
        <f t="shared" si="1224"/>
        <v>0</v>
      </c>
    </row>
    <row r="4083" spans="1:7" ht="20.100000000000001" customHeight="1" x14ac:dyDescent="0.2">
      <c r="A4083" s="363" t="str">
        <f t="shared" si="1220"/>
        <v/>
      </c>
      <c r="B4083" s="328" t="str">
        <f t="shared" si="1221"/>
        <v/>
      </c>
      <c r="C4083" s="328"/>
      <c r="D4083" s="325" t="str">
        <f t="shared" si="1222"/>
        <v/>
      </c>
      <c r="E4083" s="329"/>
      <c r="F4083" s="368">
        <f t="shared" si="1223"/>
        <v>0</v>
      </c>
      <c r="G4083" s="332">
        <f t="shared" si="1224"/>
        <v>0</v>
      </c>
    </row>
    <row r="4084" spans="1:7" ht="20.100000000000001" customHeight="1" x14ac:dyDescent="0.2">
      <c r="A4084" s="363" t="str">
        <f t="shared" si="1220"/>
        <v/>
      </c>
      <c r="B4084" s="328" t="str">
        <f t="shared" si="1221"/>
        <v/>
      </c>
      <c r="C4084" s="328"/>
      <c r="D4084" s="325" t="str">
        <f t="shared" si="1222"/>
        <v/>
      </c>
      <c r="E4084" s="329"/>
      <c r="F4084" s="368">
        <f t="shared" si="1223"/>
        <v>0</v>
      </c>
      <c r="G4084" s="332">
        <f t="shared" si="1224"/>
        <v>0</v>
      </c>
    </row>
    <row r="4085" spans="1:7" ht="20.100000000000001" customHeight="1" x14ac:dyDescent="0.2">
      <c r="A4085" s="363" t="str">
        <f t="shared" si="1220"/>
        <v/>
      </c>
      <c r="B4085" s="328" t="str">
        <f t="shared" si="1221"/>
        <v/>
      </c>
      <c r="C4085" s="364"/>
      <c r="D4085" s="325" t="str">
        <f t="shared" si="1222"/>
        <v/>
      </c>
      <c r="E4085" s="365"/>
      <c r="F4085" s="368">
        <f t="shared" si="1223"/>
        <v>0</v>
      </c>
      <c r="G4085" s="332">
        <f t="shared" si="1224"/>
        <v>0</v>
      </c>
    </row>
    <row r="4086" spans="1:7" ht="20.100000000000001" customHeight="1" x14ac:dyDescent="0.2">
      <c r="A4086" s="363" t="str">
        <f t="shared" si="1220"/>
        <v/>
      </c>
      <c r="B4086" s="328" t="str">
        <f t="shared" si="1221"/>
        <v/>
      </c>
      <c r="C4086" s="364"/>
      <c r="D4086" s="325" t="str">
        <f t="shared" si="1222"/>
        <v/>
      </c>
      <c r="E4086" s="365"/>
      <c r="F4086" s="368">
        <f t="shared" si="1223"/>
        <v>0</v>
      </c>
      <c r="G4086" s="332">
        <f t="shared" si="1224"/>
        <v>0</v>
      </c>
    </row>
    <row r="4087" spans="1:7" ht="20.100000000000001" customHeight="1" x14ac:dyDescent="0.2">
      <c r="A4087" s="366"/>
      <c r="B4087" s="352"/>
      <c r="C4087" s="352"/>
      <c r="D4087" s="330"/>
      <c r="E4087" s="348"/>
      <c r="F4087" s="597" t="s">
        <v>28</v>
      </c>
      <c r="G4087" s="333">
        <f>SUBTOTAL(9,G4079:G4086)</f>
        <v>0</v>
      </c>
    </row>
    <row r="4088" spans="1:7" ht="20.100000000000001" customHeight="1" x14ac:dyDescent="0.2">
      <c r="A4088" s="366"/>
      <c r="B4088" s="352"/>
      <c r="C4088" s="339" t="s">
        <v>723</v>
      </c>
      <c r="D4088" s="330"/>
      <c r="E4088" s="348"/>
      <c r="F4088" s="349"/>
      <c r="G4088" s="367"/>
    </row>
    <row r="4089" spans="1:7" ht="20.100000000000001" customHeight="1" x14ac:dyDescent="0.2">
      <c r="A4089" s="363" t="str">
        <f>IFERROR(VLOOKUP(C4089,Tabla_Insumos,4,FALSE),"")</f>
        <v/>
      </c>
      <c r="B4089" s="328" t="str">
        <f t="shared" ref="B4089:B4097" si="1225">IFERROR(VLOOKUP(C4089,Tabla_Insumos,5,FALSE),"")</f>
        <v/>
      </c>
      <c r="C4089" s="335"/>
      <c r="D4089" s="325" t="str">
        <f t="shared" ref="D4089:D4097" si="1226">IFERROR(VLOOKUP(C4089,Tabla_Insumos,2,FALSE),"")</f>
        <v/>
      </c>
      <c r="E4089" s="329"/>
      <c r="F4089" s="331">
        <f>IFERROR(VLOOKUP(C4089,Tabla_Insumos,3,FALSE),0)</f>
        <v>0</v>
      </c>
      <c r="G4089" s="332">
        <f>ROUND(E4089*F4089,2)</f>
        <v>0</v>
      </c>
    </row>
    <row r="4090" spans="1:7" ht="20.100000000000001" customHeight="1" x14ac:dyDescent="0.2">
      <c r="A4090" s="363" t="str">
        <f t="shared" ref="A4090:A4097" si="1227">IFERROR(VLOOKUP(C4090,Tabla_Insumos,4,FALSE),"")</f>
        <v/>
      </c>
      <c r="B4090" s="328" t="str">
        <f t="shared" si="1225"/>
        <v/>
      </c>
      <c r="C4090" s="335"/>
      <c r="D4090" s="325" t="str">
        <f t="shared" si="1226"/>
        <v/>
      </c>
      <c r="E4090" s="329"/>
      <c r="F4090" s="331">
        <f t="shared" ref="F4090:F4097" si="1228">IFERROR(VLOOKUP(C4090,Tabla_Insumos,3,FALSE),0)</f>
        <v>0</v>
      </c>
      <c r="G4090" s="332">
        <f t="shared" ref="G4090:G4097" si="1229">ROUND(E4090*F4090,2)</f>
        <v>0</v>
      </c>
    </row>
    <row r="4091" spans="1:7" ht="20.100000000000001" customHeight="1" x14ac:dyDescent="0.2">
      <c r="A4091" s="363" t="str">
        <f t="shared" si="1227"/>
        <v/>
      </c>
      <c r="B4091" s="328" t="str">
        <f t="shared" si="1225"/>
        <v/>
      </c>
      <c r="C4091" s="334"/>
      <c r="D4091" s="325" t="str">
        <f t="shared" si="1226"/>
        <v/>
      </c>
      <c r="E4091" s="329"/>
      <c r="F4091" s="331">
        <f t="shared" si="1228"/>
        <v>0</v>
      </c>
      <c r="G4091" s="332">
        <f t="shared" si="1229"/>
        <v>0</v>
      </c>
    </row>
    <row r="4092" spans="1:7" ht="20.100000000000001" customHeight="1" x14ac:dyDescent="0.2">
      <c r="A4092" s="363" t="str">
        <f t="shared" si="1227"/>
        <v/>
      </c>
      <c r="B4092" s="328" t="str">
        <f t="shared" si="1225"/>
        <v/>
      </c>
      <c r="C4092" s="369"/>
      <c r="D4092" s="325" t="str">
        <f t="shared" si="1226"/>
        <v/>
      </c>
      <c r="E4092" s="329"/>
      <c r="F4092" s="331">
        <f t="shared" si="1228"/>
        <v>0</v>
      </c>
      <c r="G4092" s="332">
        <f t="shared" si="1229"/>
        <v>0</v>
      </c>
    </row>
    <row r="4093" spans="1:7" ht="20.100000000000001" customHeight="1" x14ac:dyDescent="0.2">
      <c r="A4093" s="363" t="str">
        <f t="shared" si="1227"/>
        <v/>
      </c>
      <c r="B4093" s="328" t="str">
        <f t="shared" si="1225"/>
        <v/>
      </c>
      <c r="C4093" s="370"/>
      <c r="D4093" s="325" t="str">
        <f t="shared" si="1226"/>
        <v/>
      </c>
      <c r="E4093" s="329"/>
      <c r="F4093" s="331">
        <f t="shared" si="1228"/>
        <v>0</v>
      </c>
      <c r="G4093" s="332">
        <f t="shared" si="1229"/>
        <v>0</v>
      </c>
    </row>
    <row r="4094" spans="1:7" ht="20.100000000000001" customHeight="1" x14ac:dyDescent="0.2">
      <c r="A4094" s="363" t="str">
        <f t="shared" si="1227"/>
        <v/>
      </c>
      <c r="B4094" s="328" t="str">
        <f t="shared" si="1225"/>
        <v/>
      </c>
      <c r="C4094" s="364"/>
      <c r="D4094" s="325" t="str">
        <f t="shared" si="1226"/>
        <v/>
      </c>
      <c r="E4094" s="365"/>
      <c r="F4094" s="331">
        <f t="shared" si="1228"/>
        <v>0</v>
      </c>
      <c r="G4094" s="332">
        <f t="shared" si="1229"/>
        <v>0</v>
      </c>
    </row>
    <row r="4095" spans="1:7" ht="20.100000000000001" customHeight="1" x14ac:dyDescent="0.2">
      <c r="A4095" s="363" t="str">
        <f t="shared" si="1227"/>
        <v/>
      </c>
      <c r="B4095" s="328" t="str">
        <f t="shared" si="1225"/>
        <v/>
      </c>
      <c r="C4095" s="364"/>
      <c r="D4095" s="325" t="str">
        <f t="shared" si="1226"/>
        <v/>
      </c>
      <c r="E4095" s="365"/>
      <c r="F4095" s="331">
        <f t="shared" si="1228"/>
        <v>0</v>
      </c>
      <c r="G4095" s="332">
        <f t="shared" si="1229"/>
        <v>0</v>
      </c>
    </row>
    <row r="4096" spans="1:7" ht="20.100000000000001" customHeight="1" x14ac:dyDescent="0.2">
      <c r="A4096" s="363" t="str">
        <f t="shared" si="1227"/>
        <v/>
      </c>
      <c r="B4096" s="328" t="str">
        <f t="shared" si="1225"/>
        <v/>
      </c>
      <c r="C4096" s="364"/>
      <c r="D4096" s="325" t="str">
        <f t="shared" si="1226"/>
        <v/>
      </c>
      <c r="E4096" s="365"/>
      <c r="F4096" s="331">
        <f t="shared" si="1228"/>
        <v>0</v>
      </c>
      <c r="G4096" s="332">
        <f t="shared" si="1229"/>
        <v>0</v>
      </c>
    </row>
    <row r="4097" spans="1:7" ht="20.100000000000001" customHeight="1" x14ac:dyDescent="0.2">
      <c r="A4097" s="363" t="str">
        <f t="shared" si="1227"/>
        <v/>
      </c>
      <c r="B4097" s="328" t="str">
        <f t="shared" si="1225"/>
        <v/>
      </c>
      <c r="C4097" s="364"/>
      <c r="D4097" s="325" t="str">
        <f t="shared" si="1226"/>
        <v/>
      </c>
      <c r="E4097" s="365"/>
      <c r="F4097" s="331">
        <f t="shared" si="1228"/>
        <v>0</v>
      </c>
      <c r="G4097" s="332">
        <f t="shared" si="1229"/>
        <v>0</v>
      </c>
    </row>
    <row r="4098" spans="1:7" ht="20.100000000000001" customHeight="1" x14ac:dyDescent="0.2">
      <c r="A4098" s="371"/>
      <c r="B4098" s="330"/>
      <c r="C4098" s="352"/>
      <c r="D4098" s="330"/>
      <c r="E4098" s="348"/>
      <c r="F4098" s="597" t="s">
        <v>29</v>
      </c>
      <c r="G4098" s="333">
        <f>SUBTOTAL(9,G4089:G4097)</f>
        <v>0</v>
      </c>
    </row>
    <row r="4099" spans="1:7" ht="20.100000000000001" customHeight="1" thickBot="1" x14ac:dyDescent="0.25">
      <c r="A4099" s="372"/>
      <c r="B4099" s="373"/>
      <c r="C4099" s="374"/>
      <c r="D4099" s="373"/>
      <c r="E4099" s="375"/>
      <c r="F4099" s="376"/>
      <c r="G4099" s="377"/>
    </row>
    <row r="4100" spans="1:7" ht="20.100000000000001" customHeight="1" thickBot="1" x14ac:dyDescent="0.25">
      <c r="A4100" s="387">
        <f>B4058</f>
        <v>80</v>
      </c>
      <c r="B4100" s="378" t="str">
        <f>C4058</f>
        <v xml:space="preserve">Red de agua potable - Obras de Nexo - Relleno superior </v>
      </c>
      <c r="C4100" s="379"/>
      <c r="D4100" s="379" t="s">
        <v>30</v>
      </c>
      <c r="E4100" s="380"/>
      <c r="F4100" s="381" t="s">
        <v>31</v>
      </c>
      <c r="G4100" s="382">
        <f>SUBTOTAL(9,G4063:G4099)</f>
        <v>0</v>
      </c>
    </row>
    <row r="4101" spans="1:7" ht="20.100000000000001" customHeight="1" thickTop="1" thickBot="1" x14ac:dyDescent="0.25"/>
    <row r="4102" spans="1:7" ht="20.100000000000001" customHeight="1" thickTop="1" x14ac:dyDescent="0.2">
      <c r="A4102" s="383" t="s">
        <v>1252</v>
      </c>
      <c r="B4102" s="384"/>
      <c r="C4102" s="384"/>
      <c r="D4102" s="384"/>
      <c r="E4102" s="384"/>
      <c r="F4102" s="384"/>
      <c r="G4102" s="385"/>
    </row>
    <row r="4103" spans="1:7" ht="20.100000000000001" customHeight="1" x14ac:dyDescent="0.2">
      <c r="A4103" s="336" t="s">
        <v>719</v>
      </c>
      <c r="B4103" s="337" t="str">
        <f>Comitente</f>
        <v>INSTITUTO PROVINCIAL DE LA VIVIENDA</v>
      </c>
      <c r="C4103" s="338"/>
      <c r="D4103" s="339"/>
      <c r="E4103" s="339"/>
      <c r="F4103" s="340"/>
      <c r="G4103" s="341"/>
    </row>
    <row r="4104" spans="1:7" ht="20.100000000000001" customHeight="1" x14ac:dyDescent="0.2">
      <c r="A4104" s="336" t="s">
        <v>720</v>
      </c>
      <c r="B4104" s="337" t="str">
        <f>Contratista</f>
        <v>xxxxxx</v>
      </c>
      <c r="C4104" s="342"/>
      <c r="D4104" s="342"/>
      <c r="E4104" s="342"/>
      <c r="F4104" s="343"/>
      <c r="G4104" s="344"/>
    </row>
    <row r="4105" spans="1:7" ht="20.100000000000001" customHeight="1" x14ac:dyDescent="0.2">
      <c r="A4105" s="336" t="s">
        <v>20</v>
      </c>
      <c r="B4105" s="337" t="str">
        <f>Obra</f>
        <v>B° VIRGEN DE FÁTIMA - SECTOR 1 - 71 VIV.- DPTO. JÁCHAL</v>
      </c>
      <c r="C4105" s="342"/>
      <c r="D4105" s="342"/>
      <c r="E4105" s="342"/>
      <c r="F4105" s="343" t="s">
        <v>33</v>
      </c>
      <c r="G4105" s="345">
        <f>+Datos!$C$10</f>
        <v>43769</v>
      </c>
    </row>
    <row r="4106" spans="1:7" ht="20.100000000000001" customHeight="1" x14ac:dyDescent="0.2">
      <c r="A4106" s="346" t="s">
        <v>718</v>
      </c>
      <c r="B4106" s="347" t="str">
        <f>Ubicación</f>
        <v>DEPTO. JÁCHAL</v>
      </c>
      <c r="C4106" s="347"/>
      <c r="D4106" s="330"/>
      <c r="E4106" s="348"/>
      <c r="F4106" s="349"/>
      <c r="G4106" s="350"/>
    </row>
    <row r="4107" spans="1:7" ht="20.100000000000001" customHeight="1" x14ac:dyDescent="0.2">
      <c r="A4107" s="346" t="s">
        <v>34</v>
      </c>
      <c r="B4107" s="351" t="s">
        <v>1126</v>
      </c>
      <c r="C4107" s="352" t="str">
        <f>IFERROR(VLOOKUP(B4107,Tabla_CyP,2,FALSE),"")</f>
        <v>INFRAESTRUCTURA</v>
      </c>
      <c r="D4107" s="353"/>
      <c r="E4107" s="348"/>
      <c r="F4107" s="349"/>
      <c r="G4107" s="350"/>
    </row>
    <row r="4108" spans="1:7" ht="20.100000000000001" customHeight="1" x14ac:dyDescent="0.2">
      <c r="A4108" s="346" t="s">
        <v>21</v>
      </c>
      <c r="B4108" s="386">
        <f>IFERROR(VLOOKUP(COUNTIF($A$1:A4108,"ITEM:"),Tabla_NumeroItem,2,FALSE),"")</f>
        <v>81</v>
      </c>
      <c r="C4108" s="352" t="str">
        <f>IFERROR(VLOOKUP(B4108,Tabla_CyP,2,FALSE),"")</f>
        <v>Red de agua potable - Obras de Nexo - Base y Sub-Base</v>
      </c>
      <c r="D4108" s="330"/>
      <c r="E4108" s="348"/>
      <c r="F4108" s="343" t="s">
        <v>22</v>
      </c>
      <c r="G4108" s="354" t="str">
        <f>IFERROR(VLOOKUP(B4108,Tabla_CyP,4,FALSE),"")</f>
        <v>m3</v>
      </c>
    </row>
    <row r="4109" spans="1:7" ht="20.100000000000001" customHeight="1" x14ac:dyDescent="0.2">
      <c r="A4109" s="346"/>
      <c r="B4109" s="347"/>
      <c r="C4109" s="352"/>
      <c r="D4109" s="330"/>
      <c r="E4109" s="348"/>
      <c r="F4109" s="349"/>
      <c r="G4109" s="350"/>
    </row>
    <row r="4110" spans="1:7" ht="20.100000000000001" customHeight="1" x14ac:dyDescent="0.2">
      <c r="A4110" s="650" t="s">
        <v>581</v>
      </c>
      <c r="B4110" s="651"/>
      <c r="C4110" s="646" t="s">
        <v>0</v>
      </c>
      <c r="D4110" s="646" t="s">
        <v>23</v>
      </c>
      <c r="E4110" s="648" t="s">
        <v>24</v>
      </c>
      <c r="F4110" s="644" t="s">
        <v>25</v>
      </c>
      <c r="G4110" s="652" t="s">
        <v>26</v>
      </c>
    </row>
    <row r="4111" spans="1:7" ht="20.100000000000001" customHeight="1" x14ac:dyDescent="0.2">
      <c r="A4111" s="355" t="s">
        <v>582</v>
      </c>
      <c r="B4111" s="356" t="s">
        <v>583</v>
      </c>
      <c r="C4111" s="647"/>
      <c r="D4111" s="647"/>
      <c r="E4111" s="649"/>
      <c r="F4111" s="645"/>
      <c r="G4111" s="653"/>
    </row>
    <row r="4112" spans="1:7" ht="20.100000000000001" customHeight="1" x14ac:dyDescent="0.2">
      <c r="A4112" s="596"/>
      <c r="B4112" s="357"/>
      <c r="C4112" s="358" t="s">
        <v>721</v>
      </c>
      <c r="D4112" s="359"/>
      <c r="E4112" s="360"/>
      <c r="F4112" s="361"/>
      <c r="G4112" s="362"/>
    </row>
    <row r="4113" spans="1:7" ht="20.100000000000001" customHeight="1" x14ac:dyDescent="0.2">
      <c r="A4113" s="363" t="str">
        <f>IFERROR(VLOOKUP(C4113,Tabla_Insumos,4,FALSE),"")</f>
        <v/>
      </c>
      <c r="B4113" s="328" t="str">
        <f t="shared" ref="B4113:B4126" si="1230">IFERROR(VLOOKUP(C4113,Tabla_Insumos,5,FALSE),"")</f>
        <v/>
      </c>
      <c r="C4113" s="326"/>
      <c r="D4113" s="325" t="str">
        <f t="shared" ref="D4113:D4126" si="1231">IFERROR(VLOOKUP(C4113,Tabla_Insumos,2,FALSE),"")</f>
        <v/>
      </c>
      <c r="E4113" s="329"/>
      <c r="F4113" s="331">
        <f t="shared" ref="F4113:F4126" si="1232">IFERROR(VLOOKUP(C4113,Tabla_Insumos,3,FALSE),0)</f>
        <v>0</v>
      </c>
      <c r="G4113" s="332">
        <f>ROUND(E4113*F4113,2)</f>
        <v>0</v>
      </c>
    </row>
    <row r="4114" spans="1:7" ht="20.100000000000001" customHeight="1" x14ac:dyDescent="0.2">
      <c r="A4114" s="363" t="str">
        <f t="shared" ref="A4114:A4126" si="1233">IFERROR(VLOOKUP(C4114,Tabla_Insumos,4,FALSE),"")</f>
        <v/>
      </c>
      <c r="B4114" s="328" t="str">
        <f t="shared" si="1230"/>
        <v/>
      </c>
      <c r="C4114" s="326"/>
      <c r="D4114" s="325" t="str">
        <f t="shared" si="1231"/>
        <v/>
      </c>
      <c r="E4114" s="329"/>
      <c r="F4114" s="331">
        <f t="shared" si="1232"/>
        <v>0</v>
      </c>
      <c r="G4114" s="332">
        <f t="shared" ref="G4114:G4126" si="1234">ROUND(E4114*F4114,2)</f>
        <v>0</v>
      </c>
    </row>
    <row r="4115" spans="1:7" ht="20.100000000000001" customHeight="1" x14ac:dyDescent="0.2">
      <c r="A4115" s="363" t="str">
        <f t="shared" si="1233"/>
        <v/>
      </c>
      <c r="B4115" s="328" t="str">
        <f t="shared" si="1230"/>
        <v/>
      </c>
      <c r="C4115" s="326"/>
      <c r="D4115" s="325" t="str">
        <f t="shared" si="1231"/>
        <v/>
      </c>
      <c r="E4115" s="329"/>
      <c r="F4115" s="331">
        <f t="shared" si="1232"/>
        <v>0</v>
      </c>
      <c r="G4115" s="332">
        <f t="shared" si="1234"/>
        <v>0</v>
      </c>
    </row>
    <row r="4116" spans="1:7" ht="20.100000000000001" customHeight="1" x14ac:dyDescent="0.2">
      <c r="A4116" s="363" t="str">
        <f t="shared" si="1233"/>
        <v/>
      </c>
      <c r="B4116" s="328" t="str">
        <f t="shared" si="1230"/>
        <v/>
      </c>
      <c r="C4116" s="327"/>
      <c r="D4116" s="325" t="str">
        <f t="shared" si="1231"/>
        <v/>
      </c>
      <c r="E4116" s="329"/>
      <c r="F4116" s="331">
        <f t="shared" si="1232"/>
        <v>0</v>
      </c>
      <c r="G4116" s="332">
        <f t="shared" si="1234"/>
        <v>0</v>
      </c>
    </row>
    <row r="4117" spans="1:7" ht="20.100000000000001" customHeight="1" x14ac:dyDescent="0.2">
      <c r="A4117" s="363" t="str">
        <f t="shared" si="1233"/>
        <v/>
      </c>
      <c r="B4117" s="328" t="str">
        <f t="shared" si="1230"/>
        <v/>
      </c>
      <c r="C4117" s="328"/>
      <c r="D4117" s="325" t="str">
        <f t="shared" si="1231"/>
        <v/>
      </c>
      <c r="E4117" s="329"/>
      <c r="F4117" s="331">
        <f t="shared" si="1232"/>
        <v>0</v>
      </c>
      <c r="G4117" s="332">
        <f t="shared" si="1234"/>
        <v>0</v>
      </c>
    </row>
    <row r="4118" spans="1:7" ht="20.100000000000001" customHeight="1" x14ac:dyDescent="0.2">
      <c r="A4118" s="363" t="str">
        <f t="shared" si="1233"/>
        <v/>
      </c>
      <c r="B4118" s="328" t="str">
        <f t="shared" si="1230"/>
        <v/>
      </c>
      <c r="C4118" s="364"/>
      <c r="D4118" s="325" t="str">
        <f t="shared" si="1231"/>
        <v/>
      </c>
      <c r="E4118" s="365"/>
      <c r="F4118" s="331">
        <f t="shared" si="1232"/>
        <v>0</v>
      </c>
      <c r="G4118" s="332">
        <f t="shared" si="1234"/>
        <v>0</v>
      </c>
    </row>
    <row r="4119" spans="1:7" ht="20.100000000000001" customHeight="1" x14ac:dyDescent="0.2">
      <c r="A4119" s="363" t="str">
        <f t="shared" si="1233"/>
        <v/>
      </c>
      <c r="B4119" s="328" t="str">
        <f t="shared" si="1230"/>
        <v/>
      </c>
      <c r="C4119" s="364"/>
      <c r="D4119" s="325" t="str">
        <f t="shared" si="1231"/>
        <v/>
      </c>
      <c r="E4119" s="365"/>
      <c r="F4119" s="331">
        <f t="shared" si="1232"/>
        <v>0</v>
      </c>
      <c r="G4119" s="332">
        <f t="shared" si="1234"/>
        <v>0</v>
      </c>
    </row>
    <row r="4120" spans="1:7" ht="20.100000000000001" customHeight="1" x14ac:dyDescent="0.2">
      <c r="A4120" s="363" t="str">
        <f t="shared" si="1233"/>
        <v/>
      </c>
      <c r="B4120" s="328" t="str">
        <f t="shared" si="1230"/>
        <v/>
      </c>
      <c r="C4120" s="364"/>
      <c r="D4120" s="325" t="str">
        <f t="shared" si="1231"/>
        <v/>
      </c>
      <c r="E4120" s="365"/>
      <c r="F4120" s="331">
        <f t="shared" si="1232"/>
        <v>0</v>
      </c>
      <c r="G4120" s="332">
        <f t="shared" si="1234"/>
        <v>0</v>
      </c>
    </row>
    <row r="4121" spans="1:7" ht="20.100000000000001" customHeight="1" x14ac:dyDescent="0.2">
      <c r="A4121" s="363" t="str">
        <f t="shared" si="1233"/>
        <v/>
      </c>
      <c r="B4121" s="328" t="str">
        <f t="shared" si="1230"/>
        <v/>
      </c>
      <c r="C4121" s="364"/>
      <c r="D4121" s="325" t="str">
        <f t="shared" si="1231"/>
        <v/>
      </c>
      <c r="E4121" s="365"/>
      <c r="F4121" s="331">
        <f t="shared" si="1232"/>
        <v>0</v>
      </c>
      <c r="G4121" s="332">
        <f t="shared" si="1234"/>
        <v>0</v>
      </c>
    </row>
    <row r="4122" spans="1:7" ht="20.100000000000001" customHeight="1" x14ac:dyDescent="0.2">
      <c r="A4122" s="363" t="str">
        <f t="shared" si="1233"/>
        <v/>
      </c>
      <c r="B4122" s="328" t="str">
        <f t="shared" si="1230"/>
        <v/>
      </c>
      <c r="C4122" s="364"/>
      <c r="D4122" s="325" t="str">
        <f t="shared" si="1231"/>
        <v/>
      </c>
      <c r="E4122" s="365"/>
      <c r="F4122" s="331">
        <f t="shared" si="1232"/>
        <v>0</v>
      </c>
      <c r="G4122" s="332">
        <f t="shared" si="1234"/>
        <v>0</v>
      </c>
    </row>
    <row r="4123" spans="1:7" ht="20.100000000000001" customHeight="1" x14ac:dyDescent="0.2">
      <c r="A4123" s="363" t="str">
        <f t="shared" si="1233"/>
        <v/>
      </c>
      <c r="B4123" s="328" t="str">
        <f t="shared" si="1230"/>
        <v/>
      </c>
      <c r="C4123" s="364"/>
      <c r="D4123" s="325" t="str">
        <f t="shared" si="1231"/>
        <v/>
      </c>
      <c r="E4123" s="365"/>
      <c r="F4123" s="331">
        <f t="shared" si="1232"/>
        <v>0</v>
      </c>
      <c r="G4123" s="332">
        <f t="shared" si="1234"/>
        <v>0</v>
      </c>
    </row>
    <row r="4124" spans="1:7" ht="20.100000000000001" customHeight="1" x14ac:dyDescent="0.2">
      <c r="A4124" s="363" t="str">
        <f t="shared" si="1233"/>
        <v/>
      </c>
      <c r="B4124" s="328" t="str">
        <f t="shared" si="1230"/>
        <v/>
      </c>
      <c r="C4124" s="364"/>
      <c r="D4124" s="325" t="str">
        <f t="shared" si="1231"/>
        <v/>
      </c>
      <c r="E4124" s="365"/>
      <c r="F4124" s="331">
        <f t="shared" si="1232"/>
        <v>0</v>
      </c>
      <c r="G4124" s="332">
        <f t="shared" si="1234"/>
        <v>0</v>
      </c>
    </row>
    <row r="4125" spans="1:7" ht="20.100000000000001" customHeight="1" x14ac:dyDescent="0.2">
      <c r="A4125" s="363" t="str">
        <f t="shared" si="1233"/>
        <v/>
      </c>
      <c r="B4125" s="328" t="str">
        <f t="shared" si="1230"/>
        <v/>
      </c>
      <c r="C4125" s="364"/>
      <c r="D4125" s="325" t="str">
        <f t="shared" si="1231"/>
        <v/>
      </c>
      <c r="E4125" s="365"/>
      <c r="F4125" s="331">
        <f t="shared" si="1232"/>
        <v>0</v>
      </c>
      <c r="G4125" s="332">
        <f t="shared" si="1234"/>
        <v>0</v>
      </c>
    </row>
    <row r="4126" spans="1:7" ht="20.100000000000001" customHeight="1" x14ac:dyDescent="0.2">
      <c r="A4126" s="363" t="str">
        <f t="shared" si="1233"/>
        <v/>
      </c>
      <c r="B4126" s="328" t="str">
        <f t="shared" si="1230"/>
        <v/>
      </c>
      <c r="C4126" s="364"/>
      <c r="D4126" s="325" t="str">
        <f t="shared" si="1231"/>
        <v/>
      </c>
      <c r="E4126" s="365"/>
      <c r="F4126" s="331">
        <f t="shared" si="1232"/>
        <v>0</v>
      </c>
      <c r="G4126" s="332">
        <f t="shared" si="1234"/>
        <v>0</v>
      </c>
    </row>
    <row r="4127" spans="1:7" ht="20.100000000000001" customHeight="1" x14ac:dyDescent="0.2">
      <c r="A4127" s="366"/>
      <c r="B4127" s="352"/>
      <c r="C4127" s="352"/>
      <c r="D4127" s="330"/>
      <c r="E4127" s="348"/>
      <c r="F4127" s="597" t="s">
        <v>27</v>
      </c>
      <c r="G4127" s="333">
        <f>SUBTOTAL(9,G4113:G4126)</f>
        <v>0</v>
      </c>
    </row>
    <row r="4128" spans="1:7" ht="20.100000000000001" customHeight="1" x14ac:dyDescent="0.2">
      <c r="A4128" s="366"/>
      <c r="B4128" s="352"/>
      <c r="C4128" s="339" t="s">
        <v>722</v>
      </c>
      <c r="D4128" s="330"/>
      <c r="E4128" s="348"/>
      <c r="F4128" s="349"/>
      <c r="G4128" s="367"/>
    </row>
    <row r="4129" spans="1:7" ht="20.100000000000001" customHeight="1" x14ac:dyDescent="0.2">
      <c r="A4129" s="363" t="str">
        <f t="shared" ref="A4129:A4136" si="1235">IFERROR(VLOOKUP(C4129,Tabla_Insumos,4,FALSE),"")</f>
        <v/>
      </c>
      <c r="B4129" s="328" t="str">
        <f t="shared" ref="B4129:B4136" si="1236">IFERROR(VLOOKUP(C4129,Tabla_Insumos,5,FALSE),"")</f>
        <v/>
      </c>
      <c r="C4129" s="334"/>
      <c r="D4129" s="325" t="str">
        <f t="shared" ref="D4129:D4136" si="1237">IFERROR(VLOOKUP(C4129,Tabla_Insumos,2,FALSE),"")</f>
        <v/>
      </c>
      <c r="E4129" s="329"/>
      <c r="F4129" s="368">
        <f t="shared" ref="F4129:F4136" si="1238">IFERROR(VLOOKUP(C4129,Tabla_Insumos,3,FALSE),0)</f>
        <v>0</v>
      </c>
      <c r="G4129" s="332">
        <f>ROUND(E4129*F4129,2)</f>
        <v>0</v>
      </c>
    </row>
    <row r="4130" spans="1:7" ht="20.100000000000001" customHeight="1" x14ac:dyDescent="0.2">
      <c r="A4130" s="363" t="str">
        <f t="shared" si="1235"/>
        <v/>
      </c>
      <c r="B4130" s="328" t="str">
        <f t="shared" si="1236"/>
        <v/>
      </c>
      <c r="C4130" s="335"/>
      <c r="D4130" s="325" t="str">
        <f t="shared" si="1237"/>
        <v/>
      </c>
      <c r="E4130" s="329"/>
      <c r="F4130" s="368">
        <f t="shared" si="1238"/>
        <v>0</v>
      </c>
      <c r="G4130" s="332">
        <f t="shared" ref="G4130:G4136" si="1239">ROUND(E4130*F4130,2)</f>
        <v>0</v>
      </c>
    </row>
    <row r="4131" spans="1:7" ht="20.100000000000001" customHeight="1" x14ac:dyDescent="0.2">
      <c r="A4131" s="363" t="str">
        <f t="shared" si="1235"/>
        <v/>
      </c>
      <c r="B4131" s="328" t="str">
        <f t="shared" si="1236"/>
        <v/>
      </c>
      <c r="C4131" s="335"/>
      <c r="D4131" s="325" t="str">
        <f t="shared" si="1237"/>
        <v/>
      </c>
      <c r="E4131" s="329"/>
      <c r="F4131" s="368">
        <f t="shared" si="1238"/>
        <v>0</v>
      </c>
      <c r="G4131" s="332">
        <f t="shared" si="1239"/>
        <v>0</v>
      </c>
    </row>
    <row r="4132" spans="1:7" ht="20.100000000000001" customHeight="1" x14ac:dyDescent="0.2">
      <c r="A4132" s="363" t="str">
        <f t="shared" si="1235"/>
        <v/>
      </c>
      <c r="B4132" s="328" t="str">
        <f t="shared" si="1236"/>
        <v/>
      </c>
      <c r="C4132" s="335"/>
      <c r="D4132" s="325" t="str">
        <f t="shared" si="1237"/>
        <v/>
      </c>
      <c r="E4132" s="329"/>
      <c r="F4132" s="368">
        <f t="shared" si="1238"/>
        <v>0</v>
      </c>
      <c r="G4132" s="332">
        <f t="shared" si="1239"/>
        <v>0</v>
      </c>
    </row>
    <row r="4133" spans="1:7" ht="20.100000000000001" customHeight="1" x14ac:dyDescent="0.2">
      <c r="A4133" s="363" t="str">
        <f t="shared" si="1235"/>
        <v/>
      </c>
      <c r="B4133" s="328" t="str">
        <f t="shared" si="1236"/>
        <v/>
      </c>
      <c r="C4133" s="328"/>
      <c r="D4133" s="325" t="str">
        <f t="shared" si="1237"/>
        <v/>
      </c>
      <c r="E4133" s="329"/>
      <c r="F4133" s="368">
        <f t="shared" si="1238"/>
        <v>0</v>
      </c>
      <c r="G4133" s="332">
        <f t="shared" si="1239"/>
        <v>0</v>
      </c>
    </row>
    <row r="4134" spans="1:7" ht="20.100000000000001" customHeight="1" x14ac:dyDescent="0.2">
      <c r="A4134" s="363" t="str">
        <f t="shared" si="1235"/>
        <v/>
      </c>
      <c r="B4134" s="328" t="str">
        <f t="shared" si="1236"/>
        <v/>
      </c>
      <c r="C4134" s="328"/>
      <c r="D4134" s="325" t="str">
        <f t="shared" si="1237"/>
        <v/>
      </c>
      <c r="E4134" s="329"/>
      <c r="F4134" s="368">
        <f t="shared" si="1238"/>
        <v>0</v>
      </c>
      <c r="G4134" s="332">
        <f t="shared" si="1239"/>
        <v>0</v>
      </c>
    </row>
    <row r="4135" spans="1:7" ht="20.100000000000001" customHeight="1" x14ac:dyDescent="0.2">
      <c r="A4135" s="363" t="str">
        <f t="shared" si="1235"/>
        <v/>
      </c>
      <c r="B4135" s="328" t="str">
        <f t="shared" si="1236"/>
        <v/>
      </c>
      <c r="C4135" s="364"/>
      <c r="D4135" s="325" t="str">
        <f t="shared" si="1237"/>
        <v/>
      </c>
      <c r="E4135" s="365"/>
      <c r="F4135" s="368">
        <f t="shared" si="1238"/>
        <v>0</v>
      </c>
      <c r="G4135" s="332">
        <f t="shared" si="1239"/>
        <v>0</v>
      </c>
    </row>
    <row r="4136" spans="1:7" ht="20.100000000000001" customHeight="1" x14ac:dyDescent="0.2">
      <c r="A4136" s="363" t="str">
        <f t="shared" si="1235"/>
        <v/>
      </c>
      <c r="B4136" s="328" t="str">
        <f t="shared" si="1236"/>
        <v/>
      </c>
      <c r="C4136" s="364"/>
      <c r="D4136" s="325" t="str">
        <f t="shared" si="1237"/>
        <v/>
      </c>
      <c r="E4136" s="365"/>
      <c r="F4136" s="368">
        <f t="shared" si="1238"/>
        <v>0</v>
      </c>
      <c r="G4136" s="332">
        <f t="shared" si="1239"/>
        <v>0</v>
      </c>
    </row>
    <row r="4137" spans="1:7" ht="20.100000000000001" customHeight="1" x14ac:dyDescent="0.2">
      <c r="A4137" s="366"/>
      <c r="B4137" s="352"/>
      <c r="C4137" s="352"/>
      <c r="D4137" s="330"/>
      <c r="E4137" s="348"/>
      <c r="F4137" s="597" t="s">
        <v>28</v>
      </c>
      <c r="G4137" s="333">
        <f>SUBTOTAL(9,G4129:G4136)</f>
        <v>0</v>
      </c>
    </row>
    <row r="4138" spans="1:7" ht="20.100000000000001" customHeight="1" x14ac:dyDescent="0.2">
      <c r="A4138" s="366"/>
      <c r="B4138" s="352"/>
      <c r="C4138" s="339" t="s">
        <v>723</v>
      </c>
      <c r="D4138" s="330"/>
      <c r="E4138" s="348"/>
      <c r="F4138" s="349"/>
      <c r="G4138" s="367"/>
    </row>
    <row r="4139" spans="1:7" ht="20.100000000000001" customHeight="1" x14ac:dyDescent="0.2">
      <c r="A4139" s="363" t="str">
        <f>IFERROR(VLOOKUP(C4139,Tabla_Insumos,4,FALSE),"")</f>
        <v/>
      </c>
      <c r="B4139" s="328" t="str">
        <f t="shared" ref="B4139:B4147" si="1240">IFERROR(VLOOKUP(C4139,Tabla_Insumos,5,FALSE),"")</f>
        <v/>
      </c>
      <c r="C4139" s="335"/>
      <c r="D4139" s="325" t="str">
        <f t="shared" ref="D4139:D4147" si="1241">IFERROR(VLOOKUP(C4139,Tabla_Insumos,2,FALSE),"")</f>
        <v/>
      </c>
      <c r="E4139" s="329"/>
      <c r="F4139" s="331">
        <f>IFERROR(VLOOKUP(C4139,Tabla_Insumos,3,FALSE),0)</f>
        <v>0</v>
      </c>
      <c r="G4139" s="332">
        <f>ROUND(E4139*F4139,2)</f>
        <v>0</v>
      </c>
    </row>
    <row r="4140" spans="1:7" ht="20.100000000000001" customHeight="1" x14ac:dyDescent="0.2">
      <c r="A4140" s="363" t="str">
        <f t="shared" ref="A4140:A4147" si="1242">IFERROR(VLOOKUP(C4140,Tabla_Insumos,4,FALSE),"")</f>
        <v/>
      </c>
      <c r="B4140" s="328" t="str">
        <f t="shared" si="1240"/>
        <v/>
      </c>
      <c r="C4140" s="335"/>
      <c r="D4140" s="325" t="str">
        <f t="shared" si="1241"/>
        <v/>
      </c>
      <c r="E4140" s="329"/>
      <c r="F4140" s="331">
        <f t="shared" ref="F4140:F4147" si="1243">IFERROR(VLOOKUP(C4140,Tabla_Insumos,3,FALSE),0)</f>
        <v>0</v>
      </c>
      <c r="G4140" s="332">
        <f t="shared" ref="G4140:G4147" si="1244">ROUND(E4140*F4140,2)</f>
        <v>0</v>
      </c>
    </row>
    <row r="4141" spans="1:7" ht="20.100000000000001" customHeight="1" x14ac:dyDescent="0.2">
      <c r="A4141" s="363" t="str">
        <f t="shared" si="1242"/>
        <v/>
      </c>
      <c r="B4141" s="328" t="str">
        <f t="shared" si="1240"/>
        <v/>
      </c>
      <c r="C4141" s="334"/>
      <c r="D4141" s="325" t="str">
        <f t="shared" si="1241"/>
        <v/>
      </c>
      <c r="E4141" s="329"/>
      <c r="F4141" s="331">
        <f t="shared" si="1243"/>
        <v>0</v>
      </c>
      <c r="G4141" s="332">
        <f t="shared" si="1244"/>
        <v>0</v>
      </c>
    </row>
    <row r="4142" spans="1:7" ht="20.100000000000001" customHeight="1" x14ac:dyDescent="0.2">
      <c r="A4142" s="363" t="str">
        <f t="shared" si="1242"/>
        <v/>
      </c>
      <c r="B4142" s="328" t="str">
        <f t="shared" si="1240"/>
        <v/>
      </c>
      <c r="C4142" s="369"/>
      <c r="D4142" s="325" t="str">
        <f t="shared" si="1241"/>
        <v/>
      </c>
      <c r="E4142" s="329"/>
      <c r="F4142" s="331">
        <f t="shared" si="1243"/>
        <v>0</v>
      </c>
      <c r="G4142" s="332">
        <f t="shared" si="1244"/>
        <v>0</v>
      </c>
    </row>
    <row r="4143" spans="1:7" ht="20.100000000000001" customHeight="1" x14ac:dyDescent="0.2">
      <c r="A4143" s="363" t="str">
        <f t="shared" si="1242"/>
        <v/>
      </c>
      <c r="B4143" s="328" t="str">
        <f t="shared" si="1240"/>
        <v/>
      </c>
      <c r="C4143" s="370"/>
      <c r="D4143" s="325" t="str">
        <f t="shared" si="1241"/>
        <v/>
      </c>
      <c r="E4143" s="329"/>
      <c r="F4143" s="331">
        <f t="shared" si="1243"/>
        <v>0</v>
      </c>
      <c r="G4143" s="332">
        <f t="shared" si="1244"/>
        <v>0</v>
      </c>
    </row>
    <row r="4144" spans="1:7" ht="20.100000000000001" customHeight="1" x14ac:dyDescent="0.2">
      <c r="A4144" s="363" t="str">
        <f t="shared" si="1242"/>
        <v/>
      </c>
      <c r="B4144" s="328" t="str">
        <f t="shared" si="1240"/>
        <v/>
      </c>
      <c r="C4144" s="364"/>
      <c r="D4144" s="325" t="str">
        <f t="shared" si="1241"/>
        <v/>
      </c>
      <c r="E4144" s="365"/>
      <c r="F4144" s="331">
        <f t="shared" si="1243"/>
        <v>0</v>
      </c>
      <c r="G4144" s="332">
        <f t="shared" si="1244"/>
        <v>0</v>
      </c>
    </row>
    <row r="4145" spans="1:7" ht="20.100000000000001" customHeight="1" x14ac:dyDescent="0.2">
      <c r="A4145" s="363" t="str">
        <f t="shared" si="1242"/>
        <v/>
      </c>
      <c r="B4145" s="328" t="str">
        <f t="shared" si="1240"/>
        <v/>
      </c>
      <c r="C4145" s="364"/>
      <c r="D4145" s="325" t="str">
        <f t="shared" si="1241"/>
        <v/>
      </c>
      <c r="E4145" s="365"/>
      <c r="F4145" s="331">
        <f t="shared" si="1243"/>
        <v>0</v>
      </c>
      <c r="G4145" s="332">
        <f t="shared" si="1244"/>
        <v>0</v>
      </c>
    </row>
    <row r="4146" spans="1:7" ht="20.100000000000001" customHeight="1" x14ac:dyDescent="0.2">
      <c r="A4146" s="363" t="str">
        <f t="shared" si="1242"/>
        <v/>
      </c>
      <c r="B4146" s="328" t="str">
        <f t="shared" si="1240"/>
        <v/>
      </c>
      <c r="C4146" s="364"/>
      <c r="D4146" s="325" t="str">
        <f t="shared" si="1241"/>
        <v/>
      </c>
      <c r="E4146" s="365"/>
      <c r="F4146" s="331">
        <f t="shared" si="1243"/>
        <v>0</v>
      </c>
      <c r="G4146" s="332">
        <f t="shared" si="1244"/>
        <v>0</v>
      </c>
    </row>
    <row r="4147" spans="1:7" ht="20.100000000000001" customHeight="1" x14ac:dyDescent="0.2">
      <c r="A4147" s="363" t="str">
        <f t="shared" si="1242"/>
        <v/>
      </c>
      <c r="B4147" s="328" t="str">
        <f t="shared" si="1240"/>
        <v/>
      </c>
      <c r="C4147" s="364"/>
      <c r="D4147" s="325" t="str">
        <f t="shared" si="1241"/>
        <v/>
      </c>
      <c r="E4147" s="365"/>
      <c r="F4147" s="331">
        <f t="shared" si="1243"/>
        <v>0</v>
      </c>
      <c r="G4147" s="332">
        <f t="shared" si="1244"/>
        <v>0</v>
      </c>
    </row>
    <row r="4148" spans="1:7" ht="20.100000000000001" customHeight="1" x14ac:dyDescent="0.2">
      <c r="A4148" s="371"/>
      <c r="B4148" s="330"/>
      <c r="C4148" s="352"/>
      <c r="D4148" s="330"/>
      <c r="E4148" s="348"/>
      <c r="F4148" s="597" t="s">
        <v>29</v>
      </c>
      <c r="G4148" s="333">
        <f>SUBTOTAL(9,G4139:G4147)</f>
        <v>0</v>
      </c>
    </row>
    <row r="4149" spans="1:7" ht="20.100000000000001" customHeight="1" thickBot="1" x14ac:dyDescent="0.25">
      <c r="A4149" s="372"/>
      <c r="B4149" s="373"/>
      <c r="C4149" s="374"/>
      <c r="D4149" s="373"/>
      <c r="E4149" s="375"/>
      <c r="F4149" s="376"/>
      <c r="G4149" s="377"/>
    </row>
    <row r="4150" spans="1:7" ht="20.100000000000001" customHeight="1" thickBot="1" x14ac:dyDescent="0.25">
      <c r="A4150" s="387">
        <f>B4108</f>
        <v>81</v>
      </c>
      <c r="B4150" s="378" t="str">
        <f>C4108</f>
        <v>Red de agua potable - Obras de Nexo - Base y Sub-Base</v>
      </c>
      <c r="C4150" s="379"/>
      <c r="D4150" s="379" t="s">
        <v>30</v>
      </c>
      <c r="E4150" s="380"/>
      <c r="F4150" s="381" t="s">
        <v>31</v>
      </c>
      <c r="G4150" s="382">
        <f>SUBTOTAL(9,G4113:G4149)</f>
        <v>0</v>
      </c>
    </row>
    <row r="4151" spans="1:7" ht="20.100000000000001" customHeight="1" thickTop="1" thickBot="1" x14ac:dyDescent="0.25"/>
    <row r="4152" spans="1:7" ht="20.100000000000001" customHeight="1" thickTop="1" x14ac:dyDescent="0.2">
      <c r="A4152" s="383" t="s">
        <v>1252</v>
      </c>
      <c r="B4152" s="384"/>
      <c r="C4152" s="384"/>
      <c r="D4152" s="384"/>
      <c r="E4152" s="384"/>
      <c r="F4152" s="384"/>
      <c r="G4152" s="385"/>
    </row>
    <row r="4153" spans="1:7" ht="20.100000000000001" customHeight="1" x14ac:dyDescent="0.2">
      <c r="A4153" s="336" t="s">
        <v>719</v>
      </c>
      <c r="B4153" s="337" t="str">
        <f>Comitente</f>
        <v>INSTITUTO PROVINCIAL DE LA VIVIENDA</v>
      </c>
      <c r="C4153" s="338"/>
      <c r="D4153" s="339"/>
      <c r="E4153" s="339"/>
      <c r="F4153" s="340"/>
      <c r="G4153" s="341"/>
    </row>
    <row r="4154" spans="1:7" ht="20.100000000000001" customHeight="1" x14ac:dyDescent="0.2">
      <c r="A4154" s="336" t="s">
        <v>720</v>
      </c>
      <c r="B4154" s="337" t="str">
        <f>Contratista</f>
        <v>xxxxxx</v>
      </c>
      <c r="C4154" s="342"/>
      <c r="D4154" s="342"/>
      <c r="E4154" s="342"/>
      <c r="F4154" s="343"/>
      <c r="G4154" s="344"/>
    </row>
    <row r="4155" spans="1:7" ht="20.100000000000001" customHeight="1" x14ac:dyDescent="0.2">
      <c r="A4155" s="336" t="s">
        <v>20</v>
      </c>
      <c r="B4155" s="337" t="str">
        <f>Obra</f>
        <v>B° VIRGEN DE FÁTIMA - SECTOR 1 - 71 VIV.- DPTO. JÁCHAL</v>
      </c>
      <c r="C4155" s="342"/>
      <c r="D4155" s="342"/>
      <c r="E4155" s="342"/>
      <c r="F4155" s="343" t="s">
        <v>33</v>
      </c>
      <c r="G4155" s="345">
        <f>+Datos!$C$10</f>
        <v>43769</v>
      </c>
    </row>
    <row r="4156" spans="1:7" ht="20.100000000000001" customHeight="1" x14ac:dyDescent="0.2">
      <c r="A4156" s="346" t="s">
        <v>718</v>
      </c>
      <c r="B4156" s="347" t="str">
        <f>Ubicación</f>
        <v>DEPTO. JÁCHAL</v>
      </c>
      <c r="C4156" s="347"/>
      <c r="D4156" s="330"/>
      <c r="E4156" s="348"/>
      <c r="F4156" s="349"/>
      <c r="G4156" s="350"/>
    </row>
    <row r="4157" spans="1:7" ht="20.100000000000001" customHeight="1" x14ac:dyDescent="0.2">
      <c r="A4157" s="346" t="s">
        <v>34</v>
      </c>
      <c r="B4157" s="351" t="s">
        <v>1126</v>
      </c>
      <c r="C4157" s="352" t="str">
        <f>IFERROR(VLOOKUP(B4157,Tabla_CyP,2,FALSE),"")</f>
        <v>INFRAESTRUCTURA</v>
      </c>
      <c r="D4157" s="353"/>
      <c r="E4157" s="348"/>
      <c r="F4157" s="349"/>
      <c r="G4157" s="350"/>
    </row>
    <row r="4158" spans="1:7" ht="20.100000000000001" customHeight="1" x14ac:dyDescent="0.2">
      <c r="A4158" s="346" t="s">
        <v>21</v>
      </c>
      <c r="B4158" s="386">
        <f>IFERROR(VLOOKUP(COUNTIF($A$1:A4158,"ITEM:"),Tabla_NumeroItem,2,FALSE),"")</f>
        <v>82</v>
      </c>
      <c r="C4158" s="352" t="str">
        <f>IFERROR(VLOOKUP(B4158,Tabla_CyP,2,FALSE),"")</f>
        <v>Red de agua potable - Obras de Nexo - Carpeta Asfáltica</v>
      </c>
      <c r="D4158" s="330"/>
      <c r="E4158" s="348"/>
      <c r="F4158" s="343" t="s">
        <v>22</v>
      </c>
      <c r="G4158" s="354" t="str">
        <f>IFERROR(VLOOKUP(B4158,Tabla_CyP,4,FALSE),"")</f>
        <v>m2</v>
      </c>
    </row>
    <row r="4159" spans="1:7" ht="20.100000000000001" customHeight="1" x14ac:dyDescent="0.2">
      <c r="A4159" s="346"/>
      <c r="B4159" s="347"/>
      <c r="C4159" s="352"/>
      <c r="D4159" s="330"/>
      <c r="E4159" s="348"/>
      <c r="F4159" s="349"/>
      <c r="G4159" s="350"/>
    </row>
    <row r="4160" spans="1:7" ht="20.100000000000001" customHeight="1" x14ac:dyDescent="0.2">
      <c r="A4160" s="650" t="s">
        <v>581</v>
      </c>
      <c r="B4160" s="651"/>
      <c r="C4160" s="646" t="s">
        <v>0</v>
      </c>
      <c r="D4160" s="646" t="s">
        <v>23</v>
      </c>
      <c r="E4160" s="648" t="s">
        <v>24</v>
      </c>
      <c r="F4160" s="644" t="s">
        <v>25</v>
      </c>
      <c r="G4160" s="652" t="s">
        <v>26</v>
      </c>
    </row>
    <row r="4161" spans="1:7" ht="20.100000000000001" customHeight="1" x14ac:dyDescent="0.2">
      <c r="A4161" s="355" t="s">
        <v>582</v>
      </c>
      <c r="B4161" s="356" t="s">
        <v>583</v>
      </c>
      <c r="C4161" s="647"/>
      <c r="D4161" s="647"/>
      <c r="E4161" s="649"/>
      <c r="F4161" s="645"/>
      <c r="G4161" s="653"/>
    </row>
    <row r="4162" spans="1:7" ht="20.100000000000001" customHeight="1" x14ac:dyDescent="0.2">
      <c r="A4162" s="596"/>
      <c r="B4162" s="357"/>
      <c r="C4162" s="358" t="s">
        <v>721</v>
      </c>
      <c r="D4162" s="359"/>
      <c r="E4162" s="360"/>
      <c r="F4162" s="361"/>
      <c r="G4162" s="362"/>
    </row>
    <row r="4163" spans="1:7" ht="20.100000000000001" customHeight="1" x14ac:dyDescent="0.2">
      <c r="A4163" s="363" t="str">
        <f>IFERROR(VLOOKUP(C4163,Tabla_Insumos,4,FALSE),"")</f>
        <v/>
      </c>
      <c r="B4163" s="328" t="str">
        <f t="shared" ref="B4163:B4176" si="1245">IFERROR(VLOOKUP(C4163,Tabla_Insumos,5,FALSE),"")</f>
        <v/>
      </c>
      <c r="C4163" s="326"/>
      <c r="D4163" s="325" t="str">
        <f t="shared" ref="D4163:D4176" si="1246">IFERROR(VLOOKUP(C4163,Tabla_Insumos,2,FALSE),"")</f>
        <v/>
      </c>
      <c r="E4163" s="329"/>
      <c r="F4163" s="331">
        <f t="shared" ref="F4163:F4176" si="1247">IFERROR(VLOOKUP(C4163,Tabla_Insumos,3,FALSE),0)</f>
        <v>0</v>
      </c>
      <c r="G4163" s="332">
        <f>ROUND(E4163*F4163,2)</f>
        <v>0</v>
      </c>
    </row>
    <row r="4164" spans="1:7" ht="20.100000000000001" customHeight="1" x14ac:dyDescent="0.2">
      <c r="A4164" s="363" t="str">
        <f t="shared" ref="A4164:A4176" si="1248">IFERROR(VLOOKUP(C4164,Tabla_Insumos,4,FALSE),"")</f>
        <v/>
      </c>
      <c r="B4164" s="328" t="str">
        <f t="shared" si="1245"/>
        <v/>
      </c>
      <c r="C4164" s="326"/>
      <c r="D4164" s="325" t="str">
        <f t="shared" si="1246"/>
        <v/>
      </c>
      <c r="E4164" s="329"/>
      <c r="F4164" s="331">
        <f t="shared" si="1247"/>
        <v>0</v>
      </c>
      <c r="G4164" s="332">
        <f t="shared" ref="G4164:G4176" si="1249">ROUND(E4164*F4164,2)</f>
        <v>0</v>
      </c>
    </row>
    <row r="4165" spans="1:7" ht="20.100000000000001" customHeight="1" x14ac:dyDescent="0.2">
      <c r="A4165" s="363" t="str">
        <f t="shared" si="1248"/>
        <v/>
      </c>
      <c r="B4165" s="328" t="str">
        <f t="shared" si="1245"/>
        <v/>
      </c>
      <c r="C4165" s="326"/>
      <c r="D4165" s="325" t="str">
        <f t="shared" si="1246"/>
        <v/>
      </c>
      <c r="E4165" s="329"/>
      <c r="F4165" s="331">
        <f t="shared" si="1247"/>
        <v>0</v>
      </c>
      <c r="G4165" s="332">
        <f t="shared" si="1249"/>
        <v>0</v>
      </c>
    </row>
    <row r="4166" spans="1:7" ht="20.100000000000001" customHeight="1" x14ac:dyDescent="0.2">
      <c r="A4166" s="363" t="str">
        <f t="shared" si="1248"/>
        <v/>
      </c>
      <c r="B4166" s="328" t="str">
        <f t="shared" si="1245"/>
        <v/>
      </c>
      <c r="C4166" s="327"/>
      <c r="D4166" s="325" t="str">
        <f t="shared" si="1246"/>
        <v/>
      </c>
      <c r="E4166" s="329"/>
      <c r="F4166" s="331">
        <f t="shared" si="1247"/>
        <v>0</v>
      </c>
      <c r="G4166" s="332">
        <f t="shared" si="1249"/>
        <v>0</v>
      </c>
    </row>
    <row r="4167" spans="1:7" ht="20.100000000000001" customHeight="1" x14ac:dyDescent="0.2">
      <c r="A4167" s="363" t="str">
        <f t="shared" si="1248"/>
        <v/>
      </c>
      <c r="B4167" s="328" t="str">
        <f t="shared" si="1245"/>
        <v/>
      </c>
      <c r="C4167" s="328"/>
      <c r="D4167" s="325" t="str">
        <f t="shared" si="1246"/>
        <v/>
      </c>
      <c r="E4167" s="329"/>
      <c r="F4167" s="331">
        <f t="shared" si="1247"/>
        <v>0</v>
      </c>
      <c r="G4167" s="332">
        <f t="shared" si="1249"/>
        <v>0</v>
      </c>
    </row>
    <row r="4168" spans="1:7" ht="20.100000000000001" customHeight="1" x14ac:dyDescent="0.2">
      <c r="A4168" s="363" t="str">
        <f t="shared" si="1248"/>
        <v/>
      </c>
      <c r="B4168" s="328" t="str">
        <f t="shared" si="1245"/>
        <v/>
      </c>
      <c r="C4168" s="364"/>
      <c r="D4168" s="325" t="str">
        <f t="shared" si="1246"/>
        <v/>
      </c>
      <c r="E4168" s="365"/>
      <c r="F4168" s="331">
        <f t="shared" si="1247"/>
        <v>0</v>
      </c>
      <c r="G4168" s="332">
        <f t="shared" si="1249"/>
        <v>0</v>
      </c>
    </row>
    <row r="4169" spans="1:7" ht="20.100000000000001" customHeight="1" x14ac:dyDescent="0.2">
      <c r="A4169" s="363" t="str">
        <f t="shared" si="1248"/>
        <v/>
      </c>
      <c r="B4169" s="328" t="str">
        <f t="shared" si="1245"/>
        <v/>
      </c>
      <c r="C4169" s="364"/>
      <c r="D4169" s="325" t="str">
        <f t="shared" si="1246"/>
        <v/>
      </c>
      <c r="E4169" s="365"/>
      <c r="F4169" s="331">
        <f t="shared" si="1247"/>
        <v>0</v>
      </c>
      <c r="G4169" s="332">
        <f t="shared" si="1249"/>
        <v>0</v>
      </c>
    </row>
    <row r="4170" spans="1:7" ht="20.100000000000001" customHeight="1" x14ac:dyDescent="0.2">
      <c r="A4170" s="363" t="str">
        <f t="shared" si="1248"/>
        <v/>
      </c>
      <c r="B4170" s="328" t="str">
        <f t="shared" si="1245"/>
        <v/>
      </c>
      <c r="C4170" s="364"/>
      <c r="D4170" s="325" t="str">
        <f t="shared" si="1246"/>
        <v/>
      </c>
      <c r="E4170" s="365"/>
      <c r="F4170" s="331">
        <f t="shared" si="1247"/>
        <v>0</v>
      </c>
      <c r="G4170" s="332">
        <f t="shared" si="1249"/>
        <v>0</v>
      </c>
    </row>
    <row r="4171" spans="1:7" ht="20.100000000000001" customHeight="1" x14ac:dyDescent="0.2">
      <c r="A4171" s="363" t="str">
        <f t="shared" si="1248"/>
        <v/>
      </c>
      <c r="B4171" s="328" t="str">
        <f t="shared" si="1245"/>
        <v/>
      </c>
      <c r="C4171" s="364"/>
      <c r="D4171" s="325" t="str">
        <f t="shared" si="1246"/>
        <v/>
      </c>
      <c r="E4171" s="365"/>
      <c r="F4171" s="331">
        <f t="shared" si="1247"/>
        <v>0</v>
      </c>
      <c r="G4171" s="332">
        <f t="shared" si="1249"/>
        <v>0</v>
      </c>
    </row>
    <row r="4172" spans="1:7" ht="20.100000000000001" customHeight="1" x14ac:dyDescent="0.2">
      <c r="A4172" s="363" t="str">
        <f t="shared" si="1248"/>
        <v/>
      </c>
      <c r="B4172" s="328" t="str">
        <f t="shared" si="1245"/>
        <v/>
      </c>
      <c r="C4172" s="364"/>
      <c r="D4172" s="325" t="str">
        <f t="shared" si="1246"/>
        <v/>
      </c>
      <c r="E4172" s="365"/>
      <c r="F4172" s="331">
        <f t="shared" si="1247"/>
        <v>0</v>
      </c>
      <c r="G4172" s="332">
        <f t="shared" si="1249"/>
        <v>0</v>
      </c>
    </row>
    <row r="4173" spans="1:7" ht="20.100000000000001" customHeight="1" x14ac:dyDescent="0.2">
      <c r="A4173" s="363" t="str">
        <f t="shared" si="1248"/>
        <v/>
      </c>
      <c r="B4173" s="328" t="str">
        <f t="shared" si="1245"/>
        <v/>
      </c>
      <c r="C4173" s="364"/>
      <c r="D4173" s="325" t="str">
        <f t="shared" si="1246"/>
        <v/>
      </c>
      <c r="E4173" s="365"/>
      <c r="F4173" s="331">
        <f t="shared" si="1247"/>
        <v>0</v>
      </c>
      <c r="G4173" s="332">
        <f t="shared" si="1249"/>
        <v>0</v>
      </c>
    </row>
    <row r="4174" spans="1:7" ht="20.100000000000001" customHeight="1" x14ac:dyDescent="0.2">
      <c r="A4174" s="363" t="str">
        <f t="shared" si="1248"/>
        <v/>
      </c>
      <c r="B4174" s="328" t="str">
        <f t="shared" si="1245"/>
        <v/>
      </c>
      <c r="C4174" s="364"/>
      <c r="D4174" s="325" t="str">
        <f t="shared" si="1246"/>
        <v/>
      </c>
      <c r="E4174" s="365"/>
      <c r="F4174" s="331">
        <f t="shared" si="1247"/>
        <v>0</v>
      </c>
      <c r="G4174" s="332">
        <f t="shared" si="1249"/>
        <v>0</v>
      </c>
    </row>
    <row r="4175" spans="1:7" ht="20.100000000000001" customHeight="1" x14ac:dyDescent="0.2">
      <c r="A4175" s="363" t="str">
        <f t="shared" si="1248"/>
        <v/>
      </c>
      <c r="B4175" s="328" t="str">
        <f t="shared" si="1245"/>
        <v/>
      </c>
      <c r="C4175" s="364"/>
      <c r="D4175" s="325" t="str">
        <f t="shared" si="1246"/>
        <v/>
      </c>
      <c r="E4175" s="365"/>
      <c r="F4175" s="331">
        <f t="shared" si="1247"/>
        <v>0</v>
      </c>
      <c r="G4175" s="332">
        <f t="shared" si="1249"/>
        <v>0</v>
      </c>
    </row>
    <row r="4176" spans="1:7" ht="20.100000000000001" customHeight="1" x14ac:dyDescent="0.2">
      <c r="A4176" s="363" t="str">
        <f t="shared" si="1248"/>
        <v/>
      </c>
      <c r="B4176" s="328" t="str">
        <f t="shared" si="1245"/>
        <v/>
      </c>
      <c r="C4176" s="364"/>
      <c r="D4176" s="325" t="str">
        <f t="shared" si="1246"/>
        <v/>
      </c>
      <c r="E4176" s="365"/>
      <c r="F4176" s="331">
        <f t="shared" si="1247"/>
        <v>0</v>
      </c>
      <c r="G4176" s="332">
        <f t="shared" si="1249"/>
        <v>0</v>
      </c>
    </row>
    <row r="4177" spans="1:7" ht="20.100000000000001" customHeight="1" x14ac:dyDescent="0.2">
      <c r="A4177" s="366"/>
      <c r="B4177" s="352"/>
      <c r="C4177" s="352"/>
      <c r="D4177" s="330"/>
      <c r="E4177" s="348"/>
      <c r="F4177" s="597" t="s">
        <v>27</v>
      </c>
      <c r="G4177" s="333">
        <f>SUBTOTAL(9,G4163:G4176)</f>
        <v>0</v>
      </c>
    </row>
    <row r="4178" spans="1:7" ht="20.100000000000001" customHeight="1" x14ac:dyDescent="0.2">
      <c r="A4178" s="366"/>
      <c r="B4178" s="352"/>
      <c r="C4178" s="339" t="s">
        <v>722</v>
      </c>
      <c r="D4178" s="330"/>
      <c r="E4178" s="348"/>
      <c r="F4178" s="349"/>
      <c r="G4178" s="367"/>
    </row>
    <row r="4179" spans="1:7" ht="20.100000000000001" customHeight="1" x14ac:dyDescent="0.2">
      <c r="A4179" s="363" t="str">
        <f t="shared" ref="A4179:A4186" si="1250">IFERROR(VLOOKUP(C4179,Tabla_Insumos,4,FALSE),"")</f>
        <v/>
      </c>
      <c r="B4179" s="328" t="str">
        <f t="shared" ref="B4179:B4186" si="1251">IFERROR(VLOOKUP(C4179,Tabla_Insumos,5,FALSE),"")</f>
        <v/>
      </c>
      <c r="C4179" s="334"/>
      <c r="D4179" s="325" t="str">
        <f t="shared" ref="D4179:D4186" si="1252">IFERROR(VLOOKUP(C4179,Tabla_Insumos,2,FALSE),"")</f>
        <v/>
      </c>
      <c r="E4179" s="329"/>
      <c r="F4179" s="368">
        <f t="shared" ref="F4179:F4186" si="1253">IFERROR(VLOOKUP(C4179,Tabla_Insumos,3,FALSE),0)</f>
        <v>0</v>
      </c>
      <c r="G4179" s="332">
        <f>ROUND(E4179*F4179,2)</f>
        <v>0</v>
      </c>
    </row>
    <row r="4180" spans="1:7" ht="20.100000000000001" customHeight="1" x14ac:dyDescent="0.2">
      <c r="A4180" s="363" t="str">
        <f t="shared" si="1250"/>
        <v/>
      </c>
      <c r="B4180" s="328" t="str">
        <f t="shared" si="1251"/>
        <v/>
      </c>
      <c r="C4180" s="335"/>
      <c r="D4180" s="325" t="str">
        <f t="shared" si="1252"/>
        <v/>
      </c>
      <c r="E4180" s="329"/>
      <c r="F4180" s="368">
        <f t="shared" si="1253"/>
        <v>0</v>
      </c>
      <c r="G4180" s="332">
        <f t="shared" ref="G4180:G4186" si="1254">ROUND(E4180*F4180,2)</f>
        <v>0</v>
      </c>
    </row>
    <row r="4181" spans="1:7" ht="20.100000000000001" customHeight="1" x14ac:dyDescent="0.2">
      <c r="A4181" s="363" t="str">
        <f t="shared" si="1250"/>
        <v/>
      </c>
      <c r="B4181" s="328" t="str">
        <f t="shared" si="1251"/>
        <v/>
      </c>
      <c r="C4181" s="335"/>
      <c r="D4181" s="325" t="str">
        <f t="shared" si="1252"/>
        <v/>
      </c>
      <c r="E4181" s="329"/>
      <c r="F4181" s="368">
        <f t="shared" si="1253"/>
        <v>0</v>
      </c>
      <c r="G4181" s="332">
        <f t="shared" si="1254"/>
        <v>0</v>
      </c>
    </row>
    <row r="4182" spans="1:7" ht="20.100000000000001" customHeight="1" x14ac:dyDescent="0.2">
      <c r="A4182" s="363" t="str">
        <f t="shared" si="1250"/>
        <v/>
      </c>
      <c r="B4182" s="328" t="str">
        <f t="shared" si="1251"/>
        <v/>
      </c>
      <c r="C4182" s="335"/>
      <c r="D4182" s="325" t="str">
        <f t="shared" si="1252"/>
        <v/>
      </c>
      <c r="E4182" s="329"/>
      <c r="F4182" s="368">
        <f t="shared" si="1253"/>
        <v>0</v>
      </c>
      <c r="G4182" s="332">
        <f t="shared" si="1254"/>
        <v>0</v>
      </c>
    </row>
    <row r="4183" spans="1:7" ht="20.100000000000001" customHeight="1" x14ac:dyDescent="0.2">
      <c r="A4183" s="363" t="str">
        <f t="shared" si="1250"/>
        <v/>
      </c>
      <c r="B4183" s="328" t="str">
        <f t="shared" si="1251"/>
        <v/>
      </c>
      <c r="C4183" s="328"/>
      <c r="D4183" s="325" t="str">
        <f t="shared" si="1252"/>
        <v/>
      </c>
      <c r="E4183" s="329"/>
      <c r="F4183" s="368">
        <f t="shared" si="1253"/>
        <v>0</v>
      </c>
      <c r="G4183" s="332">
        <f t="shared" si="1254"/>
        <v>0</v>
      </c>
    </row>
    <row r="4184" spans="1:7" ht="20.100000000000001" customHeight="1" x14ac:dyDescent="0.2">
      <c r="A4184" s="363" t="str">
        <f t="shared" si="1250"/>
        <v/>
      </c>
      <c r="B4184" s="328" t="str">
        <f t="shared" si="1251"/>
        <v/>
      </c>
      <c r="C4184" s="328"/>
      <c r="D4184" s="325" t="str">
        <f t="shared" si="1252"/>
        <v/>
      </c>
      <c r="E4184" s="329"/>
      <c r="F4184" s="368">
        <f t="shared" si="1253"/>
        <v>0</v>
      </c>
      <c r="G4184" s="332">
        <f t="shared" si="1254"/>
        <v>0</v>
      </c>
    </row>
    <row r="4185" spans="1:7" ht="20.100000000000001" customHeight="1" x14ac:dyDescent="0.2">
      <c r="A4185" s="363" t="str">
        <f t="shared" si="1250"/>
        <v/>
      </c>
      <c r="B4185" s="328" t="str">
        <f t="shared" si="1251"/>
        <v/>
      </c>
      <c r="C4185" s="364"/>
      <c r="D4185" s="325" t="str">
        <f t="shared" si="1252"/>
        <v/>
      </c>
      <c r="E4185" s="365"/>
      <c r="F4185" s="368">
        <f t="shared" si="1253"/>
        <v>0</v>
      </c>
      <c r="G4185" s="332">
        <f t="shared" si="1254"/>
        <v>0</v>
      </c>
    </row>
    <row r="4186" spans="1:7" ht="20.100000000000001" customHeight="1" x14ac:dyDescent="0.2">
      <c r="A4186" s="363" t="str">
        <f t="shared" si="1250"/>
        <v/>
      </c>
      <c r="B4186" s="328" t="str">
        <f t="shared" si="1251"/>
        <v/>
      </c>
      <c r="C4186" s="364"/>
      <c r="D4186" s="325" t="str">
        <f t="shared" si="1252"/>
        <v/>
      </c>
      <c r="E4186" s="365"/>
      <c r="F4186" s="368">
        <f t="shared" si="1253"/>
        <v>0</v>
      </c>
      <c r="G4186" s="332">
        <f t="shared" si="1254"/>
        <v>0</v>
      </c>
    </row>
    <row r="4187" spans="1:7" ht="20.100000000000001" customHeight="1" x14ac:dyDescent="0.2">
      <c r="A4187" s="366"/>
      <c r="B4187" s="352"/>
      <c r="C4187" s="352"/>
      <c r="D4187" s="330"/>
      <c r="E4187" s="348"/>
      <c r="F4187" s="597" t="s">
        <v>28</v>
      </c>
      <c r="G4187" s="333">
        <f>SUBTOTAL(9,G4179:G4186)</f>
        <v>0</v>
      </c>
    </row>
    <row r="4188" spans="1:7" ht="20.100000000000001" customHeight="1" x14ac:dyDescent="0.2">
      <c r="A4188" s="366"/>
      <c r="B4188" s="352"/>
      <c r="C4188" s="339" t="s">
        <v>723</v>
      </c>
      <c r="D4188" s="330"/>
      <c r="E4188" s="348"/>
      <c r="F4188" s="349"/>
      <c r="G4188" s="367"/>
    </row>
    <row r="4189" spans="1:7" ht="20.100000000000001" customHeight="1" x14ac:dyDescent="0.2">
      <c r="A4189" s="363" t="str">
        <f>IFERROR(VLOOKUP(C4189,Tabla_Insumos,4,FALSE),"")</f>
        <v/>
      </c>
      <c r="B4189" s="328" t="str">
        <f t="shared" ref="B4189:B4197" si="1255">IFERROR(VLOOKUP(C4189,Tabla_Insumos,5,FALSE),"")</f>
        <v/>
      </c>
      <c r="C4189" s="335"/>
      <c r="D4189" s="325" t="str">
        <f t="shared" ref="D4189:D4197" si="1256">IFERROR(VLOOKUP(C4189,Tabla_Insumos,2,FALSE),"")</f>
        <v/>
      </c>
      <c r="E4189" s="329"/>
      <c r="F4189" s="331">
        <f>IFERROR(VLOOKUP(C4189,Tabla_Insumos,3,FALSE),0)</f>
        <v>0</v>
      </c>
      <c r="G4189" s="332">
        <f>ROUND(E4189*F4189,2)</f>
        <v>0</v>
      </c>
    </row>
    <row r="4190" spans="1:7" ht="20.100000000000001" customHeight="1" x14ac:dyDescent="0.2">
      <c r="A4190" s="363" t="str">
        <f t="shared" ref="A4190:A4197" si="1257">IFERROR(VLOOKUP(C4190,Tabla_Insumos,4,FALSE),"")</f>
        <v/>
      </c>
      <c r="B4190" s="328" t="str">
        <f t="shared" si="1255"/>
        <v/>
      </c>
      <c r="C4190" s="335"/>
      <c r="D4190" s="325" t="str">
        <f t="shared" si="1256"/>
        <v/>
      </c>
      <c r="E4190" s="329"/>
      <c r="F4190" s="331">
        <f t="shared" ref="F4190:F4197" si="1258">IFERROR(VLOOKUP(C4190,Tabla_Insumos,3,FALSE),0)</f>
        <v>0</v>
      </c>
      <c r="G4190" s="332">
        <f t="shared" ref="G4190:G4197" si="1259">ROUND(E4190*F4190,2)</f>
        <v>0</v>
      </c>
    </row>
    <row r="4191" spans="1:7" ht="20.100000000000001" customHeight="1" x14ac:dyDescent="0.2">
      <c r="A4191" s="363" t="str">
        <f t="shared" si="1257"/>
        <v/>
      </c>
      <c r="B4191" s="328" t="str">
        <f t="shared" si="1255"/>
        <v/>
      </c>
      <c r="C4191" s="334"/>
      <c r="D4191" s="325" t="str">
        <f t="shared" si="1256"/>
        <v/>
      </c>
      <c r="E4191" s="329"/>
      <c r="F4191" s="331">
        <f t="shared" si="1258"/>
        <v>0</v>
      </c>
      <c r="G4191" s="332">
        <f t="shared" si="1259"/>
        <v>0</v>
      </c>
    </row>
    <row r="4192" spans="1:7" ht="20.100000000000001" customHeight="1" x14ac:dyDescent="0.2">
      <c r="A4192" s="363" t="str">
        <f t="shared" si="1257"/>
        <v/>
      </c>
      <c r="B4192" s="328" t="str">
        <f t="shared" si="1255"/>
        <v/>
      </c>
      <c r="C4192" s="369"/>
      <c r="D4192" s="325" t="str">
        <f t="shared" si="1256"/>
        <v/>
      </c>
      <c r="E4192" s="329"/>
      <c r="F4192" s="331">
        <f t="shared" si="1258"/>
        <v>0</v>
      </c>
      <c r="G4192" s="332">
        <f t="shared" si="1259"/>
        <v>0</v>
      </c>
    </row>
    <row r="4193" spans="1:7" ht="20.100000000000001" customHeight="1" x14ac:dyDescent="0.2">
      <c r="A4193" s="363" t="str">
        <f t="shared" si="1257"/>
        <v/>
      </c>
      <c r="B4193" s="328" t="str">
        <f t="shared" si="1255"/>
        <v/>
      </c>
      <c r="C4193" s="370"/>
      <c r="D4193" s="325" t="str">
        <f t="shared" si="1256"/>
        <v/>
      </c>
      <c r="E4193" s="329"/>
      <c r="F4193" s="331">
        <f t="shared" si="1258"/>
        <v>0</v>
      </c>
      <c r="G4193" s="332">
        <f t="shared" si="1259"/>
        <v>0</v>
      </c>
    </row>
    <row r="4194" spans="1:7" ht="20.100000000000001" customHeight="1" x14ac:dyDescent="0.2">
      <c r="A4194" s="363" t="str">
        <f t="shared" si="1257"/>
        <v/>
      </c>
      <c r="B4194" s="328" t="str">
        <f t="shared" si="1255"/>
        <v/>
      </c>
      <c r="C4194" s="364"/>
      <c r="D4194" s="325" t="str">
        <f t="shared" si="1256"/>
        <v/>
      </c>
      <c r="E4194" s="365"/>
      <c r="F4194" s="331">
        <f t="shared" si="1258"/>
        <v>0</v>
      </c>
      <c r="G4194" s="332">
        <f t="shared" si="1259"/>
        <v>0</v>
      </c>
    </row>
    <row r="4195" spans="1:7" ht="20.100000000000001" customHeight="1" x14ac:dyDescent="0.2">
      <c r="A4195" s="363" t="str">
        <f t="shared" si="1257"/>
        <v/>
      </c>
      <c r="B4195" s="328" t="str">
        <f t="shared" si="1255"/>
        <v/>
      </c>
      <c r="C4195" s="364"/>
      <c r="D4195" s="325" t="str">
        <f t="shared" si="1256"/>
        <v/>
      </c>
      <c r="E4195" s="365"/>
      <c r="F4195" s="331">
        <f t="shared" si="1258"/>
        <v>0</v>
      </c>
      <c r="G4195" s="332">
        <f t="shared" si="1259"/>
        <v>0</v>
      </c>
    </row>
    <row r="4196" spans="1:7" ht="20.100000000000001" customHeight="1" x14ac:dyDescent="0.2">
      <c r="A4196" s="363" t="str">
        <f t="shared" si="1257"/>
        <v/>
      </c>
      <c r="B4196" s="328" t="str">
        <f t="shared" si="1255"/>
        <v/>
      </c>
      <c r="C4196" s="364"/>
      <c r="D4196" s="325" t="str">
        <f t="shared" si="1256"/>
        <v/>
      </c>
      <c r="E4196" s="365"/>
      <c r="F4196" s="331">
        <f t="shared" si="1258"/>
        <v>0</v>
      </c>
      <c r="G4196" s="332">
        <f t="shared" si="1259"/>
        <v>0</v>
      </c>
    </row>
    <row r="4197" spans="1:7" ht="20.100000000000001" customHeight="1" x14ac:dyDescent="0.2">
      <c r="A4197" s="363" t="str">
        <f t="shared" si="1257"/>
        <v/>
      </c>
      <c r="B4197" s="328" t="str">
        <f t="shared" si="1255"/>
        <v/>
      </c>
      <c r="C4197" s="364"/>
      <c r="D4197" s="325" t="str">
        <f t="shared" si="1256"/>
        <v/>
      </c>
      <c r="E4197" s="365"/>
      <c r="F4197" s="331">
        <f t="shared" si="1258"/>
        <v>0</v>
      </c>
      <c r="G4197" s="332">
        <f t="shared" si="1259"/>
        <v>0</v>
      </c>
    </row>
    <row r="4198" spans="1:7" ht="20.100000000000001" customHeight="1" x14ac:dyDescent="0.2">
      <c r="A4198" s="371"/>
      <c r="B4198" s="330"/>
      <c r="C4198" s="352"/>
      <c r="D4198" s="330"/>
      <c r="E4198" s="348"/>
      <c r="F4198" s="597" t="s">
        <v>29</v>
      </c>
      <c r="G4198" s="333">
        <f>SUBTOTAL(9,G4189:G4197)</f>
        <v>0</v>
      </c>
    </row>
    <row r="4199" spans="1:7" ht="20.100000000000001" customHeight="1" thickBot="1" x14ac:dyDescent="0.25">
      <c r="A4199" s="372"/>
      <c r="B4199" s="373"/>
      <c r="C4199" s="374"/>
      <c r="D4199" s="373"/>
      <c r="E4199" s="375"/>
      <c r="F4199" s="376"/>
      <c r="G4199" s="377"/>
    </row>
    <row r="4200" spans="1:7" ht="20.100000000000001" customHeight="1" thickBot="1" x14ac:dyDescent="0.25">
      <c r="A4200" s="387">
        <f>B4158</f>
        <v>82</v>
      </c>
      <c r="B4200" s="378" t="str">
        <f>C4158</f>
        <v>Red de agua potable - Obras de Nexo - Carpeta Asfáltica</v>
      </c>
      <c r="C4200" s="379"/>
      <c r="D4200" s="379" t="s">
        <v>30</v>
      </c>
      <c r="E4200" s="380"/>
      <c r="F4200" s="381" t="s">
        <v>31</v>
      </c>
      <c r="G4200" s="382">
        <f>SUBTOTAL(9,G4163:G4199)</f>
        <v>0</v>
      </c>
    </row>
    <row r="4201" spans="1:7" ht="20.100000000000001" customHeight="1" thickTop="1" thickBot="1" x14ac:dyDescent="0.25"/>
    <row r="4202" spans="1:7" ht="20.100000000000001" customHeight="1" thickTop="1" x14ac:dyDescent="0.2">
      <c r="A4202" s="383" t="s">
        <v>1252</v>
      </c>
      <c r="B4202" s="384"/>
      <c r="C4202" s="384"/>
      <c r="D4202" s="384"/>
      <c r="E4202" s="384"/>
      <c r="F4202" s="384"/>
      <c r="G4202" s="385"/>
    </row>
    <row r="4203" spans="1:7" ht="20.100000000000001" customHeight="1" x14ac:dyDescent="0.2">
      <c r="A4203" s="336" t="s">
        <v>719</v>
      </c>
      <c r="B4203" s="337" t="str">
        <f>Comitente</f>
        <v>INSTITUTO PROVINCIAL DE LA VIVIENDA</v>
      </c>
      <c r="C4203" s="338"/>
      <c r="D4203" s="339"/>
      <c r="E4203" s="339"/>
      <c r="F4203" s="340"/>
      <c r="G4203" s="341"/>
    </row>
    <row r="4204" spans="1:7" ht="20.100000000000001" customHeight="1" x14ac:dyDescent="0.2">
      <c r="A4204" s="336" t="s">
        <v>720</v>
      </c>
      <c r="B4204" s="337" t="str">
        <f>Contratista</f>
        <v>xxxxxx</v>
      </c>
      <c r="C4204" s="342"/>
      <c r="D4204" s="342"/>
      <c r="E4204" s="342"/>
      <c r="F4204" s="343"/>
      <c r="G4204" s="344"/>
    </row>
    <row r="4205" spans="1:7" ht="20.100000000000001" customHeight="1" x14ac:dyDescent="0.2">
      <c r="A4205" s="336" t="s">
        <v>20</v>
      </c>
      <c r="B4205" s="337" t="str">
        <f>Obra</f>
        <v>B° VIRGEN DE FÁTIMA - SECTOR 1 - 71 VIV.- DPTO. JÁCHAL</v>
      </c>
      <c r="C4205" s="342"/>
      <c r="D4205" s="342"/>
      <c r="E4205" s="342"/>
      <c r="F4205" s="343" t="s">
        <v>33</v>
      </c>
      <c r="G4205" s="345">
        <f>+Datos!$C$10</f>
        <v>43769</v>
      </c>
    </row>
    <row r="4206" spans="1:7" ht="20.100000000000001" customHeight="1" x14ac:dyDescent="0.2">
      <c r="A4206" s="346" t="s">
        <v>718</v>
      </c>
      <c r="B4206" s="347" t="str">
        <f>Ubicación</f>
        <v>DEPTO. JÁCHAL</v>
      </c>
      <c r="C4206" s="347"/>
      <c r="D4206" s="330"/>
      <c r="E4206" s="348"/>
      <c r="F4206" s="349"/>
      <c r="G4206" s="350"/>
    </row>
    <row r="4207" spans="1:7" ht="20.100000000000001" customHeight="1" x14ac:dyDescent="0.2">
      <c r="A4207" s="346" t="s">
        <v>34</v>
      </c>
      <c r="B4207" s="351" t="s">
        <v>1126</v>
      </c>
      <c r="C4207" s="352" t="str">
        <f>IFERROR(VLOOKUP(B4207,Tabla_CyP,2,FALSE),"")</f>
        <v>INFRAESTRUCTURA</v>
      </c>
      <c r="D4207" s="353"/>
      <c r="E4207" s="348"/>
      <c r="F4207" s="349"/>
      <c r="G4207" s="350"/>
    </row>
    <row r="4208" spans="1:7" ht="20.100000000000001" customHeight="1" x14ac:dyDescent="0.2">
      <c r="A4208" s="346" t="s">
        <v>21</v>
      </c>
      <c r="B4208" s="386">
        <f>IFERROR(VLOOKUP(COUNTIF($A$1:A4208,"ITEM:"),Tabla_NumeroItem,2,FALSE),"")</f>
        <v>83</v>
      </c>
      <c r="C4208" s="352" t="str">
        <f>IFERROR(VLOOKUP(B4208,Tabla_CyP,2,FALSE),"")</f>
        <v>Documentación final de obra (minimo 3% Monto Total de la Obra)</v>
      </c>
      <c r="D4208" s="330"/>
      <c r="E4208" s="348"/>
      <c r="F4208" s="343" t="s">
        <v>22</v>
      </c>
      <c r="G4208" s="354" t="str">
        <f>IFERROR(VLOOKUP(B4208,Tabla_CyP,4,FALSE),"")</f>
        <v>gl</v>
      </c>
    </row>
    <row r="4209" spans="1:7" ht="20.100000000000001" customHeight="1" x14ac:dyDescent="0.2">
      <c r="A4209" s="346"/>
      <c r="B4209" s="347"/>
      <c r="C4209" s="352"/>
      <c r="D4209" s="330"/>
      <c r="E4209" s="348"/>
      <c r="F4209" s="349"/>
      <c r="G4209" s="350"/>
    </row>
    <row r="4210" spans="1:7" ht="20.100000000000001" customHeight="1" x14ac:dyDescent="0.2">
      <c r="A4210" s="650" t="s">
        <v>581</v>
      </c>
      <c r="B4210" s="651"/>
      <c r="C4210" s="646" t="s">
        <v>0</v>
      </c>
      <c r="D4210" s="646" t="s">
        <v>23</v>
      </c>
      <c r="E4210" s="648" t="s">
        <v>24</v>
      </c>
      <c r="F4210" s="644" t="s">
        <v>25</v>
      </c>
      <c r="G4210" s="652" t="s">
        <v>26</v>
      </c>
    </row>
    <row r="4211" spans="1:7" ht="20.100000000000001" customHeight="1" x14ac:dyDescent="0.2">
      <c r="A4211" s="355" t="s">
        <v>582</v>
      </c>
      <c r="B4211" s="356" t="s">
        <v>583</v>
      </c>
      <c r="C4211" s="647"/>
      <c r="D4211" s="647"/>
      <c r="E4211" s="649"/>
      <c r="F4211" s="645"/>
      <c r="G4211" s="653"/>
    </row>
    <row r="4212" spans="1:7" ht="20.100000000000001" customHeight="1" x14ac:dyDescent="0.2">
      <c r="A4212" s="596"/>
      <c r="B4212" s="357"/>
      <c r="C4212" s="358" t="s">
        <v>721</v>
      </c>
      <c r="D4212" s="359"/>
      <c r="E4212" s="360"/>
      <c r="F4212" s="361"/>
      <c r="G4212" s="362"/>
    </row>
    <row r="4213" spans="1:7" ht="20.100000000000001" customHeight="1" x14ac:dyDescent="0.2">
      <c r="A4213" s="363" t="str">
        <f>IFERROR(VLOOKUP(C4213,Tabla_Insumos,4,FALSE),"")</f>
        <v/>
      </c>
      <c r="B4213" s="328" t="str">
        <f t="shared" ref="B4213:B4226" si="1260">IFERROR(VLOOKUP(C4213,Tabla_Insumos,5,FALSE),"")</f>
        <v/>
      </c>
      <c r="C4213" s="326"/>
      <c r="D4213" s="325" t="str">
        <f t="shared" ref="D4213:D4226" si="1261">IFERROR(VLOOKUP(C4213,Tabla_Insumos,2,FALSE),"")</f>
        <v/>
      </c>
      <c r="E4213" s="329"/>
      <c r="F4213" s="331">
        <f t="shared" ref="F4213:F4226" si="1262">IFERROR(VLOOKUP(C4213,Tabla_Insumos,3,FALSE),0)</f>
        <v>0</v>
      </c>
      <c r="G4213" s="332">
        <f>ROUND(E4213*F4213,2)</f>
        <v>0</v>
      </c>
    </row>
    <row r="4214" spans="1:7" ht="20.100000000000001" customHeight="1" x14ac:dyDescent="0.2">
      <c r="A4214" s="363" t="str">
        <f t="shared" ref="A4214:A4226" si="1263">IFERROR(VLOOKUP(C4214,Tabla_Insumos,4,FALSE),"")</f>
        <v/>
      </c>
      <c r="B4214" s="328" t="str">
        <f t="shared" si="1260"/>
        <v/>
      </c>
      <c r="C4214" s="326"/>
      <c r="D4214" s="325" t="str">
        <f t="shared" si="1261"/>
        <v/>
      </c>
      <c r="E4214" s="329"/>
      <c r="F4214" s="331">
        <f t="shared" si="1262"/>
        <v>0</v>
      </c>
      <c r="G4214" s="332">
        <f t="shared" ref="G4214:G4226" si="1264">ROUND(E4214*F4214,2)</f>
        <v>0</v>
      </c>
    </row>
    <row r="4215" spans="1:7" ht="20.100000000000001" customHeight="1" x14ac:dyDescent="0.2">
      <c r="A4215" s="363" t="str">
        <f t="shared" si="1263"/>
        <v/>
      </c>
      <c r="B4215" s="328" t="str">
        <f t="shared" si="1260"/>
        <v/>
      </c>
      <c r="C4215" s="326"/>
      <c r="D4215" s="325" t="str">
        <f t="shared" si="1261"/>
        <v/>
      </c>
      <c r="E4215" s="329"/>
      <c r="F4215" s="331">
        <f t="shared" si="1262"/>
        <v>0</v>
      </c>
      <c r="G4215" s="332">
        <f t="shared" si="1264"/>
        <v>0</v>
      </c>
    </row>
    <row r="4216" spans="1:7" ht="20.100000000000001" customHeight="1" x14ac:dyDescent="0.2">
      <c r="A4216" s="363" t="str">
        <f t="shared" si="1263"/>
        <v/>
      </c>
      <c r="B4216" s="328" t="str">
        <f t="shared" si="1260"/>
        <v/>
      </c>
      <c r="C4216" s="327"/>
      <c r="D4216" s="325" t="str">
        <f t="shared" si="1261"/>
        <v/>
      </c>
      <c r="E4216" s="329"/>
      <c r="F4216" s="331">
        <f t="shared" si="1262"/>
        <v>0</v>
      </c>
      <c r="G4216" s="332">
        <f t="shared" si="1264"/>
        <v>0</v>
      </c>
    </row>
    <row r="4217" spans="1:7" ht="20.100000000000001" customHeight="1" x14ac:dyDescent="0.2">
      <c r="A4217" s="363" t="str">
        <f t="shared" si="1263"/>
        <v/>
      </c>
      <c r="B4217" s="328" t="str">
        <f t="shared" si="1260"/>
        <v/>
      </c>
      <c r="C4217" s="328"/>
      <c r="D4217" s="325" t="str">
        <f t="shared" si="1261"/>
        <v/>
      </c>
      <c r="E4217" s="329"/>
      <c r="F4217" s="331">
        <f t="shared" si="1262"/>
        <v>0</v>
      </c>
      <c r="G4217" s="332">
        <f t="shared" si="1264"/>
        <v>0</v>
      </c>
    </row>
    <row r="4218" spans="1:7" ht="20.100000000000001" customHeight="1" x14ac:dyDescent="0.2">
      <c r="A4218" s="363" t="str">
        <f t="shared" si="1263"/>
        <v/>
      </c>
      <c r="B4218" s="328" t="str">
        <f t="shared" si="1260"/>
        <v/>
      </c>
      <c r="C4218" s="364"/>
      <c r="D4218" s="325" t="str">
        <f t="shared" si="1261"/>
        <v/>
      </c>
      <c r="E4218" s="365"/>
      <c r="F4218" s="331">
        <f t="shared" si="1262"/>
        <v>0</v>
      </c>
      <c r="G4218" s="332">
        <f t="shared" si="1264"/>
        <v>0</v>
      </c>
    </row>
    <row r="4219" spans="1:7" ht="20.100000000000001" customHeight="1" x14ac:dyDescent="0.2">
      <c r="A4219" s="363" t="str">
        <f t="shared" si="1263"/>
        <v/>
      </c>
      <c r="B4219" s="328" t="str">
        <f t="shared" si="1260"/>
        <v/>
      </c>
      <c r="C4219" s="364"/>
      <c r="D4219" s="325" t="str">
        <f t="shared" si="1261"/>
        <v/>
      </c>
      <c r="E4219" s="365"/>
      <c r="F4219" s="331">
        <f t="shared" si="1262"/>
        <v>0</v>
      </c>
      <c r="G4219" s="332">
        <f t="shared" si="1264"/>
        <v>0</v>
      </c>
    </row>
    <row r="4220" spans="1:7" ht="20.100000000000001" customHeight="1" x14ac:dyDescent="0.2">
      <c r="A4220" s="363" t="str">
        <f t="shared" si="1263"/>
        <v/>
      </c>
      <c r="B4220" s="328" t="str">
        <f t="shared" si="1260"/>
        <v/>
      </c>
      <c r="C4220" s="364"/>
      <c r="D4220" s="325" t="str">
        <f t="shared" si="1261"/>
        <v/>
      </c>
      <c r="E4220" s="365"/>
      <c r="F4220" s="331">
        <f t="shared" si="1262"/>
        <v>0</v>
      </c>
      <c r="G4220" s="332">
        <f t="shared" si="1264"/>
        <v>0</v>
      </c>
    </row>
    <row r="4221" spans="1:7" ht="20.100000000000001" customHeight="1" x14ac:dyDescent="0.2">
      <c r="A4221" s="363" t="str">
        <f t="shared" si="1263"/>
        <v/>
      </c>
      <c r="B4221" s="328" t="str">
        <f t="shared" si="1260"/>
        <v/>
      </c>
      <c r="C4221" s="364"/>
      <c r="D4221" s="325" t="str">
        <f t="shared" si="1261"/>
        <v/>
      </c>
      <c r="E4221" s="365"/>
      <c r="F4221" s="331">
        <f t="shared" si="1262"/>
        <v>0</v>
      </c>
      <c r="G4221" s="332">
        <f t="shared" si="1264"/>
        <v>0</v>
      </c>
    </row>
    <row r="4222" spans="1:7" ht="20.100000000000001" customHeight="1" x14ac:dyDescent="0.2">
      <c r="A4222" s="363" t="str">
        <f t="shared" si="1263"/>
        <v/>
      </c>
      <c r="B4222" s="328" t="str">
        <f t="shared" si="1260"/>
        <v/>
      </c>
      <c r="C4222" s="364"/>
      <c r="D4222" s="325" t="str">
        <f t="shared" si="1261"/>
        <v/>
      </c>
      <c r="E4222" s="365"/>
      <c r="F4222" s="331">
        <f t="shared" si="1262"/>
        <v>0</v>
      </c>
      <c r="G4222" s="332">
        <f t="shared" si="1264"/>
        <v>0</v>
      </c>
    </row>
    <row r="4223" spans="1:7" ht="20.100000000000001" customHeight="1" x14ac:dyDescent="0.2">
      <c r="A4223" s="363" t="str">
        <f t="shared" si="1263"/>
        <v/>
      </c>
      <c r="B4223" s="328" t="str">
        <f t="shared" si="1260"/>
        <v/>
      </c>
      <c r="C4223" s="364"/>
      <c r="D4223" s="325" t="str">
        <f t="shared" si="1261"/>
        <v/>
      </c>
      <c r="E4223" s="365"/>
      <c r="F4223" s="331">
        <f t="shared" si="1262"/>
        <v>0</v>
      </c>
      <c r="G4223" s="332">
        <f t="shared" si="1264"/>
        <v>0</v>
      </c>
    </row>
    <row r="4224" spans="1:7" ht="20.100000000000001" customHeight="1" x14ac:dyDescent="0.2">
      <c r="A4224" s="363" t="str">
        <f t="shared" si="1263"/>
        <v/>
      </c>
      <c r="B4224" s="328" t="str">
        <f t="shared" si="1260"/>
        <v/>
      </c>
      <c r="C4224" s="364"/>
      <c r="D4224" s="325" t="str">
        <f t="shared" si="1261"/>
        <v/>
      </c>
      <c r="E4224" s="365"/>
      <c r="F4224" s="331">
        <f t="shared" si="1262"/>
        <v>0</v>
      </c>
      <c r="G4224" s="332">
        <f t="shared" si="1264"/>
        <v>0</v>
      </c>
    </row>
    <row r="4225" spans="1:7" ht="20.100000000000001" customHeight="1" x14ac:dyDescent="0.2">
      <c r="A4225" s="363" t="str">
        <f t="shared" si="1263"/>
        <v/>
      </c>
      <c r="B4225" s="328" t="str">
        <f t="shared" si="1260"/>
        <v/>
      </c>
      <c r="C4225" s="364"/>
      <c r="D4225" s="325" t="str">
        <f t="shared" si="1261"/>
        <v/>
      </c>
      <c r="E4225" s="365"/>
      <c r="F4225" s="331">
        <f t="shared" si="1262"/>
        <v>0</v>
      </c>
      <c r="G4225" s="332">
        <f t="shared" si="1264"/>
        <v>0</v>
      </c>
    </row>
    <row r="4226" spans="1:7" ht="20.100000000000001" customHeight="1" x14ac:dyDescent="0.2">
      <c r="A4226" s="363" t="str">
        <f t="shared" si="1263"/>
        <v/>
      </c>
      <c r="B4226" s="328" t="str">
        <f t="shared" si="1260"/>
        <v/>
      </c>
      <c r="C4226" s="364"/>
      <c r="D4226" s="325" t="str">
        <f t="shared" si="1261"/>
        <v/>
      </c>
      <c r="E4226" s="365"/>
      <c r="F4226" s="331">
        <f t="shared" si="1262"/>
        <v>0</v>
      </c>
      <c r="G4226" s="332">
        <f t="shared" si="1264"/>
        <v>0</v>
      </c>
    </row>
    <row r="4227" spans="1:7" ht="20.100000000000001" customHeight="1" x14ac:dyDescent="0.2">
      <c r="A4227" s="366"/>
      <c r="B4227" s="352"/>
      <c r="C4227" s="352"/>
      <c r="D4227" s="330"/>
      <c r="E4227" s="348"/>
      <c r="F4227" s="597" t="s">
        <v>27</v>
      </c>
      <c r="G4227" s="333">
        <f>SUBTOTAL(9,G4213:G4226)</f>
        <v>0</v>
      </c>
    </row>
    <row r="4228" spans="1:7" ht="20.100000000000001" customHeight="1" x14ac:dyDescent="0.2">
      <c r="A4228" s="366"/>
      <c r="B4228" s="352"/>
      <c r="C4228" s="339" t="s">
        <v>722</v>
      </c>
      <c r="D4228" s="330"/>
      <c r="E4228" s="348"/>
      <c r="F4228" s="349"/>
      <c r="G4228" s="367"/>
    </row>
    <row r="4229" spans="1:7" ht="20.100000000000001" customHeight="1" x14ac:dyDescent="0.2">
      <c r="A4229" s="363" t="str">
        <f t="shared" ref="A4229:A4236" si="1265">IFERROR(VLOOKUP(C4229,Tabla_Insumos,4,FALSE),"")</f>
        <v/>
      </c>
      <c r="B4229" s="328" t="str">
        <f t="shared" ref="B4229:B4236" si="1266">IFERROR(VLOOKUP(C4229,Tabla_Insumos,5,FALSE),"")</f>
        <v/>
      </c>
      <c r="C4229" s="334"/>
      <c r="D4229" s="325" t="str">
        <f t="shared" ref="D4229:D4236" si="1267">IFERROR(VLOOKUP(C4229,Tabla_Insumos,2,FALSE),"")</f>
        <v/>
      </c>
      <c r="E4229" s="329"/>
      <c r="F4229" s="368">
        <f t="shared" ref="F4229:F4236" si="1268">IFERROR(VLOOKUP(C4229,Tabla_Insumos,3,FALSE),0)</f>
        <v>0</v>
      </c>
      <c r="G4229" s="332">
        <f>ROUND(E4229*F4229,2)</f>
        <v>0</v>
      </c>
    </row>
    <row r="4230" spans="1:7" ht="20.100000000000001" customHeight="1" x14ac:dyDescent="0.2">
      <c r="A4230" s="363" t="str">
        <f t="shared" si="1265"/>
        <v/>
      </c>
      <c r="B4230" s="328" t="str">
        <f t="shared" si="1266"/>
        <v/>
      </c>
      <c r="C4230" s="335"/>
      <c r="D4230" s="325" t="str">
        <f t="shared" si="1267"/>
        <v/>
      </c>
      <c r="E4230" s="329"/>
      <c r="F4230" s="368">
        <f t="shared" si="1268"/>
        <v>0</v>
      </c>
      <c r="G4230" s="332">
        <f t="shared" ref="G4230:G4236" si="1269">ROUND(E4230*F4230,2)</f>
        <v>0</v>
      </c>
    </row>
    <row r="4231" spans="1:7" ht="20.100000000000001" customHeight="1" x14ac:dyDescent="0.2">
      <c r="A4231" s="363" t="str">
        <f t="shared" si="1265"/>
        <v/>
      </c>
      <c r="B4231" s="328" t="str">
        <f t="shared" si="1266"/>
        <v/>
      </c>
      <c r="C4231" s="335"/>
      <c r="D4231" s="325" t="str">
        <f t="shared" si="1267"/>
        <v/>
      </c>
      <c r="E4231" s="329"/>
      <c r="F4231" s="368">
        <f t="shared" si="1268"/>
        <v>0</v>
      </c>
      <c r="G4231" s="332">
        <f t="shared" si="1269"/>
        <v>0</v>
      </c>
    </row>
    <row r="4232" spans="1:7" ht="20.100000000000001" customHeight="1" x14ac:dyDescent="0.2">
      <c r="A4232" s="363" t="str">
        <f t="shared" si="1265"/>
        <v/>
      </c>
      <c r="B4232" s="328" t="str">
        <f t="shared" si="1266"/>
        <v/>
      </c>
      <c r="C4232" s="335"/>
      <c r="D4232" s="325" t="str">
        <f t="shared" si="1267"/>
        <v/>
      </c>
      <c r="E4232" s="329"/>
      <c r="F4232" s="368">
        <f t="shared" si="1268"/>
        <v>0</v>
      </c>
      <c r="G4232" s="332">
        <f t="shared" si="1269"/>
        <v>0</v>
      </c>
    </row>
    <row r="4233" spans="1:7" ht="20.100000000000001" customHeight="1" x14ac:dyDescent="0.2">
      <c r="A4233" s="363" t="str">
        <f t="shared" si="1265"/>
        <v/>
      </c>
      <c r="B4233" s="328" t="str">
        <f t="shared" si="1266"/>
        <v/>
      </c>
      <c r="C4233" s="328"/>
      <c r="D4233" s="325" t="str">
        <f t="shared" si="1267"/>
        <v/>
      </c>
      <c r="E4233" s="329"/>
      <c r="F4233" s="368">
        <f t="shared" si="1268"/>
        <v>0</v>
      </c>
      <c r="G4233" s="332">
        <f t="shared" si="1269"/>
        <v>0</v>
      </c>
    </row>
    <row r="4234" spans="1:7" ht="20.100000000000001" customHeight="1" x14ac:dyDescent="0.2">
      <c r="A4234" s="363" t="str">
        <f t="shared" si="1265"/>
        <v/>
      </c>
      <c r="B4234" s="328" t="str">
        <f t="shared" si="1266"/>
        <v/>
      </c>
      <c r="C4234" s="328"/>
      <c r="D4234" s="325" t="str">
        <f t="shared" si="1267"/>
        <v/>
      </c>
      <c r="E4234" s="329"/>
      <c r="F4234" s="368">
        <f t="shared" si="1268"/>
        <v>0</v>
      </c>
      <c r="G4234" s="332">
        <f t="shared" si="1269"/>
        <v>0</v>
      </c>
    </row>
    <row r="4235" spans="1:7" ht="20.100000000000001" customHeight="1" x14ac:dyDescent="0.2">
      <c r="A4235" s="363" t="str">
        <f t="shared" si="1265"/>
        <v/>
      </c>
      <c r="B4235" s="328" t="str">
        <f t="shared" si="1266"/>
        <v/>
      </c>
      <c r="C4235" s="364"/>
      <c r="D4235" s="325" t="str">
        <f t="shared" si="1267"/>
        <v/>
      </c>
      <c r="E4235" s="365"/>
      <c r="F4235" s="368">
        <f t="shared" si="1268"/>
        <v>0</v>
      </c>
      <c r="G4235" s="332">
        <f t="shared" si="1269"/>
        <v>0</v>
      </c>
    </row>
    <row r="4236" spans="1:7" ht="20.100000000000001" customHeight="1" x14ac:dyDescent="0.2">
      <c r="A4236" s="363" t="str">
        <f t="shared" si="1265"/>
        <v/>
      </c>
      <c r="B4236" s="328" t="str">
        <f t="shared" si="1266"/>
        <v/>
      </c>
      <c r="C4236" s="364"/>
      <c r="D4236" s="325" t="str">
        <f t="shared" si="1267"/>
        <v/>
      </c>
      <c r="E4236" s="365"/>
      <c r="F4236" s="368">
        <f t="shared" si="1268"/>
        <v>0</v>
      </c>
      <c r="G4236" s="332">
        <f t="shared" si="1269"/>
        <v>0</v>
      </c>
    </row>
    <row r="4237" spans="1:7" ht="20.100000000000001" customHeight="1" x14ac:dyDescent="0.2">
      <c r="A4237" s="366"/>
      <c r="B4237" s="352"/>
      <c r="C4237" s="352"/>
      <c r="D4237" s="330"/>
      <c r="E4237" s="348"/>
      <c r="F4237" s="597" t="s">
        <v>28</v>
      </c>
      <c r="G4237" s="333">
        <f>SUBTOTAL(9,G4229:G4236)</f>
        <v>0</v>
      </c>
    </row>
    <row r="4238" spans="1:7" ht="20.100000000000001" customHeight="1" x14ac:dyDescent="0.2">
      <c r="A4238" s="366"/>
      <c r="B4238" s="352"/>
      <c r="C4238" s="339" t="s">
        <v>723</v>
      </c>
      <c r="D4238" s="330"/>
      <c r="E4238" s="348"/>
      <c r="F4238" s="349"/>
      <c r="G4238" s="367"/>
    </row>
    <row r="4239" spans="1:7" ht="20.100000000000001" customHeight="1" x14ac:dyDescent="0.2">
      <c r="A4239" s="363" t="str">
        <f>IFERROR(VLOOKUP(C4239,Tabla_Insumos,4,FALSE),"")</f>
        <v/>
      </c>
      <c r="B4239" s="328" t="str">
        <f t="shared" ref="B4239:B4247" si="1270">IFERROR(VLOOKUP(C4239,Tabla_Insumos,5,FALSE),"")</f>
        <v/>
      </c>
      <c r="C4239" s="335"/>
      <c r="D4239" s="325" t="str">
        <f t="shared" ref="D4239:D4247" si="1271">IFERROR(VLOOKUP(C4239,Tabla_Insumos,2,FALSE),"")</f>
        <v/>
      </c>
      <c r="E4239" s="329"/>
      <c r="F4239" s="331">
        <f>IFERROR(VLOOKUP(C4239,Tabla_Insumos,3,FALSE),0)</f>
        <v>0</v>
      </c>
      <c r="G4239" s="332">
        <f>ROUND(E4239*F4239,2)</f>
        <v>0</v>
      </c>
    </row>
    <row r="4240" spans="1:7" ht="20.100000000000001" customHeight="1" x14ac:dyDescent="0.2">
      <c r="A4240" s="363" t="str">
        <f t="shared" ref="A4240:A4247" si="1272">IFERROR(VLOOKUP(C4240,Tabla_Insumos,4,FALSE),"")</f>
        <v/>
      </c>
      <c r="B4240" s="328" t="str">
        <f t="shared" si="1270"/>
        <v/>
      </c>
      <c r="C4240" s="335"/>
      <c r="D4240" s="325" t="str">
        <f t="shared" si="1271"/>
        <v/>
      </c>
      <c r="E4240" s="329"/>
      <c r="F4240" s="331">
        <f t="shared" ref="F4240:F4247" si="1273">IFERROR(VLOOKUP(C4240,Tabla_Insumos,3,FALSE),0)</f>
        <v>0</v>
      </c>
      <c r="G4240" s="332">
        <f t="shared" ref="G4240:G4247" si="1274">ROUND(E4240*F4240,2)</f>
        <v>0</v>
      </c>
    </row>
    <row r="4241" spans="1:7" ht="20.100000000000001" customHeight="1" x14ac:dyDescent="0.2">
      <c r="A4241" s="363" t="str">
        <f t="shared" si="1272"/>
        <v/>
      </c>
      <c r="B4241" s="328" t="str">
        <f t="shared" si="1270"/>
        <v/>
      </c>
      <c r="C4241" s="334"/>
      <c r="D4241" s="325" t="str">
        <f t="shared" si="1271"/>
        <v/>
      </c>
      <c r="E4241" s="329"/>
      <c r="F4241" s="331">
        <f t="shared" si="1273"/>
        <v>0</v>
      </c>
      <c r="G4241" s="332">
        <f t="shared" si="1274"/>
        <v>0</v>
      </c>
    </row>
    <row r="4242" spans="1:7" ht="20.100000000000001" customHeight="1" x14ac:dyDescent="0.2">
      <c r="A4242" s="363" t="str">
        <f t="shared" si="1272"/>
        <v/>
      </c>
      <c r="B4242" s="328" t="str">
        <f t="shared" si="1270"/>
        <v/>
      </c>
      <c r="C4242" s="369"/>
      <c r="D4242" s="325" t="str">
        <f t="shared" si="1271"/>
        <v/>
      </c>
      <c r="E4242" s="329"/>
      <c r="F4242" s="331">
        <f t="shared" si="1273"/>
        <v>0</v>
      </c>
      <c r="G4242" s="332">
        <f t="shared" si="1274"/>
        <v>0</v>
      </c>
    </row>
    <row r="4243" spans="1:7" ht="20.100000000000001" customHeight="1" x14ac:dyDescent="0.2">
      <c r="A4243" s="363" t="str">
        <f t="shared" si="1272"/>
        <v/>
      </c>
      <c r="B4243" s="328" t="str">
        <f t="shared" si="1270"/>
        <v/>
      </c>
      <c r="C4243" s="370"/>
      <c r="D4243" s="325" t="str">
        <f t="shared" si="1271"/>
        <v/>
      </c>
      <c r="E4243" s="329"/>
      <c r="F4243" s="331">
        <f t="shared" si="1273"/>
        <v>0</v>
      </c>
      <c r="G4243" s="332">
        <f t="shared" si="1274"/>
        <v>0</v>
      </c>
    </row>
    <row r="4244" spans="1:7" ht="20.100000000000001" customHeight="1" x14ac:dyDescent="0.2">
      <c r="A4244" s="363" t="str">
        <f t="shared" si="1272"/>
        <v/>
      </c>
      <c r="B4244" s="328" t="str">
        <f t="shared" si="1270"/>
        <v/>
      </c>
      <c r="C4244" s="364"/>
      <c r="D4244" s="325" t="str">
        <f t="shared" si="1271"/>
        <v/>
      </c>
      <c r="E4244" s="365"/>
      <c r="F4244" s="331">
        <f t="shared" si="1273"/>
        <v>0</v>
      </c>
      <c r="G4244" s="332">
        <f t="shared" si="1274"/>
        <v>0</v>
      </c>
    </row>
    <row r="4245" spans="1:7" ht="20.100000000000001" customHeight="1" x14ac:dyDescent="0.2">
      <c r="A4245" s="363" t="str">
        <f t="shared" si="1272"/>
        <v/>
      </c>
      <c r="B4245" s="328" t="str">
        <f t="shared" si="1270"/>
        <v/>
      </c>
      <c r="C4245" s="364"/>
      <c r="D4245" s="325" t="str">
        <f t="shared" si="1271"/>
        <v/>
      </c>
      <c r="E4245" s="365"/>
      <c r="F4245" s="331">
        <f t="shared" si="1273"/>
        <v>0</v>
      </c>
      <c r="G4245" s="332">
        <f t="shared" si="1274"/>
        <v>0</v>
      </c>
    </row>
    <row r="4246" spans="1:7" ht="20.100000000000001" customHeight="1" x14ac:dyDescent="0.2">
      <c r="A4246" s="363" t="str">
        <f t="shared" si="1272"/>
        <v/>
      </c>
      <c r="B4246" s="328" t="str">
        <f t="shared" si="1270"/>
        <v/>
      </c>
      <c r="C4246" s="364"/>
      <c r="D4246" s="325" t="str">
        <f t="shared" si="1271"/>
        <v/>
      </c>
      <c r="E4246" s="365"/>
      <c r="F4246" s="331">
        <f t="shared" si="1273"/>
        <v>0</v>
      </c>
      <c r="G4246" s="332">
        <f t="shared" si="1274"/>
        <v>0</v>
      </c>
    </row>
    <row r="4247" spans="1:7" ht="20.100000000000001" customHeight="1" x14ac:dyDescent="0.2">
      <c r="A4247" s="363" t="str">
        <f t="shared" si="1272"/>
        <v/>
      </c>
      <c r="B4247" s="328" t="str">
        <f t="shared" si="1270"/>
        <v/>
      </c>
      <c r="C4247" s="364"/>
      <c r="D4247" s="325" t="str">
        <f t="shared" si="1271"/>
        <v/>
      </c>
      <c r="E4247" s="365"/>
      <c r="F4247" s="331">
        <f t="shared" si="1273"/>
        <v>0</v>
      </c>
      <c r="G4247" s="332">
        <f t="shared" si="1274"/>
        <v>0</v>
      </c>
    </row>
    <row r="4248" spans="1:7" ht="20.100000000000001" customHeight="1" x14ac:dyDescent="0.2">
      <c r="A4248" s="371"/>
      <c r="B4248" s="330"/>
      <c r="C4248" s="352"/>
      <c r="D4248" s="330"/>
      <c r="E4248" s="348"/>
      <c r="F4248" s="597" t="s">
        <v>29</v>
      </c>
      <c r="G4248" s="333">
        <f>SUBTOTAL(9,G4239:G4247)</f>
        <v>0</v>
      </c>
    </row>
    <row r="4249" spans="1:7" ht="20.100000000000001" customHeight="1" thickBot="1" x14ac:dyDescent="0.25">
      <c r="A4249" s="372"/>
      <c r="B4249" s="373"/>
      <c r="C4249" s="374"/>
      <c r="D4249" s="373"/>
      <c r="E4249" s="375"/>
      <c r="F4249" s="376"/>
      <c r="G4249" s="377"/>
    </row>
    <row r="4250" spans="1:7" ht="20.100000000000001" customHeight="1" thickBot="1" x14ac:dyDescent="0.25">
      <c r="A4250" s="387">
        <f>B4208</f>
        <v>83</v>
      </c>
      <c r="B4250" s="378" t="str">
        <f>C4208</f>
        <v>Documentación final de obra (minimo 3% Monto Total de la Obra)</v>
      </c>
      <c r="C4250" s="379"/>
      <c r="D4250" s="379" t="s">
        <v>30</v>
      </c>
      <c r="E4250" s="380"/>
      <c r="F4250" s="381" t="s">
        <v>31</v>
      </c>
      <c r="G4250" s="382">
        <f>SUBTOTAL(9,G4213:G4249)</f>
        <v>0</v>
      </c>
    </row>
    <row r="4251" spans="1:7" ht="20.100000000000001" customHeight="1" thickTop="1" thickBot="1" x14ac:dyDescent="0.25"/>
    <row r="4252" spans="1:7" ht="20.100000000000001" customHeight="1" thickTop="1" x14ac:dyDescent="0.2">
      <c r="A4252" s="383" t="s">
        <v>1252</v>
      </c>
      <c r="B4252" s="384"/>
      <c r="C4252" s="384"/>
      <c r="D4252" s="384"/>
      <c r="E4252" s="384"/>
      <c r="F4252" s="384"/>
      <c r="G4252" s="385"/>
    </row>
    <row r="4253" spans="1:7" ht="20.100000000000001" customHeight="1" x14ac:dyDescent="0.2">
      <c r="A4253" s="336" t="s">
        <v>719</v>
      </c>
      <c r="B4253" s="337" t="str">
        <f>Comitente</f>
        <v>INSTITUTO PROVINCIAL DE LA VIVIENDA</v>
      </c>
      <c r="C4253" s="338"/>
      <c r="D4253" s="339"/>
      <c r="E4253" s="339"/>
      <c r="F4253" s="340"/>
      <c r="G4253" s="341"/>
    </row>
    <row r="4254" spans="1:7" ht="20.100000000000001" customHeight="1" x14ac:dyDescent="0.2">
      <c r="A4254" s="336" t="s">
        <v>720</v>
      </c>
      <c r="B4254" s="337" t="str">
        <f>Contratista</f>
        <v>xxxxxx</v>
      </c>
      <c r="C4254" s="342"/>
      <c r="D4254" s="342"/>
      <c r="E4254" s="342"/>
      <c r="F4254" s="343"/>
      <c r="G4254" s="344"/>
    </row>
    <row r="4255" spans="1:7" ht="20.100000000000001" customHeight="1" x14ac:dyDescent="0.2">
      <c r="A4255" s="336" t="s">
        <v>20</v>
      </c>
      <c r="B4255" s="337" t="str">
        <f>Obra</f>
        <v>B° VIRGEN DE FÁTIMA - SECTOR 1 - 71 VIV.- DPTO. JÁCHAL</v>
      </c>
      <c r="C4255" s="342"/>
      <c r="D4255" s="342"/>
      <c r="E4255" s="342"/>
      <c r="F4255" s="343" t="s">
        <v>33</v>
      </c>
      <c r="G4255" s="345">
        <f>+Datos!$C$10</f>
        <v>43769</v>
      </c>
    </row>
    <row r="4256" spans="1:7" ht="20.100000000000001" customHeight="1" x14ac:dyDescent="0.2">
      <c r="A4256" s="346" t="s">
        <v>718</v>
      </c>
      <c r="B4256" s="347" t="str">
        <f>Ubicación</f>
        <v>DEPTO. JÁCHAL</v>
      </c>
      <c r="C4256" s="347"/>
      <c r="D4256" s="330"/>
      <c r="E4256" s="348"/>
      <c r="F4256" s="349"/>
      <c r="G4256" s="350"/>
    </row>
    <row r="4257" spans="1:7" ht="20.100000000000001" customHeight="1" x14ac:dyDescent="0.2">
      <c r="A4257" s="346" t="s">
        <v>34</v>
      </c>
      <c r="B4257" s="351" t="s">
        <v>1126</v>
      </c>
      <c r="C4257" s="352" t="str">
        <f>IFERROR(VLOOKUP(B4257,Tabla_CyP,2,FALSE),"")</f>
        <v>INFRAESTRUCTURA</v>
      </c>
      <c r="D4257" s="353"/>
      <c r="E4257" s="348"/>
      <c r="F4257" s="349"/>
      <c r="G4257" s="350"/>
    </row>
    <row r="4258" spans="1:7" ht="20.100000000000001" customHeight="1" x14ac:dyDescent="0.2">
      <c r="A4258" s="346" t="s">
        <v>21</v>
      </c>
      <c r="B4258" s="386">
        <f>IFERROR(VLOOKUP(COUNTIF($A$1:A4258,"ITEM:"),Tabla_NumeroItem,2,FALSE),"")</f>
        <v>84</v>
      </c>
      <c r="C4258" s="352" t="str">
        <f>IFERROR(VLOOKUP(B4258,Tabla_CyP,2,FALSE),"")</f>
        <v>Obras Complementarias - Cierre Olímpico (lateral oeste)</v>
      </c>
      <c r="D4258" s="330"/>
      <c r="E4258" s="348"/>
      <c r="F4258" s="343" t="s">
        <v>22</v>
      </c>
      <c r="G4258" s="354" t="str">
        <f>IFERROR(VLOOKUP(B4258,Tabla_CyP,4,FALSE),"")</f>
        <v>ml</v>
      </c>
    </row>
    <row r="4259" spans="1:7" ht="20.100000000000001" customHeight="1" x14ac:dyDescent="0.2">
      <c r="A4259" s="346"/>
      <c r="B4259" s="347"/>
      <c r="C4259" s="352"/>
      <c r="D4259" s="330"/>
      <c r="E4259" s="348"/>
      <c r="F4259" s="349"/>
      <c r="G4259" s="350"/>
    </row>
    <row r="4260" spans="1:7" ht="20.100000000000001" customHeight="1" x14ac:dyDescent="0.2">
      <c r="A4260" s="650" t="s">
        <v>581</v>
      </c>
      <c r="B4260" s="651"/>
      <c r="C4260" s="646" t="s">
        <v>0</v>
      </c>
      <c r="D4260" s="646" t="s">
        <v>23</v>
      </c>
      <c r="E4260" s="648" t="s">
        <v>24</v>
      </c>
      <c r="F4260" s="644" t="s">
        <v>25</v>
      </c>
      <c r="G4260" s="652" t="s">
        <v>26</v>
      </c>
    </row>
    <row r="4261" spans="1:7" ht="20.100000000000001" customHeight="1" x14ac:dyDescent="0.2">
      <c r="A4261" s="355" t="s">
        <v>582</v>
      </c>
      <c r="B4261" s="356" t="s">
        <v>583</v>
      </c>
      <c r="C4261" s="647"/>
      <c r="D4261" s="647"/>
      <c r="E4261" s="649"/>
      <c r="F4261" s="645"/>
      <c r="G4261" s="653"/>
    </row>
    <row r="4262" spans="1:7" ht="20.100000000000001" customHeight="1" x14ac:dyDescent="0.2">
      <c r="A4262" s="596"/>
      <c r="B4262" s="357"/>
      <c r="C4262" s="358" t="s">
        <v>721</v>
      </c>
      <c r="D4262" s="359"/>
      <c r="E4262" s="360"/>
      <c r="F4262" s="361"/>
      <c r="G4262" s="362"/>
    </row>
    <row r="4263" spans="1:7" ht="20.100000000000001" customHeight="1" x14ac:dyDescent="0.2">
      <c r="A4263" s="363" t="str">
        <f>IFERROR(VLOOKUP(C4263,Tabla_Insumos,4,FALSE),"")</f>
        <v/>
      </c>
      <c r="B4263" s="328" t="str">
        <f t="shared" ref="B4263:B4276" si="1275">IFERROR(VLOOKUP(C4263,Tabla_Insumos,5,FALSE),"")</f>
        <v/>
      </c>
      <c r="C4263" s="326"/>
      <c r="D4263" s="325" t="str">
        <f t="shared" ref="D4263:D4276" si="1276">IFERROR(VLOOKUP(C4263,Tabla_Insumos,2,FALSE),"")</f>
        <v/>
      </c>
      <c r="E4263" s="329"/>
      <c r="F4263" s="331">
        <f t="shared" ref="F4263:F4276" si="1277">IFERROR(VLOOKUP(C4263,Tabla_Insumos,3,FALSE),0)</f>
        <v>0</v>
      </c>
      <c r="G4263" s="332">
        <f>ROUND(E4263*F4263,2)</f>
        <v>0</v>
      </c>
    </row>
    <row r="4264" spans="1:7" ht="20.100000000000001" customHeight="1" x14ac:dyDescent="0.2">
      <c r="A4264" s="363" t="str">
        <f t="shared" ref="A4264:A4276" si="1278">IFERROR(VLOOKUP(C4264,Tabla_Insumos,4,FALSE),"")</f>
        <v/>
      </c>
      <c r="B4264" s="328" t="str">
        <f t="shared" si="1275"/>
        <v/>
      </c>
      <c r="C4264" s="326"/>
      <c r="D4264" s="325" t="str">
        <f t="shared" si="1276"/>
        <v/>
      </c>
      <c r="E4264" s="329"/>
      <c r="F4264" s="331">
        <f t="shared" si="1277"/>
        <v>0</v>
      </c>
      <c r="G4264" s="332">
        <f t="shared" ref="G4264:G4276" si="1279">ROUND(E4264*F4264,2)</f>
        <v>0</v>
      </c>
    </row>
    <row r="4265" spans="1:7" ht="20.100000000000001" customHeight="1" x14ac:dyDescent="0.2">
      <c r="A4265" s="363" t="str">
        <f t="shared" si="1278"/>
        <v/>
      </c>
      <c r="B4265" s="328" t="str">
        <f t="shared" si="1275"/>
        <v/>
      </c>
      <c r="C4265" s="326"/>
      <c r="D4265" s="325" t="str">
        <f t="shared" si="1276"/>
        <v/>
      </c>
      <c r="E4265" s="329"/>
      <c r="F4265" s="331">
        <f t="shared" si="1277"/>
        <v>0</v>
      </c>
      <c r="G4265" s="332">
        <f t="shared" si="1279"/>
        <v>0</v>
      </c>
    </row>
    <row r="4266" spans="1:7" ht="20.100000000000001" customHeight="1" x14ac:dyDescent="0.2">
      <c r="A4266" s="363" t="str">
        <f t="shared" si="1278"/>
        <v/>
      </c>
      <c r="B4266" s="328" t="str">
        <f t="shared" si="1275"/>
        <v/>
      </c>
      <c r="C4266" s="327"/>
      <c r="D4266" s="325" t="str">
        <f t="shared" si="1276"/>
        <v/>
      </c>
      <c r="E4266" s="329"/>
      <c r="F4266" s="331">
        <f t="shared" si="1277"/>
        <v>0</v>
      </c>
      <c r="G4266" s="332">
        <f t="shared" si="1279"/>
        <v>0</v>
      </c>
    </row>
    <row r="4267" spans="1:7" ht="20.100000000000001" customHeight="1" x14ac:dyDescent="0.2">
      <c r="A4267" s="363" t="str">
        <f t="shared" si="1278"/>
        <v/>
      </c>
      <c r="B4267" s="328" t="str">
        <f t="shared" si="1275"/>
        <v/>
      </c>
      <c r="C4267" s="328"/>
      <c r="D4267" s="325" t="str">
        <f t="shared" si="1276"/>
        <v/>
      </c>
      <c r="E4267" s="329"/>
      <c r="F4267" s="331">
        <f t="shared" si="1277"/>
        <v>0</v>
      </c>
      <c r="G4267" s="332">
        <f t="shared" si="1279"/>
        <v>0</v>
      </c>
    </row>
    <row r="4268" spans="1:7" ht="20.100000000000001" customHeight="1" x14ac:dyDescent="0.2">
      <c r="A4268" s="363" t="str">
        <f t="shared" si="1278"/>
        <v/>
      </c>
      <c r="B4268" s="328" t="str">
        <f t="shared" si="1275"/>
        <v/>
      </c>
      <c r="C4268" s="364"/>
      <c r="D4268" s="325" t="str">
        <f t="shared" si="1276"/>
        <v/>
      </c>
      <c r="E4268" s="365"/>
      <c r="F4268" s="331">
        <f t="shared" si="1277"/>
        <v>0</v>
      </c>
      <c r="G4268" s="332">
        <f t="shared" si="1279"/>
        <v>0</v>
      </c>
    </row>
    <row r="4269" spans="1:7" ht="20.100000000000001" customHeight="1" x14ac:dyDescent="0.2">
      <c r="A4269" s="363" t="str">
        <f t="shared" si="1278"/>
        <v/>
      </c>
      <c r="B4269" s="328" t="str">
        <f t="shared" si="1275"/>
        <v/>
      </c>
      <c r="C4269" s="364"/>
      <c r="D4269" s="325" t="str">
        <f t="shared" si="1276"/>
        <v/>
      </c>
      <c r="E4269" s="365"/>
      <c r="F4269" s="331">
        <f t="shared" si="1277"/>
        <v>0</v>
      </c>
      <c r="G4269" s="332">
        <f t="shared" si="1279"/>
        <v>0</v>
      </c>
    </row>
    <row r="4270" spans="1:7" ht="20.100000000000001" customHeight="1" x14ac:dyDescent="0.2">
      <c r="A4270" s="363" t="str">
        <f t="shared" si="1278"/>
        <v/>
      </c>
      <c r="B4270" s="328" t="str">
        <f t="shared" si="1275"/>
        <v/>
      </c>
      <c r="C4270" s="364"/>
      <c r="D4270" s="325" t="str">
        <f t="shared" si="1276"/>
        <v/>
      </c>
      <c r="E4270" s="365"/>
      <c r="F4270" s="331">
        <f t="shared" si="1277"/>
        <v>0</v>
      </c>
      <c r="G4270" s="332">
        <f t="shared" si="1279"/>
        <v>0</v>
      </c>
    </row>
    <row r="4271" spans="1:7" ht="20.100000000000001" customHeight="1" x14ac:dyDescent="0.2">
      <c r="A4271" s="363" t="str">
        <f t="shared" si="1278"/>
        <v/>
      </c>
      <c r="B4271" s="328" t="str">
        <f t="shared" si="1275"/>
        <v/>
      </c>
      <c r="C4271" s="364"/>
      <c r="D4271" s="325" t="str">
        <f t="shared" si="1276"/>
        <v/>
      </c>
      <c r="E4271" s="365"/>
      <c r="F4271" s="331">
        <f t="shared" si="1277"/>
        <v>0</v>
      </c>
      <c r="G4271" s="332">
        <f t="shared" si="1279"/>
        <v>0</v>
      </c>
    </row>
    <row r="4272" spans="1:7" ht="20.100000000000001" customHeight="1" x14ac:dyDescent="0.2">
      <c r="A4272" s="363" t="str">
        <f t="shared" si="1278"/>
        <v/>
      </c>
      <c r="B4272" s="328" t="str">
        <f t="shared" si="1275"/>
        <v/>
      </c>
      <c r="C4272" s="364"/>
      <c r="D4272" s="325" t="str">
        <f t="shared" si="1276"/>
        <v/>
      </c>
      <c r="E4272" s="365"/>
      <c r="F4272" s="331">
        <f t="shared" si="1277"/>
        <v>0</v>
      </c>
      <c r="G4272" s="332">
        <f t="shared" si="1279"/>
        <v>0</v>
      </c>
    </row>
    <row r="4273" spans="1:7" ht="20.100000000000001" customHeight="1" x14ac:dyDescent="0.2">
      <c r="A4273" s="363" t="str">
        <f t="shared" si="1278"/>
        <v/>
      </c>
      <c r="B4273" s="328" t="str">
        <f t="shared" si="1275"/>
        <v/>
      </c>
      <c r="C4273" s="364"/>
      <c r="D4273" s="325" t="str">
        <f t="shared" si="1276"/>
        <v/>
      </c>
      <c r="E4273" s="365"/>
      <c r="F4273" s="331">
        <f t="shared" si="1277"/>
        <v>0</v>
      </c>
      <c r="G4273" s="332">
        <f t="shared" si="1279"/>
        <v>0</v>
      </c>
    </row>
    <row r="4274" spans="1:7" ht="20.100000000000001" customHeight="1" x14ac:dyDescent="0.2">
      <c r="A4274" s="363" t="str">
        <f t="shared" si="1278"/>
        <v/>
      </c>
      <c r="B4274" s="328" t="str">
        <f t="shared" si="1275"/>
        <v/>
      </c>
      <c r="C4274" s="364"/>
      <c r="D4274" s="325" t="str">
        <f t="shared" si="1276"/>
        <v/>
      </c>
      <c r="E4274" s="365"/>
      <c r="F4274" s="331">
        <f t="shared" si="1277"/>
        <v>0</v>
      </c>
      <c r="G4274" s="332">
        <f t="shared" si="1279"/>
        <v>0</v>
      </c>
    </row>
    <row r="4275" spans="1:7" ht="20.100000000000001" customHeight="1" x14ac:dyDescent="0.2">
      <c r="A4275" s="363" t="str">
        <f t="shared" si="1278"/>
        <v/>
      </c>
      <c r="B4275" s="328" t="str">
        <f t="shared" si="1275"/>
        <v/>
      </c>
      <c r="C4275" s="364"/>
      <c r="D4275" s="325" t="str">
        <f t="shared" si="1276"/>
        <v/>
      </c>
      <c r="E4275" s="365"/>
      <c r="F4275" s="331">
        <f t="shared" si="1277"/>
        <v>0</v>
      </c>
      <c r="G4275" s="332">
        <f t="shared" si="1279"/>
        <v>0</v>
      </c>
    </row>
    <row r="4276" spans="1:7" ht="20.100000000000001" customHeight="1" x14ac:dyDescent="0.2">
      <c r="A4276" s="363" t="str">
        <f t="shared" si="1278"/>
        <v/>
      </c>
      <c r="B4276" s="328" t="str">
        <f t="shared" si="1275"/>
        <v/>
      </c>
      <c r="C4276" s="364"/>
      <c r="D4276" s="325" t="str">
        <f t="shared" si="1276"/>
        <v/>
      </c>
      <c r="E4276" s="365"/>
      <c r="F4276" s="331">
        <f t="shared" si="1277"/>
        <v>0</v>
      </c>
      <c r="G4276" s="332">
        <f t="shared" si="1279"/>
        <v>0</v>
      </c>
    </row>
    <row r="4277" spans="1:7" ht="20.100000000000001" customHeight="1" x14ac:dyDescent="0.2">
      <c r="A4277" s="366"/>
      <c r="B4277" s="352"/>
      <c r="C4277" s="352"/>
      <c r="D4277" s="330"/>
      <c r="E4277" s="348"/>
      <c r="F4277" s="597" t="s">
        <v>27</v>
      </c>
      <c r="G4277" s="333">
        <f>SUBTOTAL(9,G4263:G4276)</f>
        <v>0</v>
      </c>
    </row>
    <row r="4278" spans="1:7" ht="20.100000000000001" customHeight="1" x14ac:dyDescent="0.2">
      <c r="A4278" s="366"/>
      <c r="B4278" s="352"/>
      <c r="C4278" s="339" t="s">
        <v>722</v>
      </c>
      <c r="D4278" s="330"/>
      <c r="E4278" s="348"/>
      <c r="F4278" s="349"/>
      <c r="G4278" s="367"/>
    </row>
    <row r="4279" spans="1:7" ht="20.100000000000001" customHeight="1" x14ac:dyDescent="0.2">
      <c r="A4279" s="363" t="str">
        <f t="shared" ref="A4279:A4286" si="1280">IFERROR(VLOOKUP(C4279,Tabla_Insumos,4,FALSE),"")</f>
        <v/>
      </c>
      <c r="B4279" s="328" t="str">
        <f t="shared" ref="B4279:B4286" si="1281">IFERROR(VLOOKUP(C4279,Tabla_Insumos,5,FALSE),"")</f>
        <v/>
      </c>
      <c r="C4279" s="334"/>
      <c r="D4279" s="325" t="str">
        <f t="shared" ref="D4279:D4286" si="1282">IFERROR(VLOOKUP(C4279,Tabla_Insumos,2,FALSE),"")</f>
        <v/>
      </c>
      <c r="E4279" s="329"/>
      <c r="F4279" s="368">
        <f t="shared" ref="F4279:F4286" si="1283">IFERROR(VLOOKUP(C4279,Tabla_Insumos,3,FALSE),0)</f>
        <v>0</v>
      </c>
      <c r="G4279" s="332">
        <f>ROUND(E4279*F4279,2)</f>
        <v>0</v>
      </c>
    </row>
    <row r="4280" spans="1:7" ht="20.100000000000001" customHeight="1" x14ac:dyDescent="0.2">
      <c r="A4280" s="363" t="str">
        <f t="shared" si="1280"/>
        <v/>
      </c>
      <c r="B4280" s="328" t="str">
        <f t="shared" si="1281"/>
        <v/>
      </c>
      <c r="C4280" s="335"/>
      <c r="D4280" s="325" t="str">
        <f t="shared" si="1282"/>
        <v/>
      </c>
      <c r="E4280" s="329"/>
      <c r="F4280" s="368">
        <f t="shared" si="1283"/>
        <v>0</v>
      </c>
      <c r="G4280" s="332">
        <f t="shared" ref="G4280:G4286" si="1284">ROUND(E4280*F4280,2)</f>
        <v>0</v>
      </c>
    </row>
    <row r="4281" spans="1:7" ht="20.100000000000001" customHeight="1" x14ac:dyDescent="0.2">
      <c r="A4281" s="363" t="str">
        <f t="shared" si="1280"/>
        <v/>
      </c>
      <c r="B4281" s="328" t="str">
        <f t="shared" si="1281"/>
        <v/>
      </c>
      <c r="C4281" s="335"/>
      <c r="D4281" s="325" t="str">
        <f t="shared" si="1282"/>
        <v/>
      </c>
      <c r="E4281" s="329"/>
      <c r="F4281" s="368">
        <f t="shared" si="1283"/>
        <v>0</v>
      </c>
      <c r="G4281" s="332">
        <f t="shared" si="1284"/>
        <v>0</v>
      </c>
    </row>
    <row r="4282" spans="1:7" ht="20.100000000000001" customHeight="1" x14ac:dyDescent="0.2">
      <c r="A4282" s="363" t="str">
        <f t="shared" si="1280"/>
        <v/>
      </c>
      <c r="B4282" s="328" t="str">
        <f t="shared" si="1281"/>
        <v/>
      </c>
      <c r="C4282" s="335"/>
      <c r="D4282" s="325" t="str">
        <f t="shared" si="1282"/>
        <v/>
      </c>
      <c r="E4282" s="329"/>
      <c r="F4282" s="368">
        <f t="shared" si="1283"/>
        <v>0</v>
      </c>
      <c r="G4282" s="332">
        <f t="shared" si="1284"/>
        <v>0</v>
      </c>
    </row>
    <row r="4283" spans="1:7" ht="20.100000000000001" customHeight="1" x14ac:dyDescent="0.2">
      <c r="A4283" s="363" t="str">
        <f t="shared" si="1280"/>
        <v/>
      </c>
      <c r="B4283" s="328" t="str">
        <f t="shared" si="1281"/>
        <v/>
      </c>
      <c r="C4283" s="328"/>
      <c r="D4283" s="325" t="str">
        <f t="shared" si="1282"/>
        <v/>
      </c>
      <c r="E4283" s="329"/>
      <c r="F4283" s="368">
        <f t="shared" si="1283"/>
        <v>0</v>
      </c>
      <c r="G4283" s="332">
        <f t="shared" si="1284"/>
        <v>0</v>
      </c>
    </row>
    <row r="4284" spans="1:7" ht="20.100000000000001" customHeight="1" x14ac:dyDescent="0.2">
      <c r="A4284" s="363" t="str">
        <f t="shared" si="1280"/>
        <v/>
      </c>
      <c r="B4284" s="328" t="str">
        <f t="shared" si="1281"/>
        <v/>
      </c>
      <c r="C4284" s="328"/>
      <c r="D4284" s="325" t="str">
        <f t="shared" si="1282"/>
        <v/>
      </c>
      <c r="E4284" s="329"/>
      <c r="F4284" s="368">
        <f t="shared" si="1283"/>
        <v>0</v>
      </c>
      <c r="G4284" s="332">
        <f t="shared" si="1284"/>
        <v>0</v>
      </c>
    </row>
    <row r="4285" spans="1:7" ht="20.100000000000001" customHeight="1" x14ac:dyDescent="0.2">
      <c r="A4285" s="363" t="str">
        <f t="shared" si="1280"/>
        <v/>
      </c>
      <c r="B4285" s="328" t="str">
        <f t="shared" si="1281"/>
        <v/>
      </c>
      <c r="C4285" s="364"/>
      <c r="D4285" s="325" t="str">
        <f t="shared" si="1282"/>
        <v/>
      </c>
      <c r="E4285" s="365"/>
      <c r="F4285" s="368">
        <f t="shared" si="1283"/>
        <v>0</v>
      </c>
      <c r="G4285" s="332">
        <f t="shared" si="1284"/>
        <v>0</v>
      </c>
    </row>
    <row r="4286" spans="1:7" ht="20.100000000000001" customHeight="1" x14ac:dyDescent="0.2">
      <c r="A4286" s="363" t="str">
        <f t="shared" si="1280"/>
        <v/>
      </c>
      <c r="B4286" s="328" t="str">
        <f t="shared" si="1281"/>
        <v/>
      </c>
      <c r="C4286" s="364"/>
      <c r="D4286" s="325" t="str">
        <f t="shared" si="1282"/>
        <v/>
      </c>
      <c r="E4286" s="365"/>
      <c r="F4286" s="368">
        <f t="shared" si="1283"/>
        <v>0</v>
      </c>
      <c r="G4286" s="332">
        <f t="shared" si="1284"/>
        <v>0</v>
      </c>
    </row>
    <row r="4287" spans="1:7" ht="20.100000000000001" customHeight="1" x14ac:dyDescent="0.2">
      <c r="A4287" s="366"/>
      <c r="B4287" s="352"/>
      <c r="C4287" s="352"/>
      <c r="D4287" s="330"/>
      <c r="E4287" s="348"/>
      <c r="F4287" s="597" t="s">
        <v>28</v>
      </c>
      <c r="G4287" s="333">
        <f>SUBTOTAL(9,G4279:G4286)</f>
        <v>0</v>
      </c>
    </row>
    <row r="4288" spans="1:7" ht="20.100000000000001" customHeight="1" x14ac:dyDescent="0.2">
      <c r="A4288" s="366"/>
      <c r="B4288" s="352"/>
      <c r="C4288" s="339" t="s">
        <v>723</v>
      </c>
      <c r="D4288" s="330"/>
      <c r="E4288" s="348"/>
      <c r="F4288" s="349"/>
      <c r="G4288" s="367"/>
    </row>
    <row r="4289" spans="1:7" ht="20.100000000000001" customHeight="1" x14ac:dyDescent="0.2">
      <c r="A4289" s="363" t="str">
        <f>IFERROR(VLOOKUP(C4289,Tabla_Insumos,4,FALSE),"")</f>
        <v/>
      </c>
      <c r="B4289" s="328" t="str">
        <f t="shared" ref="B4289:B4297" si="1285">IFERROR(VLOOKUP(C4289,Tabla_Insumos,5,FALSE),"")</f>
        <v/>
      </c>
      <c r="C4289" s="335"/>
      <c r="D4289" s="325" t="str">
        <f t="shared" ref="D4289:D4297" si="1286">IFERROR(VLOOKUP(C4289,Tabla_Insumos,2,FALSE),"")</f>
        <v/>
      </c>
      <c r="E4289" s="329"/>
      <c r="F4289" s="331">
        <f>IFERROR(VLOOKUP(C4289,Tabla_Insumos,3,FALSE),0)</f>
        <v>0</v>
      </c>
      <c r="G4289" s="332">
        <f>ROUND(E4289*F4289,2)</f>
        <v>0</v>
      </c>
    </row>
    <row r="4290" spans="1:7" ht="20.100000000000001" customHeight="1" x14ac:dyDescent="0.2">
      <c r="A4290" s="363" t="str">
        <f t="shared" ref="A4290:A4297" si="1287">IFERROR(VLOOKUP(C4290,Tabla_Insumos,4,FALSE),"")</f>
        <v/>
      </c>
      <c r="B4290" s="328" t="str">
        <f t="shared" si="1285"/>
        <v/>
      </c>
      <c r="C4290" s="335"/>
      <c r="D4290" s="325" t="str">
        <f t="shared" si="1286"/>
        <v/>
      </c>
      <c r="E4290" s="329"/>
      <c r="F4290" s="331">
        <f t="shared" ref="F4290:F4297" si="1288">IFERROR(VLOOKUP(C4290,Tabla_Insumos,3,FALSE),0)</f>
        <v>0</v>
      </c>
      <c r="G4290" s="332">
        <f t="shared" ref="G4290:G4297" si="1289">ROUND(E4290*F4290,2)</f>
        <v>0</v>
      </c>
    </row>
    <row r="4291" spans="1:7" ht="20.100000000000001" customHeight="1" x14ac:dyDescent="0.2">
      <c r="A4291" s="363" t="str">
        <f t="shared" si="1287"/>
        <v/>
      </c>
      <c r="B4291" s="328" t="str">
        <f t="shared" si="1285"/>
        <v/>
      </c>
      <c r="C4291" s="334"/>
      <c r="D4291" s="325" t="str">
        <f t="shared" si="1286"/>
        <v/>
      </c>
      <c r="E4291" s="329"/>
      <c r="F4291" s="331">
        <f t="shared" si="1288"/>
        <v>0</v>
      </c>
      <c r="G4291" s="332">
        <f t="shared" si="1289"/>
        <v>0</v>
      </c>
    </row>
    <row r="4292" spans="1:7" ht="20.100000000000001" customHeight="1" x14ac:dyDescent="0.2">
      <c r="A4292" s="363" t="str">
        <f t="shared" si="1287"/>
        <v/>
      </c>
      <c r="B4292" s="328" t="str">
        <f t="shared" si="1285"/>
        <v/>
      </c>
      <c r="C4292" s="369"/>
      <c r="D4292" s="325" t="str">
        <f t="shared" si="1286"/>
        <v/>
      </c>
      <c r="E4292" s="329"/>
      <c r="F4292" s="331">
        <f t="shared" si="1288"/>
        <v>0</v>
      </c>
      <c r="G4292" s="332">
        <f t="shared" si="1289"/>
        <v>0</v>
      </c>
    </row>
    <row r="4293" spans="1:7" ht="20.100000000000001" customHeight="1" x14ac:dyDescent="0.2">
      <c r="A4293" s="363" t="str">
        <f t="shared" si="1287"/>
        <v/>
      </c>
      <c r="B4293" s="328" t="str">
        <f t="shared" si="1285"/>
        <v/>
      </c>
      <c r="C4293" s="370"/>
      <c r="D4293" s="325" t="str">
        <f t="shared" si="1286"/>
        <v/>
      </c>
      <c r="E4293" s="329"/>
      <c r="F4293" s="331">
        <f t="shared" si="1288"/>
        <v>0</v>
      </c>
      <c r="G4293" s="332">
        <f t="shared" si="1289"/>
        <v>0</v>
      </c>
    </row>
    <row r="4294" spans="1:7" ht="20.100000000000001" customHeight="1" x14ac:dyDescent="0.2">
      <c r="A4294" s="363" t="str">
        <f t="shared" si="1287"/>
        <v/>
      </c>
      <c r="B4294" s="328" t="str">
        <f t="shared" si="1285"/>
        <v/>
      </c>
      <c r="C4294" s="364"/>
      <c r="D4294" s="325" t="str">
        <f t="shared" si="1286"/>
        <v/>
      </c>
      <c r="E4294" s="365"/>
      <c r="F4294" s="331">
        <f t="shared" si="1288"/>
        <v>0</v>
      </c>
      <c r="G4294" s="332">
        <f t="shared" si="1289"/>
        <v>0</v>
      </c>
    </row>
    <row r="4295" spans="1:7" ht="20.100000000000001" customHeight="1" x14ac:dyDescent="0.2">
      <c r="A4295" s="363" t="str">
        <f t="shared" si="1287"/>
        <v/>
      </c>
      <c r="B4295" s="328" t="str">
        <f t="shared" si="1285"/>
        <v/>
      </c>
      <c r="C4295" s="364"/>
      <c r="D4295" s="325" t="str">
        <f t="shared" si="1286"/>
        <v/>
      </c>
      <c r="E4295" s="365"/>
      <c r="F4295" s="331">
        <f t="shared" si="1288"/>
        <v>0</v>
      </c>
      <c r="G4295" s="332">
        <f t="shared" si="1289"/>
        <v>0</v>
      </c>
    </row>
    <row r="4296" spans="1:7" ht="20.100000000000001" customHeight="1" x14ac:dyDescent="0.2">
      <c r="A4296" s="363" t="str">
        <f t="shared" si="1287"/>
        <v/>
      </c>
      <c r="B4296" s="328" t="str">
        <f t="shared" si="1285"/>
        <v/>
      </c>
      <c r="C4296" s="364"/>
      <c r="D4296" s="325" t="str">
        <f t="shared" si="1286"/>
        <v/>
      </c>
      <c r="E4296" s="365"/>
      <c r="F4296" s="331">
        <f t="shared" si="1288"/>
        <v>0</v>
      </c>
      <c r="G4296" s="332">
        <f t="shared" si="1289"/>
        <v>0</v>
      </c>
    </row>
    <row r="4297" spans="1:7" ht="20.100000000000001" customHeight="1" x14ac:dyDescent="0.2">
      <c r="A4297" s="363" t="str">
        <f t="shared" si="1287"/>
        <v/>
      </c>
      <c r="B4297" s="328" t="str">
        <f t="shared" si="1285"/>
        <v/>
      </c>
      <c r="C4297" s="364"/>
      <c r="D4297" s="325" t="str">
        <f t="shared" si="1286"/>
        <v/>
      </c>
      <c r="E4297" s="365"/>
      <c r="F4297" s="331">
        <f t="shared" si="1288"/>
        <v>0</v>
      </c>
      <c r="G4297" s="332">
        <f t="shared" si="1289"/>
        <v>0</v>
      </c>
    </row>
    <row r="4298" spans="1:7" ht="20.100000000000001" customHeight="1" x14ac:dyDescent="0.2">
      <c r="A4298" s="371"/>
      <c r="B4298" s="330"/>
      <c r="C4298" s="352"/>
      <c r="D4298" s="330"/>
      <c r="E4298" s="348"/>
      <c r="F4298" s="597" t="s">
        <v>29</v>
      </c>
      <c r="G4298" s="333">
        <f>SUBTOTAL(9,G4289:G4297)</f>
        <v>0</v>
      </c>
    </row>
    <row r="4299" spans="1:7" ht="20.100000000000001" customHeight="1" thickBot="1" x14ac:dyDescent="0.25">
      <c r="A4299" s="372"/>
      <c r="B4299" s="373"/>
      <c r="C4299" s="374"/>
      <c r="D4299" s="373"/>
      <c r="E4299" s="375"/>
      <c r="F4299" s="376"/>
      <c r="G4299" s="377"/>
    </row>
    <row r="4300" spans="1:7" ht="20.100000000000001" customHeight="1" thickBot="1" x14ac:dyDescent="0.25">
      <c r="A4300" s="387">
        <f>B4258</f>
        <v>84</v>
      </c>
      <c r="B4300" s="378" t="str">
        <f>C4258</f>
        <v>Obras Complementarias - Cierre Olímpico (lateral oeste)</v>
      </c>
      <c r="C4300" s="379"/>
      <c r="D4300" s="379" t="s">
        <v>30</v>
      </c>
      <c r="E4300" s="380"/>
      <c r="F4300" s="381" t="s">
        <v>31</v>
      </c>
      <c r="G4300" s="382">
        <f>SUBTOTAL(9,G4263:G4299)</f>
        <v>0</v>
      </c>
    </row>
    <row r="4301" spans="1:7" ht="20.100000000000001" customHeight="1" thickTop="1" thickBot="1" x14ac:dyDescent="0.25"/>
    <row r="4302" spans="1:7" ht="20.100000000000001" customHeight="1" thickTop="1" x14ac:dyDescent="0.2">
      <c r="A4302" s="383" t="s">
        <v>1252</v>
      </c>
      <c r="B4302" s="384"/>
      <c r="C4302" s="384"/>
      <c r="D4302" s="384"/>
      <c r="E4302" s="384"/>
      <c r="F4302" s="384"/>
      <c r="G4302" s="385"/>
    </row>
    <row r="4303" spans="1:7" ht="20.100000000000001" customHeight="1" x14ac:dyDescent="0.2">
      <c r="A4303" s="336" t="s">
        <v>719</v>
      </c>
      <c r="B4303" s="337" t="str">
        <f>Comitente</f>
        <v>INSTITUTO PROVINCIAL DE LA VIVIENDA</v>
      </c>
      <c r="C4303" s="338"/>
      <c r="D4303" s="339"/>
      <c r="E4303" s="339"/>
      <c r="F4303" s="340"/>
      <c r="G4303" s="341"/>
    </row>
    <row r="4304" spans="1:7" ht="20.100000000000001" customHeight="1" x14ac:dyDescent="0.2">
      <c r="A4304" s="336" t="s">
        <v>720</v>
      </c>
      <c r="B4304" s="337" t="str">
        <f>Contratista</f>
        <v>xxxxxx</v>
      </c>
      <c r="C4304" s="342"/>
      <c r="D4304" s="342"/>
      <c r="E4304" s="342"/>
      <c r="F4304" s="343"/>
      <c r="G4304" s="344"/>
    </row>
    <row r="4305" spans="1:7" ht="20.100000000000001" customHeight="1" x14ac:dyDescent="0.2">
      <c r="A4305" s="336" t="s">
        <v>20</v>
      </c>
      <c r="B4305" s="337" t="str">
        <f>Obra</f>
        <v>B° VIRGEN DE FÁTIMA - SECTOR 1 - 71 VIV.- DPTO. JÁCHAL</v>
      </c>
      <c r="C4305" s="342"/>
      <c r="D4305" s="342"/>
      <c r="E4305" s="342"/>
      <c r="F4305" s="343" t="s">
        <v>33</v>
      </c>
      <c r="G4305" s="345">
        <f>+Datos!$C$10</f>
        <v>43769</v>
      </c>
    </row>
    <row r="4306" spans="1:7" ht="20.100000000000001" customHeight="1" x14ac:dyDescent="0.2">
      <c r="A4306" s="346" t="s">
        <v>718</v>
      </c>
      <c r="B4306" s="347" t="str">
        <f>Ubicación</f>
        <v>DEPTO. JÁCHAL</v>
      </c>
      <c r="C4306" s="347"/>
      <c r="D4306" s="330"/>
      <c r="E4306" s="348"/>
      <c r="F4306" s="349"/>
      <c r="G4306" s="350"/>
    </row>
    <row r="4307" spans="1:7" ht="20.100000000000001" customHeight="1" x14ac:dyDescent="0.2">
      <c r="A4307" s="346" t="s">
        <v>34</v>
      </c>
      <c r="B4307" s="351" t="s">
        <v>1126</v>
      </c>
      <c r="C4307" s="352" t="str">
        <f>IFERROR(VLOOKUP(B4307,Tabla_CyP,2,FALSE),"")</f>
        <v>INFRAESTRUCTURA</v>
      </c>
      <c r="D4307" s="353"/>
      <c r="E4307" s="348"/>
      <c r="F4307" s="349"/>
      <c r="G4307" s="350"/>
    </row>
    <row r="4308" spans="1:7" ht="20.100000000000001" customHeight="1" x14ac:dyDescent="0.2">
      <c r="A4308" s="346" t="s">
        <v>21</v>
      </c>
      <c r="B4308" s="386">
        <v>85</v>
      </c>
      <c r="C4308" s="352" t="str">
        <f>IFERROR(VLOOKUP(B4308,Tabla_CyP,2,FALSE),"")</f>
        <v>Obras Complementarias - Portones de acceso para limpieza canal</v>
      </c>
      <c r="D4308" s="330"/>
      <c r="E4308" s="348"/>
      <c r="F4308" s="343" t="s">
        <v>22</v>
      </c>
      <c r="G4308" s="354" t="str">
        <f>IFERROR(VLOOKUP(B4308,Tabla_CyP,4,FALSE),"")</f>
        <v>gl</v>
      </c>
    </row>
    <row r="4309" spans="1:7" ht="20.100000000000001" customHeight="1" x14ac:dyDescent="0.2">
      <c r="A4309" s="346"/>
      <c r="B4309" s="347"/>
      <c r="C4309" s="352"/>
      <c r="D4309" s="330"/>
      <c r="E4309" s="348"/>
      <c r="F4309" s="349"/>
      <c r="G4309" s="350"/>
    </row>
    <row r="4310" spans="1:7" ht="20.100000000000001" customHeight="1" x14ac:dyDescent="0.2">
      <c r="A4310" s="650" t="s">
        <v>581</v>
      </c>
      <c r="B4310" s="651"/>
      <c r="C4310" s="646" t="s">
        <v>0</v>
      </c>
      <c r="D4310" s="646" t="s">
        <v>23</v>
      </c>
      <c r="E4310" s="648" t="s">
        <v>24</v>
      </c>
      <c r="F4310" s="644" t="s">
        <v>25</v>
      </c>
      <c r="G4310" s="652" t="s">
        <v>26</v>
      </c>
    </row>
    <row r="4311" spans="1:7" ht="20.100000000000001" customHeight="1" x14ac:dyDescent="0.2">
      <c r="A4311" s="355" t="s">
        <v>582</v>
      </c>
      <c r="B4311" s="356" t="s">
        <v>583</v>
      </c>
      <c r="C4311" s="647"/>
      <c r="D4311" s="647"/>
      <c r="E4311" s="649"/>
      <c r="F4311" s="645"/>
      <c r="G4311" s="653"/>
    </row>
    <row r="4312" spans="1:7" ht="20.100000000000001" customHeight="1" x14ac:dyDescent="0.2">
      <c r="A4312" s="596"/>
      <c r="B4312" s="357"/>
      <c r="C4312" s="358" t="s">
        <v>721</v>
      </c>
      <c r="D4312" s="359"/>
      <c r="E4312" s="360"/>
      <c r="F4312" s="361"/>
      <c r="G4312" s="362"/>
    </row>
    <row r="4313" spans="1:7" ht="20.100000000000001" customHeight="1" x14ac:dyDescent="0.2">
      <c r="A4313" s="363" t="str">
        <f>IFERROR(VLOOKUP(C4313,Tabla_Insumos,4,FALSE),"")</f>
        <v/>
      </c>
      <c r="B4313" s="328" t="str">
        <f t="shared" ref="B4313:B4326" si="1290">IFERROR(VLOOKUP(C4313,Tabla_Insumos,5,FALSE),"")</f>
        <v/>
      </c>
      <c r="C4313" s="326"/>
      <c r="D4313" s="325" t="str">
        <f t="shared" ref="D4313:D4326" si="1291">IFERROR(VLOOKUP(C4313,Tabla_Insumos,2,FALSE),"")</f>
        <v/>
      </c>
      <c r="E4313" s="329"/>
      <c r="F4313" s="331">
        <f t="shared" ref="F4313:F4326" si="1292">IFERROR(VLOOKUP(C4313,Tabla_Insumos,3,FALSE),0)</f>
        <v>0</v>
      </c>
      <c r="G4313" s="332">
        <f>ROUND(E4313*F4313,2)</f>
        <v>0</v>
      </c>
    </row>
    <row r="4314" spans="1:7" ht="20.100000000000001" customHeight="1" x14ac:dyDescent="0.2">
      <c r="A4314" s="363" t="str">
        <f t="shared" ref="A4314:A4326" si="1293">IFERROR(VLOOKUP(C4314,Tabla_Insumos,4,FALSE),"")</f>
        <v/>
      </c>
      <c r="B4314" s="328" t="str">
        <f t="shared" si="1290"/>
        <v/>
      </c>
      <c r="C4314" s="326"/>
      <c r="D4314" s="325" t="str">
        <f t="shared" si="1291"/>
        <v/>
      </c>
      <c r="E4314" s="329"/>
      <c r="F4314" s="331">
        <f t="shared" si="1292"/>
        <v>0</v>
      </c>
      <c r="G4314" s="332">
        <f t="shared" ref="G4314:G4326" si="1294">ROUND(E4314*F4314,2)</f>
        <v>0</v>
      </c>
    </row>
    <row r="4315" spans="1:7" ht="20.100000000000001" customHeight="1" x14ac:dyDescent="0.2">
      <c r="A4315" s="363" t="str">
        <f t="shared" si="1293"/>
        <v/>
      </c>
      <c r="B4315" s="328" t="str">
        <f t="shared" si="1290"/>
        <v/>
      </c>
      <c r="C4315" s="326"/>
      <c r="D4315" s="325" t="str">
        <f t="shared" si="1291"/>
        <v/>
      </c>
      <c r="E4315" s="329"/>
      <c r="F4315" s="331">
        <f t="shared" si="1292"/>
        <v>0</v>
      </c>
      <c r="G4315" s="332">
        <f t="shared" si="1294"/>
        <v>0</v>
      </c>
    </row>
    <row r="4316" spans="1:7" ht="20.100000000000001" customHeight="1" x14ac:dyDescent="0.2">
      <c r="A4316" s="363" t="str">
        <f t="shared" si="1293"/>
        <v/>
      </c>
      <c r="B4316" s="328" t="str">
        <f t="shared" si="1290"/>
        <v/>
      </c>
      <c r="C4316" s="327"/>
      <c r="D4316" s="325" t="str">
        <f t="shared" si="1291"/>
        <v/>
      </c>
      <c r="E4316" s="329"/>
      <c r="F4316" s="331">
        <f t="shared" si="1292"/>
        <v>0</v>
      </c>
      <c r="G4316" s="332">
        <f t="shared" si="1294"/>
        <v>0</v>
      </c>
    </row>
    <row r="4317" spans="1:7" ht="20.100000000000001" customHeight="1" x14ac:dyDescent="0.2">
      <c r="A4317" s="363" t="str">
        <f t="shared" si="1293"/>
        <v/>
      </c>
      <c r="B4317" s="328" t="str">
        <f t="shared" si="1290"/>
        <v/>
      </c>
      <c r="C4317" s="328"/>
      <c r="D4317" s="325" t="str">
        <f t="shared" si="1291"/>
        <v/>
      </c>
      <c r="E4317" s="329"/>
      <c r="F4317" s="331">
        <f t="shared" si="1292"/>
        <v>0</v>
      </c>
      <c r="G4317" s="332">
        <f t="shared" si="1294"/>
        <v>0</v>
      </c>
    </row>
    <row r="4318" spans="1:7" ht="20.100000000000001" customHeight="1" x14ac:dyDescent="0.2">
      <c r="A4318" s="363" t="str">
        <f t="shared" si="1293"/>
        <v/>
      </c>
      <c r="B4318" s="328" t="str">
        <f t="shared" si="1290"/>
        <v/>
      </c>
      <c r="C4318" s="364"/>
      <c r="D4318" s="325" t="str">
        <f t="shared" si="1291"/>
        <v/>
      </c>
      <c r="E4318" s="365"/>
      <c r="F4318" s="331">
        <f t="shared" si="1292"/>
        <v>0</v>
      </c>
      <c r="G4318" s="332">
        <f t="shared" si="1294"/>
        <v>0</v>
      </c>
    </row>
    <row r="4319" spans="1:7" ht="20.100000000000001" customHeight="1" x14ac:dyDescent="0.2">
      <c r="A4319" s="363" t="str">
        <f t="shared" si="1293"/>
        <v/>
      </c>
      <c r="B4319" s="328" t="str">
        <f t="shared" si="1290"/>
        <v/>
      </c>
      <c r="C4319" s="364"/>
      <c r="D4319" s="325" t="str">
        <f t="shared" si="1291"/>
        <v/>
      </c>
      <c r="E4319" s="365"/>
      <c r="F4319" s="331">
        <f t="shared" si="1292"/>
        <v>0</v>
      </c>
      <c r="G4319" s="332">
        <f t="shared" si="1294"/>
        <v>0</v>
      </c>
    </row>
    <row r="4320" spans="1:7" ht="20.100000000000001" customHeight="1" x14ac:dyDescent="0.2">
      <c r="A4320" s="363" t="str">
        <f t="shared" si="1293"/>
        <v/>
      </c>
      <c r="B4320" s="328" t="str">
        <f t="shared" si="1290"/>
        <v/>
      </c>
      <c r="C4320" s="364"/>
      <c r="D4320" s="325" t="str">
        <f t="shared" si="1291"/>
        <v/>
      </c>
      <c r="E4320" s="365"/>
      <c r="F4320" s="331">
        <f t="shared" si="1292"/>
        <v>0</v>
      </c>
      <c r="G4320" s="332">
        <f t="shared" si="1294"/>
        <v>0</v>
      </c>
    </row>
    <row r="4321" spans="1:7" ht="20.100000000000001" customHeight="1" x14ac:dyDescent="0.2">
      <c r="A4321" s="363" t="str">
        <f t="shared" si="1293"/>
        <v/>
      </c>
      <c r="B4321" s="328" t="str">
        <f t="shared" si="1290"/>
        <v/>
      </c>
      <c r="C4321" s="364"/>
      <c r="D4321" s="325" t="str">
        <f t="shared" si="1291"/>
        <v/>
      </c>
      <c r="E4321" s="365"/>
      <c r="F4321" s="331">
        <f t="shared" si="1292"/>
        <v>0</v>
      </c>
      <c r="G4321" s="332">
        <f t="shared" si="1294"/>
        <v>0</v>
      </c>
    </row>
    <row r="4322" spans="1:7" ht="20.100000000000001" customHeight="1" x14ac:dyDescent="0.2">
      <c r="A4322" s="363" t="str">
        <f t="shared" si="1293"/>
        <v/>
      </c>
      <c r="B4322" s="328" t="str">
        <f t="shared" si="1290"/>
        <v/>
      </c>
      <c r="C4322" s="364"/>
      <c r="D4322" s="325" t="str">
        <f t="shared" si="1291"/>
        <v/>
      </c>
      <c r="E4322" s="365"/>
      <c r="F4322" s="331">
        <f t="shared" si="1292"/>
        <v>0</v>
      </c>
      <c r="G4322" s="332">
        <f t="shared" si="1294"/>
        <v>0</v>
      </c>
    </row>
    <row r="4323" spans="1:7" ht="20.100000000000001" customHeight="1" x14ac:dyDescent="0.2">
      <c r="A4323" s="363" t="str">
        <f t="shared" si="1293"/>
        <v/>
      </c>
      <c r="B4323" s="328" t="str">
        <f t="shared" si="1290"/>
        <v/>
      </c>
      <c r="C4323" s="364"/>
      <c r="D4323" s="325" t="str">
        <f t="shared" si="1291"/>
        <v/>
      </c>
      <c r="E4323" s="365"/>
      <c r="F4323" s="331">
        <f t="shared" si="1292"/>
        <v>0</v>
      </c>
      <c r="G4323" s="332">
        <f t="shared" si="1294"/>
        <v>0</v>
      </c>
    </row>
    <row r="4324" spans="1:7" ht="20.100000000000001" customHeight="1" x14ac:dyDescent="0.2">
      <c r="A4324" s="363" t="str">
        <f t="shared" si="1293"/>
        <v/>
      </c>
      <c r="B4324" s="328" t="str">
        <f t="shared" si="1290"/>
        <v/>
      </c>
      <c r="C4324" s="364"/>
      <c r="D4324" s="325" t="str">
        <f t="shared" si="1291"/>
        <v/>
      </c>
      <c r="E4324" s="365"/>
      <c r="F4324" s="331">
        <f t="shared" si="1292"/>
        <v>0</v>
      </c>
      <c r="G4324" s="332">
        <f t="shared" si="1294"/>
        <v>0</v>
      </c>
    </row>
    <row r="4325" spans="1:7" ht="20.100000000000001" customHeight="1" x14ac:dyDescent="0.2">
      <c r="A4325" s="363" t="str">
        <f t="shared" si="1293"/>
        <v/>
      </c>
      <c r="B4325" s="328" t="str">
        <f t="shared" si="1290"/>
        <v/>
      </c>
      <c r="C4325" s="364"/>
      <c r="D4325" s="325" t="str">
        <f t="shared" si="1291"/>
        <v/>
      </c>
      <c r="E4325" s="365"/>
      <c r="F4325" s="331">
        <f t="shared" si="1292"/>
        <v>0</v>
      </c>
      <c r="G4325" s="332">
        <f t="shared" si="1294"/>
        <v>0</v>
      </c>
    </row>
    <row r="4326" spans="1:7" ht="20.100000000000001" customHeight="1" x14ac:dyDescent="0.2">
      <c r="A4326" s="363" t="str">
        <f t="shared" si="1293"/>
        <v/>
      </c>
      <c r="B4326" s="328" t="str">
        <f t="shared" si="1290"/>
        <v/>
      </c>
      <c r="C4326" s="364"/>
      <c r="D4326" s="325" t="str">
        <f t="shared" si="1291"/>
        <v/>
      </c>
      <c r="E4326" s="365"/>
      <c r="F4326" s="331">
        <f t="shared" si="1292"/>
        <v>0</v>
      </c>
      <c r="G4326" s="332">
        <f t="shared" si="1294"/>
        <v>0</v>
      </c>
    </row>
    <row r="4327" spans="1:7" ht="20.100000000000001" customHeight="1" x14ac:dyDescent="0.2">
      <c r="A4327" s="366"/>
      <c r="B4327" s="352"/>
      <c r="C4327" s="352"/>
      <c r="D4327" s="330"/>
      <c r="E4327" s="348"/>
      <c r="F4327" s="597" t="s">
        <v>27</v>
      </c>
      <c r="G4327" s="333">
        <f>SUBTOTAL(9,G4313:G4326)</f>
        <v>0</v>
      </c>
    </row>
    <row r="4328" spans="1:7" ht="20.100000000000001" customHeight="1" x14ac:dyDescent="0.2">
      <c r="A4328" s="366"/>
      <c r="B4328" s="352"/>
      <c r="C4328" s="339" t="s">
        <v>722</v>
      </c>
      <c r="D4328" s="330"/>
      <c r="E4328" s="348"/>
      <c r="F4328" s="349"/>
      <c r="G4328" s="367"/>
    </row>
    <row r="4329" spans="1:7" ht="20.100000000000001" customHeight="1" x14ac:dyDescent="0.2">
      <c r="A4329" s="363" t="str">
        <f t="shared" ref="A4329:A4336" si="1295">IFERROR(VLOOKUP(C4329,Tabla_Insumos,4,FALSE),"")</f>
        <v/>
      </c>
      <c r="B4329" s="328" t="str">
        <f t="shared" ref="B4329:B4336" si="1296">IFERROR(VLOOKUP(C4329,Tabla_Insumos,5,FALSE),"")</f>
        <v/>
      </c>
      <c r="C4329" s="334"/>
      <c r="D4329" s="325" t="str">
        <f t="shared" ref="D4329:D4336" si="1297">IFERROR(VLOOKUP(C4329,Tabla_Insumos,2,FALSE),"")</f>
        <v/>
      </c>
      <c r="E4329" s="329"/>
      <c r="F4329" s="368">
        <f t="shared" ref="F4329:F4336" si="1298">IFERROR(VLOOKUP(C4329,Tabla_Insumos,3,FALSE),0)</f>
        <v>0</v>
      </c>
      <c r="G4329" s="332">
        <f>ROUND(E4329*F4329,2)</f>
        <v>0</v>
      </c>
    </row>
    <row r="4330" spans="1:7" ht="20.100000000000001" customHeight="1" x14ac:dyDescent="0.2">
      <c r="A4330" s="363" t="str">
        <f t="shared" si="1295"/>
        <v/>
      </c>
      <c r="B4330" s="328" t="str">
        <f t="shared" si="1296"/>
        <v/>
      </c>
      <c r="C4330" s="335"/>
      <c r="D4330" s="325" t="str">
        <f t="shared" si="1297"/>
        <v/>
      </c>
      <c r="E4330" s="329"/>
      <c r="F4330" s="368">
        <f t="shared" si="1298"/>
        <v>0</v>
      </c>
      <c r="G4330" s="332">
        <f t="shared" ref="G4330:G4336" si="1299">ROUND(E4330*F4330,2)</f>
        <v>0</v>
      </c>
    </row>
    <row r="4331" spans="1:7" ht="20.100000000000001" customHeight="1" x14ac:dyDescent="0.2">
      <c r="A4331" s="363" t="str">
        <f t="shared" si="1295"/>
        <v/>
      </c>
      <c r="B4331" s="328" t="str">
        <f t="shared" si="1296"/>
        <v/>
      </c>
      <c r="C4331" s="335"/>
      <c r="D4331" s="325" t="str">
        <f t="shared" si="1297"/>
        <v/>
      </c>
      <c r="E4331" s="329"/>
      <c r="F4331" s="368">
        <f t="shared" si="1298"/>
        <v>0</v>
      </c>
      <c r="G4331" s="332">
        <f t="shared" si="1299"/>
        <v>0</v>
      </c>
    </row>
    <row r="4332" spans="1:7" ht="20.100000000000001" customHeight="1" x14ac:dyDescent="0.2">
      <c r="A4332" s="363" t="str">
        <f t="shared" si="1295"/>
        <v/>
      </c>
      <c r="B4332" s="328" t="str">
        <f t="shared" si="1296"/>
        <v/>
      </c>
      <c r="C4332" s="335"/>
      <c r="D4332" s="325" t="str">
        <f t="shared" si="1297"/>
        <v/>
      </c>
      <c r="E4332" s="329"/>
      <c r="F4332" s="368">
        <f t="shared" si="1298"/>
        <v>0</v>
      </c>
      <c r="G4332" s="332">
        <f t="shared" si="1299"/>
        <v>0</v>
      </c>
    </row>
    <row r="4333" spans="1:7" ht="20.100000000000001" customHeight="1" x14ac:dyDescent="0.2">
      <c r="A4333" s="363" t="str">
        <f t="shared" si="1295"/>
        <v/>
      </c>
      <c r="B4333" s="328" t="str">
        <f t="shared" si="1296"/>
        <v/>
      </c>
      <c r="C4333" s="328"/>
      <c r="D4333" s="325" t="str">
        <f t="shared" si="1297"/>
        <v/>
      </c>
      <c r="E4333" s="329"/>
      <c r="F4333" s="368">
        <f t="shared" si="1298"/>
        <v>0</v>
      </c>
      <c r="G4333" s="332">
        <f t="shared" si="1299"/>
        <v>0</v>
      </c>
    </row>
    <row r="4334" spans="1:7" ht="20.100000000000001" customHeight="1" x14ac:dyDescent="0.2">
      <c r="A4334" s="363" t="str">
        <f t="shared" si="1295"/>
        <v/>
      </c>
      <c r="B4334" s="328" t="str">
        <f t="shared" si="1296"/>
        <v/>
      </c>
      <c r="C4334" s="328"/>
      <c r="D4334" s="325" t="str">
        <f t="shared" si="1297"/>
        <v/>
      </c>
      <c r="E4334" s="329"/>
      <c r="F4334" s="368">
        <f t="shared" si="1298"/>
        <v>0</v>
      </c>
      <c r="G4334" s="332">
        <f t="shared" si="1299"/>
        <v>0</v>
      </c>
    </row>
    <row r="4335" spans="1:7" ht="20.100000000000001" customHeight="1" x14ac:dyDescent="0.2">
      <c r="A4335" s="363" t="str">
        <f t="shared" si="1295"/>
        <v/>
      </c>
      <c r="B4335" s="328" t="str">
        <f t="shared" si="1296"/>
        <v/>
      </c>
      <c r="C4335" s="364"/>
      <c r="D4335" s="325" t="str">
        <f t="shared" si="1297"/>
        <v/>
      </c>
      <c r="E4335" s="365"/>
      <c r="F4335" s="368">
        <f t="shared" si="1298"/>
        <v>0</v>
      </c>
      <c r="G4335" s="332">
        <f t="shared" si="1299"/>
        <v>0</v>
      </c>
    </row>
    <row r="4336" spans="1:7" ht="20.100000000000001" customHeight="1" x14ac:dyDescent="0.2">
      <c r="A4336" s="363" t="str">
        <f t="shared" si="1295"/>
        <v/>
      </c>
      <c r="B4336" s="328" t="str">
        <f t="shared" si="1296"/>
        <v/>
      </c>
      <c r="C4336" s="364"/>
      <c r="D4336" s="325" t="str">
        <f t="shared" si="1297"/>
        <v/>
      </c>
      <c r="E4336" s="365"/>
      <c r="F4336" s="368">
        <f t="shared" si="1298"/>
        <v>0</v>
      </c>
      <c r="G4336" s="332">
        <f t="shared" si="1299"/>
        <v>0</v>
      </c>
    </row>
    <row r="4337" spans="1:7" ht="20.100000000000001" customHeight="1" x14ac:dyDescent="0.2">
      <c r="A4337" s="366"/>
      <c r="B4337" s="352"/>
      <c r="C4337" s="352"/>
      <c r="D4337" s="330"/>
      <c r="E4337" s="348"/>
      <c r="F4337" s="597" t="s">
        <v>28</v>
      </c>
      <c r="G4337" s="333">
        <f>SUBTOTAL(9,G4329:G4336)</f>
        <v>0</v>
      </c>
    </row>
    <row r="4338" spans="1:7" ht="20.100000000000001" customHeight="1" x14ac:dyDescent="0.2">
      <c r="A4338" s="366"/>
      <c r="B4338" s="352"/>
      <c r="C4338" s="339" t="s">
        <v>723</v>
      </c>
      <c r="D4338" s="330"/>
      <c r="E4338" s="348"/>
      <c r="F4338" s="349"/>
      <c r="G4338" s="367"/>
    </row>
    <row r="4339" spans="1:7" ht="20.100000000000001" customHeight="1" x14ac:dyDescent="0.2">
      <c r="A4339" s="363" t="str">
        <f>IFERROR(VLOOKUP(C4339,Tabla_Insumos,4,FALSE),"")</f>
        <v/>
      </c>
      <c r="B4339" s="328" t="str">
        <f t="shared" ref="B4339:B4347" si="1300">IFERROR(VLOOKUP(C4339,Tabla_Insumos,5,FALSE),"")</f>
        <v/>
      </c>
      <c r="C4339" s="335"/>
      <c r="D4339" s="325" t="str">
        <f t="shared" ref="D4339:D4347" si="1301">IFERROR(VLOOKUP(C4339,Tabla_Insumos,2,FALSE),"")</f>
        <v/>
      </c>
      <c r="E4339" s="329"/>
      <c r="F4339" s="331">
        <f>IFERROR(VLOOKUP(C4339,Tabla_Insumos,3,FALSE),0)</f>
        <v>0</v>
      </c>
      <c r="G4339" s="332">
        <f>ROUND(E4339*F4339,2)</f>
        <v>0</v>
      </c>
    </row>
    <row r="4340" spans="1:7" ht="20.100000000000001" customHeight="1" x14ac:dyDescent="0.2">
      <c r="A4340" s="363" t="str">
        <f t="shared" ref="A4340:A4347" si="1302">IFERROR(VLOOKUP(C4340,Tabla_Insumos,4,FALSE),"")</f>
        <v/>
      </c>
      <c r="B4340" s="328" t="str">
        <f t="shared" si="1300"/>
        <v/>
      </c>
      <c r="C4340" s="335"/>
      <c r="D4340" s="325" t="str">
        <f t="shared" si="1301"/>
        <v/>
      </c>
      <c r="E4340" s="329"/>
      <c r="F4340" s="331">
        <f t="shared" ref="F4340:F4347" si="1303">IFERROR(VLOOKUP(C4340,Tabla_Insumos,3,FALSE),0)</f>
        <v>0</v>
      </c>
      <c r="G4340" s="332">
        <f t="shared" ref="G4340:G4347" si="1304">ROUND(E4340*F4340,2)</f>
        <v>0</v>
      </c>
    </row>
    <row r="4341" spans="1:7" ht="20.100000000000001" customHeight="1" x14ac:dyDescent="0.2">
      <c r="A4341" s="363" t="str">
        <f t="shared" si="1302"/>
        <v/>
      </c>
      <c r="B4341" s="328" t="str">
        <f t="shared" si="1300"/>
        <v/>
      </c>
      <c r="C4341" s="334"/>
      <c r="D4341" s="325" t="str">
        <f t="shared" si="1301"/>
        <v/>
      </c>
      <c r="E4341" s="329"/>
      <c r="F4341" s="331">
        <f t="shared" si="1303"/>
        <v>0</v>
      </c>
      <c r="G4341" s="332">
        <f t="shared" si="1304"/>
        <v>0</v>
      </c>
    </row>
    <row r="4342" spans="1:7" ht="20.100000000000001" customHeight="1" x14ac:dyDescent="0.2">
      <c r="A4342" s="363" t="str">
        <f t="shared" si="1302"/>
        <v/>
      </c>
      <c r="B4342" s="328" t="str">
        <f t="shared" si="1300"/>
        <v/>
      </c>
      <c r="C4342" s="369"/>
      <c r="D4342" s="325" t="str">
        <f t="shared" si="1301"/>
        <v/>
      </c>
      <c r="E4342" s="329"/>
      <c r="F4342" s="331">
        <f t="shared" si="1303"/>
        <v>0</v>
      </c>
      <c r="G4342" s="332">
        <f t="shared" si="1304"/>
        <v>0</v>
      </c>
    </row>
    <row r="4343" spans="1:7" ht="20.100000000000001" customHeight="1" x14ac:dyDescent="0.2">
      <c r="A4343" s="363" t="str">
        <f t="shared" si="1302"/>
        <v/>
      </c>
      <c r="B4343" s="328" t="str">
        <f t="shared" si="1300"/>
        <v/>
      </c>
      <c r="C4343" s="370"/>
      <c r="D4343" s="325" t="str">
        <f t="shared" si="1301"/>
        <v/>
      </c>
      <c r="E4343" s="329"/>
      <c r="F4343" s="331">
        <f t="shared" si="1303"/>
        <v>0</v>
      </c>
      <c r="G4343" s="332">
        <f t="shared" si="1304"/>
        <v>0</v>
      </c>
    </row>
    <row r="4344" spans="1:7" ht="20.100000000000001" customHeight="1" x14ac:dyDescent="0.2">
      <c r="A4344" s="363" t="str">
        <f t="shared" si="1302"/>
        <v/>
      </c>
      <c r="B4344" s="328" t="str">
        <f t="shared" si="1300"/>
        <v/>
      </c>
      <c r="C4344" s="364"/>
      <c r="D4344" s="325" t="str">
        <f t="shared" si="1301"/>
        <v/>
      </c>
      <c r="E4344" s="365"/>
      <c r="F4344" s="331">
        <f t="shared" si="1303"/>
        <v>0</v>
      </c>
      <c r="G4344" s="332">
        <f t="shared" si="1304"/>
        <v>0</v>
      </c>
    </row>
    <row r="4345" spans="1:7" ht="20.100000000000001" customHeight="1" x14ac:dyDescent="0.2">
      <c r="A4345" s="363" t="str">
        <f t="shared" si="1302"/>
        <v/>
      </c>
      <c r="B4345" s="328" t="str">
        <f t="shared" si="1300"/>
        <v/>
      </c>
      <c r="C4345" s="364"/>
      <c r="D4345" s="325" t="str">
        <f t="shared" si="1301"/>
        <v/>
      </c>
      <c r="E4345" s="365"/>
      <c r="F4345" s="331">
        <f t="shared" si="1303"/>
        <v>0</v>
      </c>
      <c r="G4345" s="332">
        <f t="shared" si="1304"/>
        <v>0</v>
      </c>
    </row>
    <row r="4346" spans="1:7" ht="20.100000000000001" customHeight="1" x14ac:dyDescent="0.2">
      <c r="A4346" s="363" t="str">
        <f t="shared" si="1302"/>
        <v/>
      </c>
      <c r="B4346" s="328" t="str">
        <f t="shared" si="1300"/>
        <v/>
      </c>
      <c r="C4346" s="364"/>
      <c r="D4346" s="325" t="str">
        <f t="shared" si="1301"/>
        <v/>
      </c>
      <c r="E4346" s="365"/>
      <c r="F4346" s="331">
        <f t="shared" si="1303"/>
        <v>0</v>
      </c>
      <c r="G4346" s="332">
        <f t="shared" si="1304"/>
        <v>0</v>
      </c>
    </row>
    <row r="4347" spans="1:7" ht="20.100000000000001" customHeight="1" x14ac:dyDescent="0.2">
      <c r="A4347" s="363" t="str">
        <f t="shared" si="1302"/>
        <v/>
      </c>
      <c r="B4347" s="328" t="str">
        <f t="shared" si="1300"/>
        <v/>
      </c>
      <c r="C4347" s="364"/>
      <c r="D4347" s="325" t="str">
        <f t="shared" si="1301"/>
        <v/>
      </c>
      <c r="E4347" s="365"/>
      <c r="F4347" s="331">
        <f t="shared" si="1303"/>
        <v>0</v>
      </c>
      <c r="G4347" s="332">
        <f t="shared" si="1304"/>
        <v>0</v>
      </c>
    </row>
    <row r="4348" spans="1:7" ht="20.100000000000001" customHeight="1" x14ac:dyDescent="0.2">
      <c r="A4348" s="371"/>
      <c r="B4348" s="330"/>
      <c r="C4348" s="352"/>
      <c r="D4348" s="330"/>
      <c r="E4348" s="348"/>
      <c r="F4348" s="597" t="s">
        <v>29</v>
      </c>
      <c r="G4348" s="333">
        <f>SUBTOTAL(9,G4339:G4347)</f>
        <v>0</v>
      </c>
    </row>
    <row r="4349" spans="1:7" ht="20.100000000000001" customHeight="1" thickBot="1" x14ac:dyDescent="0.25">
      <c r="A4349" s="372"/>
      <c r="B4349" s="373"/>
      <c r="C4349" s="374"/>
      <c r="D4349" s="373"/>
      <c r="E4349" s="375"/>
      <c r="F4349" s="376"/>
      <c r="G4349" s="377"/>
    </row>
    <row r="4350" spans="1:7" ht="20.100000000000001" customHeight="1" thickBot="1" x14ac:dyDescent="0.25">
      <c r="A4350" s="387">
        <f>B4308</f>
        <v>85</v>
      </c>
      <c r="B4350" s="378" t="str">
        <f>C4308</f>
        <v>Obras Complementarias - Portones de acceso para limpieza canal</v>
      </c>
      <c r="C4350" s="379"/>
      <c r="D4350" s="379" t="s">
        <v>30</v>
      </c>
      <c r="E4350" s="380"/>
      <c r="F4350" s="381" t="s">
        <v>31</v>
      </c>
      <c r="G4350" s="382">
        <f>SUBTOTAL(9,G4313:G4349)</f>
        <v>0</v>
      </c>
    </row>
    <row r="4351" spans="1:7" ht="20.100000000000001" customHeight="1" thickTop="1" x14ac:dyDescent="0.2"/>
  </sheetData>
  <mergeCells count="522">
    <mergeCell ref="G2610:G2611"/>
    <mergeCell ref="F2610:F2611"/>
    <mergeCell ref="E2610:E2611"/>
    <mergeCell ref="D2610:D2611"/>
    <mergeCell ref="C2610:C2611"/>
    <mergeCell ref="A2610:B2610"/>
    <mergeCell ref="G2060:G2061"/>
    <mergeCell ref="F2060:F2061"/>
    <mergeCell ref="E2060:E2061"/>
    <mergeCell ref="D2060:D2061"/>
    <mergeCell ref="C2060:C2061"/>
    <mergeCell ref="A2060:B2060"/>
    <mergeCell ref="A2510:B2510"/>
    <mergeCell ref="C2510:C2511"/>
    <mergeCell ref="D2510:D2511"/>
    <mergeCell ref="E2510:E2511"/>
    <mergeCell ref="F2510:F2511"/>
    <mergeCell ref="G2510:G2511"/>
    <mergeCell ref="A2560:B2560"/>
    <mergeCell ref="C2560:C2561"/>
    <mergeCell ref="D2560:D2561"/>
    <mergeCell ref="E2560:E2561"/>
    <mergeCell ref="F2560:F2561"/>
    <mergeCell ref="G2560:G2561"/>
    <mergeCell ref="A2360:B2360"/>
    <mergeCell ref="C2360:C2361"/>
    <mergeCell ref="D2360:D2361"/>
    <mergeCell ref="E2360:E2361"/>
    <mergeCell ref="F2360:F2361"/>
    <mergeCell ref="G2360:G2361"/>
    <mergeCell ref="F2210:F2211"/>
    <mergeCell ref="G2210:G2211"/>
    <mergeCell ref="A2110:B2110"/>
    <mergeCell ref="C2110:C2111"/>
    <mergeCell ref="D2110:D2111"/>
    <mergeCell ref="E2110:E2111"/>
    <mergeCell ref="F2110:F2111"/>
    <mergeCell ref="G2110:G2111"/>
    <mergeCell ref="A2160:B2160"/>
    <mergeCell ref="C2160:C2161"/>
    <mergeCell ref="D2160:D2161"/>
    <mergeCell ref="E2160:E2161"/>
    <mergeCell ref="F2160:F2161"/>
    <mergeCell ref="G2160:G2161"/>
    <mergeCell ref="A2210:B2210"/>
    <mergeCell ref="C2210:C2211"/>
    <mergeCell ref="D2210:D2211"/>
    <mergeCell ref="E2210:E2211"/>
    <mergeCell ref="A3510:B3510"/>
    <mergeCell ref="C3510:C3511"/>
    <mergeCell ref="D3510:D3511"/>
    <mergeCell ref="E3510:E3511"/>
    <mergeCell ref="F3510:F3511"/>
    <mergeCell ref="G3510:G3511"/>
    <mergeCell ref="A3410:B3410"/>
    <mergeCell ref="C3410:C3411"/>
    <mergeCell ref="D3410:D3411"/>
    <mergeCell ref="E3410:E3411"/>
    <mergeCell ref="F3410:F3411"/>
    <mergeCell ref="G3410:G3411"/>
    <mergeCell ref="A3460:B3460"/>
    <mergeCell ref="C3460:C3461"/>
    <mergeCell ref="D3460:D3461"/>
    <mergeCell ref="E3460:E3461"/>
    <mergeCell ref="F3460:F3461"/>
    <mergeCell ref="G3460:G3461"/>
    <mergeCell ref="G3260:G3261"/>
    <mergeCell ref="A3310:B3310"/>
    <mergeCell ref="C3310:C3311"/>
    <mergeCell ref="D3310:D3311"/>
    <mergeCell ref="E3310:E3311"/>
    <mergeCell ref="F3310:F3311"/>
    <mergeCell ref="G3310:G3311"/>
    <mergeCell ref="A3360:B3360"/>
    <mergeCell ref="C3360:C3361"/>
    <mergeCell ref="D3360:D3361"/>
    <mergeCell ref="E3360:E3361"/>
    <mergeCell ref="F3360:F3361"/>
    <mergeCell ref="G3360:G3361"/>
    <mergeCell ref="A3260:B3260"/>
    <mergeCell ref="C3260:C3261"/>
    <mergeCell ref="D3260:D3261"/>
    <mergeCell ref="E3260:E3261"/>
    <mergeCell ref="F3260:F3261"/>
    <mergeCell ref="A3160:B3160"/>
    <mergeCell ref="C3160:C3161"/>
    <mergeCell ref="D3160:D3161"/>
    <mergeCell ref="E3160:E3161"/>
    <mergeCell ref="F3160:F3161"/>
    <mergeCell ref="G3160:G3161"/>
    <mergeCell ref="A3210:B3210"/>
    <mergeCell ref="C3210:C3211"/>
    <mergeCell ref="D3210:D3211"/>
    <mergeCell ref="E3210:E3211"/>
    <mergeCell ref="F3210:F3211"/>
    <mergeCell ref="G3210:G3211"/>
    <mergeCell ref="A3060:B3060"/>
    <mergeCell ref="C3060:C3061"/>
    <mergeCell ref="D3060:D3061"/>
    <mergeCell ref="E3060:E3061"/>
    <mergeCell ref="F3060:F3061"/>
    <mergeCell ref="G3060:G3061"/>
    <mergeCell ref="A3110:B3110"/>
    <mergeCell ref="C3110:C3111"/>
    <mergeCell ref="D3110:D3111"/>
    <mergeCell ref="E3110:E3111"/>
    <mergeCell ref="F3110:F3111"/>
    <mergeCell ref="G3110:G3111"/>
    <mergeCell ref="A2960:B2960"/>
    <mergeCell ref="C2960:C2961"/>
    <mergeCell ref="D2960:D2961"/>
    <mergeCell ref="E2960:E2961"/>
    <mergeCell ref="F2960:F2961"/>
    <mergeCell ref="G2960:G2961"/>
    <mergeCell ref="A3010:B3010"/>
    <mergeCell ref="C3010:C3011"/>
    <mergeCell ref="D3010:D3011"/>
    <mergeCell ref="E3010:E3011"/>
    <mergeCell ref="F3010:F3011"/>
    <mergeCell ref="G3010:G3011"/>
    <mergeCell ref="A2860:B2860"/>
    <mergeCell ref="C2860:C2861"/>
    <mergeCell ref="D2860:D2861"/>
    <mergeCell ref="E2860:E2861"/>
    <mergeCell ref="F2860:F2861"/>
    <mergeCell ref="G2860:G2861"/>
    <mergeCell ref="A2910:B2910"/>
    <mergeCell ref="C2910:C2911"/>
    <mergeCell ref="D2910:D2911"/>
    <mergeCell ref="E2910:E2911"/>
    <mergeCell ref="F2910:F2911"/>
    <mergeCell ref="G2910:G2911"/>
    <mergeCell ref="A2760:B2760"/>
    <mergeCell ref="C2760:C2761"/>
    <mergeCell ref="D2760:D2761"/>
    <mergeCell ref="E2760:E2761"/>
    <mergeCell ref="F2760:F2761"/>
    <mergeCell ref="G2760:G2761"/>
    <mergeCell ref="A2810:B2810"/>
    <mergeCell ref="C2810:C2811"/>
    <mergeCell ref="D2810:D2811"/>
    <mergeCell ref="E2810:E2811"/>
    <mergeCell ref="F2810:F2811"/>
    <mergeCell ref="G2810:G2811"/>
    <mergeCell ref="A2660:B2660"/>
    <mergeCell ref="C2660:C2661"/>
    <mergeCell ref="D2660:D2661"/>
    <mergeCell ref="E2660:E2661"/>
    <mergeCell ref="F2660:F2661"/>
    <mergeCell ref="G2660:G2661"/>
    <mergeCell ref="A2710:B2710"/>
    <mergeCell ref="C2710:C2711"/>
    <mergeCell ref="D2710:D2711"/>
    <mergeCell ref="E2710:E2711"/>
    <mergeCell ref="F2710:F2711"/>
    <mergeCell ref="G2710:G2711"/>
    <mergeCell ref="A2410:B2410"/>
    <mergeCell ref="C2410:C2411"/>
    <mergeCell ref="D2410:D2411"/>
    <mergeCell ref="E2410:E2411"/>
    <mergeCell ref="F2410:F2411"/>
    <mergeCell ref="G2410:G2411"/>
    <mergeCell ref="A2460:B2460"/>
    <mergeCell ref="C2460:C2461"/>
    <mergeCell ref="D2460:D2461"/>
    <mergeCell ref="E2460:E2461"/>
    <mergeCell ref="F2460:F2461"/>
    <mergeCell ref="G2460:G2461"/>
    <mergeCell ref="G1860:G1861"/>
    <mergeCell ref="A1860:B1860"/>
    <mergeCell ref="C1860:C1861"/>
    <mergeCell ref="D1860:D1861"/>
    <mergeCell ref="E1860:E1861"/>
    <mergeCell ref="F1860:F1861"/>
    <mergeCell ref="G2010:G2011"/>
    <mergeCell ref="F2010:F2011"/>
    <mergeCell ref="E2010:E2011"/>
    <mergeCell ref="D2010:D2011"/>
    <mergeCell ref="C2010:C2011"/>
    <mergeCell ref="A2010:B2010"/>
    <mergeCell ref="G1910:G1911"/>
    <mergeCell ref="A1960:B1960"/>
    <mergeCell ref="C1960:C1961"/>
    <mergeCell ref="D1960:D1961"/>
    <mergeCell ref="E1960:E1961"/>
    <mergeCell ref="F1960:F1961"/>
    <mergeCell ref="G1960:G1961"/>
    <mergeCell ref="A1760:B1760"/>
    <mergeCell ref="C1760:C1761"/>
    <mergeCell ref="D1760:D1761"/>
    <mergeCell ref="E1760:E1761"/>
    <mergeCell ref="F1760:F1761"/>
    <mergeCell ref="G1760:G1761"/>
    <mergeCell ref="A1810:B1810"/>
    <mergeCell ref="C1810:C1811"/>
    <mergeCell ref="D1810:D1811"/>
    <mergeCell ref="E1810:E1811"/>
    <mergeCell ref="F1810:F1811"/>
    <mergeCell ref="G1810:G1811"/>
    <mergeCell ref="D1310:D1311"/>
    <mergeCell ref="E1310:E1311"/>
    <mergeCell ref="F1310:F1311"/>
    <mergeCell ref="G1310:G1311"/>
    <mergeCell ref="G410:G411"/>
    <mergeCell ref="E660:E661"/>
    <mergeCell ref="F660:F661"/>
    <mergeCell ref="A610:B610"/>
    <mergeCell ref="G860:G861"/>
    <mergeCell ref="A660:B660"/>
    <mergeCell ref="C610:C611"/>
    <mergeCell ref="D610:D611"/>
    <mergeCell ref="E610:E611"/>
    <mergeCell ref="F610:F611"/>
    <mergeCell ref="G610:G611"/>
    <mergeCell ref="A510:B510"/>
    <mergeCell ref="C510:C511"/>
    <mergeCell ref="D510:D511"/>
    <mergeCell ref="E510:E511"/>
    <mergeCell ref="F510:F511"/>
    <mergeCell ref="G510:G511"/>
    <mergeCell ref="A560:B560"/>
    <mergeCell ref="C560:C561"/>
    <mergeCell ref="D560:D561"/>
    <mergeCell ref="A110:B110"/>
    <mergeCell ref="C110:C111"/>
    <mergeCell ref="D110:D111"/>
    <mergeCell ref="E110:E111"/>
    <mergeCell ref="F110:F111"/>
    <mergeCell ref="G110:G111"/>
    <mergeCell ref="A260:B260"/>
    <mergeCell ref="C260:C261"/>
    <mergeCell ref="F1560:F1561"/>
    <mergeCell ref="G1560:G1561"/>
    <mergeCell ref="G260:G261"/>
    <mergeCell ref="G310:G311"/>
    <mergeCell ref="G360:G361"/>
    <mergeCell ref="A460:B460"/>
    <mergeCell ref="C460:C461"/>
    <mergeCell ref="D460:D461"/>
    <mergeCell ref="E460:E461"/>
    <mergeCell ref="F460:F461"/>
    <mergeCell ref="G460:G461"/>
    <mergeCell ref="A860:B860"/>
    <mergeCell ref="C860:C861"/>
    <mergeCell ref="D860:D861"/>
    <mergeCell ref="E860:E861"/>
    <mergeCell ref="F860:F861"/>
    <mergeCell ref="G10:G11"/>
    <mergeCell ref="A10:B10"/>
    <mergeCell ref="C10:C11"/>
    <mergeCell ref="D10:D11"/>
    <mergeCell ref="E10:E11"/>
    <mergeCell ref="F10:F11"/>
    <mergeCell ref="A60:B60"/>
    <mergeCell ref="C60:C61"/>
    <mergeCell ref="D60:D61"/>
    <mergeCell ref="E60:E61"/>
    <mergeCell ref="F60:F61"/>
    <mergeCell ref="G60:G61"/>
    <mergeCell ref="E560:E561"/>
    <mergeCell ref="F560:F561"/>
    <mergeCell ref="G560:G561"/>
    <mergeCell ref="G660:G661"/>
    <mergeCell ref="A710:B710"/>
    <mergeCell ref="C710:C711"/>
    <mergeCell ref="D710:D711"/>
    <mergeCell ref="E710:E711"/>
    <mergeCell ref="F710:F711"/>
    <mergeCell ref="G710:G711"/>
    <mergeCell ref="C660:C661"/>
    <mergeCell ref="D660:D661"/>
    <mergeCell ref="A760:B760"/>
    <mergeCell ref="C760:C761"/>
    <mergeCell ref="D760:D761"/>
    <mergeCell ref="E760:E761"/>
    <mergeCell ref="F760:F761"/>
    <mergeCell ref="G760:G761"/>
    <mergeCell ref="A910:B910"/>
    <mergeCell ref="C910:C911"/>
    <mergeCell ref="D910:D911"/>
    <mergeCell ref="E910:E911"/>
    <mergeCell ref="F910:F911"/>
    <mergeCell ref="G910:G911"/>
    <mergeCell ref="A810:B810"/>
    <mergeCell ref="C810:C811"/>
    <mergeCell ref="D810:D811"/>
    <mergeCell ref="E810:E811"/>
    <mergeCell ref="F810:F811"/>
    <mergeCell ref="G810:G811"/>
    <mergeCell ref="E960:E961"/>
    <mergeCell ref="F960:F961"/>
    <mergeCell ref="G960:G961"/>
    <mergeCell ref="A1110:B1110"/>
    <mergeCell ref="C1110:C1111"/>
    <mergeCell ref="D1110:D1111"/>
    <mergeCell ref="E1110:E1111"/>
    <mergeCell ref="F1110:F1111"/>
    <mergeCell ref="G1110:G1111"/>
    <mergeCell ref="A1010:B1010"/>
    <mergeCell ref="C1010:C1011"/>
    <mergeCell ref="D1010:D1011"/>
    <mergeCell ref="A1060:B1060"/>
    <mergeCell ref="C1060:C1061"/>
    <mergeCell ref="D1060:D1061"/>
    <mergeCell ref="E1060:E1061"/>
    <mergeCell ref="F1060:F1061"/>
    <mergeCell ref="E1010:E1011"/>
    <mergeCell ref="F1010:F1011"/>
    <mergeCell ref="G1010:G1011"/>
    <mergeCell ref="A960:B960"/>
    <mergeCell ref="C960:C961"/>
    <mergeCell ref="D960:D961"/>
    <mergeCell ref="F1160:F1161"/>
    <mergeCell ref="G1160:G1161"/>
    <mergeCell ref="G1360:G1361"/>
    <mergeCell ref="G1710:G1711"/>
    <mergeCell ref="E1210:E1211"/>
    <mergeCell ref="F1210:F1211"/>
    <mergeCell ref="G1210:G1211"/>
    <mergeCell ref="A1260:B1260"/>
    <mergeCell ref="C1260:C1261"/>
    <mergeCell ref="D1260:D1261"/>
    <mergeCell ref="E1260:E1261"/>
    <mergeCell ref="F1260:F1261"/>
    <mergeCell ref="A1460:B1460"/>
    <mergeCell ref="C1460:C1461"/>
    <mergeCell ref="D1460:D1461"/>
    <mergeCell ref="E1460:E1461"/>
    <mergeCell ref="F1460:F1461"/>
    <mergeCell ref="G1460:G1461"/>
    <mergeCell ref="G1260:G1261"/>
    <mergeCell ref="G1610:G1611"/>
    <mergeCell ref="F1660:F1661"/>
    <mergeCell ref="G1660:G1661"/>
    <mergeCell ref="A1310:B1310"/>
    <mergeCell ref="C1310:C1311"/>
    <mergeCell ref="D1660:D1661"/>
    <mergeCell ref="E1660:E1661"/>
    <mergeCell ref="G1060:G1061"/>
    <mergeCell ref="A1560:B1560"/>
    <mergeCell ref="C1560:C1561"/>
    <mergeCell ref="D1560:D1561"/>
    <mergeCell ref="E1560:E1561"/>
    <mergeCell ref="F1410:F1411"/>
    <mergeCell ref="A1410:B1410"/>
    <mergeCell ref="C1410:C1411"/>
    <mergeCell ref="D1410:D1411"/>
    <mergeCell ref="E1410:E1411"/>
    <mergeCell ref="G1410:G1411"/>
    <mergeCell ref="A1510:B1510"/>
    <mergeCell ref="C1510:C1511"/>
    <mergeCell ref="D1510:D1511"/>
    <mergeCell ref="E1510:E1511"/>
    <mergeCell ref="F1510:F1511"/>
    <mergeCell ref="A1210:B1210"/>
    <mergeCell ref="C1210:C1211"/>
    <mergeCell ref="A1160:B1160"/>
    <mergeCell ref="C1160:C1161"/>
    <mergeCell ref="D1160:D1161"/>
    <mergeCell ref="E1160:E1161"/>
    <mergeCell ref="G1510:G1511"/>
    <mergeCell ref="A1360:B1360"/>
    <mergeCell ref="C1360:C1361"/>
    <mergeCell ref="D1360:D1361"/>
    <mergeCell ref="E1360:E1361"/>
    <mergeCell ref="A3560:B3560"/>
    <mergeCell ref="C3560:C3561"/>
    <mergeCell ref="D3560:D3561"/>
    <mergeCell ref="E3560:E3561"/>
    <mergeCell ref="F3560:F3561"/>
    <mergeCell ref="G3560:G3561"/>
    <mergeCell ref="D1610:D1611"/>
    <mergeCell ref="E1610:E1611"/>
    <mergeCell ref="F1610:F1611"/>
    <mergeCell ref="A1910:B1910"/>
    <mergeCell ref="C1910:C1911"/>
    <mergeCell ref="D1910:D1911"/>
    <mergeCell ref="E1910:E1911"/>
    <mergeCell ref="F1910:F1911"/>
    <mergeCell ref="A1710:B1710"/>
    <mergeCell ref="C1710:C1711"/>
    <mergeCell ref="D1710:D1711"/>
    <mergeCell ref="E1710:E1711"/>
    <mergeCell ref="A1610:B1610"/>
    <mergeCell ref="A3610:B3610"/>
    <mergeCell ref="C3610:C3611"/>
    <mergeCell ref="D3610:D3611"/>
    <mergeCell ref="E3610:E3611"/>
    <mergeCell ref="F3610:F3611"/>
    <mergeCell ref="G3610:G3611"/>
    <mergeCell ref="A3660:B3660"/>
    <mergeCell ref="C3660:C3661"/>
    <mergeCell ref="D3660:D3661"/>
    <mergeCell ref="E3660:E3661"/>
    <mergeCell ref="F3660:F3661"/>
    <mergeCell ref="G3660:G3661"/>
    <mergeCell ref="A3710:B3710"/>
    <mergeCell ref="C3710:C3711"/>
    <mergeCell ref="D3710:D3711"/>
    <mergeCell ref="E3710:E3711"/>
    <mergeCell ref="F3710:F3711"/>
    <mergeCell ref="G3710:G3711"/>
    <mergeCell ref="A3760:B3760"/>
    <mergeCell ref="C3760:C3761"/>
    <mergeCell ref="D3760:D3761"/>
    <mergeCell ref="E3760:E3761"/>
    <mergeCell ref="F3760:F3761"/>
    <mergeCell ref="G3760:G3761"/>
    <mergeCell ref="A3810:B3810"/>
    <mergeCell ref="C3810:C3811"/>
    <mergeCell ref="D3810:D3811"/>
    <mergeCell ref="E3810:E3811"/>
    <mergeCell ref="F3810:F3811"/>
    <mergeCell ref="G3810:G3811"/>
    <mergeCell ref="A3860:B3860"/>
    <mergeCell ref="C3860:C3861"/>
    <mergeCell ref="D3860:D3861"/>
    <mergeCell ref="E3860:E3861"/>
    <mergeCell ref="F3860:F3861"/>
    <mergeCell ref="G3860:G3861"/>
    <mergeCell ref="A3910:B3910"/>
    <mergeCell ref="C3910:C3911"/>
    <mergeCell ref="D3910:D3911"/>
    <mergeCell ref="E3910:E3911"/>
    <mergeCell ref="F3910:F3911"/>
    <mergeCell ref="G3910:G3911"/>
    <mergeCell ref="A3960:B3960"/>
    <mergeCell ref="C3960:C3961"/>
    <mergeCell ref="D3960:D3961"/>
    <mergeCell ref="E3960:E3961"/>
    <mergeCell ref="F3960:F3961"/>
    <mergeCell ref="G3960:G3961"/>
    <mergeCell ref="A4010:B4010"/>
    <mergeCell ref="C4010:C4011"/>
    <mergeCell ref="D4010:D4011"/>
    <mergeCell ref="E4010:E4011"/>
    <mergeCell ref="F4010:F4011"/>
    <mergeCell ref="G4010:G4011"/>
    <mergeCell ref="A4060:B4060"/>
    <mergeCell ref="C4060:C4061"/>
    <mergeCell ref="D4060:D4061"/>
    <mergeCell ref="E4060:E4061"/>
    <mergeCell ref="F4060:F4061"/>
    <mergeCell ref="G4060:G4061"/>
    <mergeCell ref="A4110:B4110"/>
    <mergeCell ref="C4110:C4111"/>
    <mergeCell ref="D4110:D4111"/>
    <mergeCell ref="E4110:E4111"/>
    <mergeCell ref="F4110:F4111"/>
    <mergeCell ref="G4110:G4111"/>
    <mergeCell ref="A4260:B4260"/>
    <mergeCell ref="C4260:C4261"/>
    <mergeCell ref="D4260:D4261"/>
    <mergeCell ref="E4260:E4261"/>
    <mergeCell ref="F4260:F4261"/>
    <mergeCell ref="G4260:G4261"/>
    <mergeCell ref="A4160:B4160"/>
    <mergeCell ref="C4160:C4161"/>
    <mergeCell ref="D4160:D4161"/>
    <mergeCell ref="E4160:E4161"/>
    <mergeCell ref="F4160:F4161"/>
    <mergeCell ref="G4160:G4161"/>
    <mergeCell ref="A4310:B4310"/>
    <mergeCell ref="C4310:C4311"/>
    <mergeCell ref="D4310:D4311"/>
    <mergeCell ref="E4310:E4311"/>
    <mergeCell ref="F4310:F4311"/>
    <mergeCell ref="G4310:G4311"/>
    <mergeCell ref="A2260:B2260"/>
    <mergeCell ref="C2260:C2261"/>
    <mergeCell ref="D2260:D2261"/>
    <mergeCell ref="E2260:E2261"/>
    <mergeCell ref="F2260:F2261"/>
    <mergeCell ref="G2260:G2261"/>
    <mergeCell ref="A2310:B2310"/>
    <mergeCell ref="C2310:C2311"/>
    <mergeCell ref="D2310:D2311"/>
    <mergeCell ref="E2310:E2311"/>
    <mergeCell ref="F2310:F2311"/>
    <mergeCell ref="G2310:G2311"/>
    <mergeCell ref="A4210:B4210"/>
    <mergeCell ref="C4210:C4211"/>
    <mergeCell ref="D4210:D4211"/>
    <mergeCell ref="E4210:E4211"/>
    <mergeCell ref="F4210:F4211"/>
    <mergeCell ref="G4210:G4211"/>
    <mergeCell ref="A160:B160"/>
    <mergeCell ref="C160:C161"/>
    <mergeCell ref="D160:D161"/>
    <mergeCell ref="E160:E161"/>
    <mergeCell ref="F160:F161"/>
    <mergeCell ref="G160:G161"/>
    <mergeCell ref="A210:B210"/>
    <mergeCell ref="C210:C211"/>
    <mergeCell ref="D210:D211"/>
    <mergeCell ref="E210:E211"/>
    <mergeCell ref="F210:F211"/>
    <mergeCell ref="G210:G211"/>
    <mergeCell ref="F1710:F1711"/>
    <mergeCell ref="F1360:F1361"/>
    <mergeCell ref="F260:F261"/>
    <mergeCell ref="C310:C311"/>
    <mergeCell ref="D310:D311"/>
    <mergeCell ref="E310:E311"/>
    <mergeCell ref="F310:F311"/>
    <mergeCell ref="A410:B410"/>
    <mergeCell ref="C410:C411"/>
    <mergeCell ref="D410:D411"/>
    <mergeCell ref="E410:E411"/>
    <mergeCell ref="F410:F411"/>
    <mergeCell ref="D260:D261"/>
    <mergeCell ref="E260:E261"/>
    <mergeCell ref="A310:B310"/>
    <mergeCell ref="A360:B360"/>
    <mergeCell ref="C360:C361"/>
    <mergeCell ref="D360:D361"/>
    <mergeCell ref="E360:E361"/>
    <mergeCell ref="F360:F361"/>
    <mergeCell ref="D1210:D1211"/>
    <mergeCell ref="C1610:C1611"/>
    <mergeCell ref="A1660:B1660"/>
    <mergeCell ref="C1660:C1661"/>
  </mergeCells>
  <printOptions horizontalCentered="1"/>
  <pageMargins left="0.59055118110236227" right="0.19685039370078741" top="1.5354330708661419" bottom="0.78740157480314965" header="0.59055118110236227" footer="0.39370078740157483"/>
  <pageSetup paperSize="5" scale="73" fitToHeight="111" orientation="portrait" r:id="rId1"/>
  <headerFooter>
    <oddHeader>&amp;C&amp;G</oddHead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pageSetUpPr fitToPage="1"/>
  </sheetPr>
  <dimension ref="A5:E508"/>
  <sheetViews>
    <sheetView workbookViewId="0">
      <selection activeCell="F4" sqref="F4"/>
    </sheetView>
  </sheetViews>
  <sheetFormatPr baseColWidth="10" defaultColWidth="11.42578125" defaultRowHeight="15" customHeight="1" x14ac:dyDescent="0.2"/>
  <cols>
    <col min="1" max="1" width="66.140625" style="460" customWidth="1"/>
    <col min="2" max="2" width="7.5703125" style="462" bestFit="1" customWidth="1"/>
    <col min="3" max="3" width="16.5703125" style="463" customWidth="1"/>
    <col min="4" max="4" width="20.140625" style="460" bestFit="1" customWidth="1"/>
    <col min="5" max="5" width="27.42578125" style="460" customWidth="1"/>
    <col min="6" max="16384" width="11.42578125" style="125"/>
  </cols>
  <sheetData>
    <row r="5" spans="1:5" ht="15" customHeight="1" x14ac:dyDescent="0.2">
      <c r="A5" s="461" t="s">
        <v>1113</v>
      </c>
    </row>
    <row r="7" spans="1:5" ht="15" customHeight="1" x14ac:dyDescent="0.2">
      <c r="A7" s="461" t="s">
        <v>1121</v>
      </c>
      <c r="B7" s="461" t="s">
        <v>1241</v>
      </c>
      <c r="C7" s="560" t="s">
        <v>1242</v>
      </c>
      <c r="D7" s="561" t="s">
        <v>1111</v>
      </c>
      <c r="E7" s="561" t="s">
        <v>1112</v>
      </c>
    </row>
    <row r="8" spans="1:5" ht="15" customHeight="1" x14ac:dyDescent="0.2">
      <c r="A8" s="461" t="s">
        <v>1243</v>
      </c>
    </row>
    <row r="9" spans="1:5" ht="15" customHeight="1" x14ac:dyDescent="0.2">
      <c r="A9" s="456"/>
      <c r="B9" s="464"/>
      <c r="C9" s="465"/>
      <c r="D9" s="456"/>
      <c r="E9" s="456" t="str">
        <f t="shared" ref="E9:E75" si="0">IFERROR(VLOOKUP(D9,Tabla_Indices,5,FALSE),"")</f>
        <v/>
      </c>
    </row>
    <row r="10" spans="1:5" ht="15" customHeight="1" x14ac:dyDescent="0.2">
      <c r="A10" s="456"/>
      <c r="B10" s="464"/>
      <c r="C10" s="465"/>
      <c r="D10" s="456"/>
      <c r="E10" s="456" t="str">
        <f t="shared" si="0"/>
        <v/>
      </c>
    </row>
    <row r="11" spans="1:5" ht="15" customHeight="1" x14ac:dyDescent="0.2">
      <c r="A11" s="456"/>
      <c r="B11" s="464"/>
      <c r="C11" s="465"/>
      <c r="D11" s="456"/>
      <c r="E11" s="456" t="str">
        <f t="shared" si="0"/>
        <v/>
      </c>
    </row>
    <row r="12" spans="1:5" ht="15" customHeight="1" x14ac:dyDescent="0.2">
      <c r="A12" s="456"/>
      <c r="B12" s="464"/>
      <c r="C12" s="465"/>
      <c r="D12" s="456"/>
      <c r="E12" s="456" t="str">
        <f t="shared" si="0"/>
        <v/>
      </c>
    </row>
    <row r="13" spans="1:5" ht="15" customHeight="1" x14ac:dyDescent="0.2">
      <c r="A13" s="456"/>
      <c r="B13" s="464"/>
      <c r="C13" s="465"/>
      <c r="D13" s="456"/>
      <c r="E13" s="456" t="str">
        <f t="shared" si="0"/>
        <v/>
      </c>
    </row>
    <row r="14" spans="1:5" ht="15" customHeight="1" x14ac:dyDescent="0.2">
      <c r="A14" s="456"/>
      <c r="B14" s="464"/>
      <c r="C14" s="465"/>
      <c r="D14" s="456"/>
      <c r="E14" s="456" t="str">
        <f t="shared" si="0"/>
        <v/>
      </c>
    </row>
    <row r="15" spans="1:5" ht="15" customHeight="1" x14ac:dyDescent="0.2">
      <c r="A15" s="456"/>
      <c r="B15" s="464"/>
      <c r="C15" s="465"/>
      <c r="D15" s="456"/>
      <c r="E15" s="456" t="str">
        <f t="shared" si="0"/>
        <v/>
      </c>
    </row>
    <row r="16" spans="1:5" ht="15" customHeight="1" x14ac:dyDescent="0.2">
      <c r="A16" s="456"/>
      <c r="B16" s="464"/>
      <c r="C16" s="465"/>
      <c r="D16" s="456"/>
      <c r="E16" s="456" t="str">
        <f t="shared" si="0"/>
        <v/>
      </c>
    </row>
    <row r="17" spans="1:5" ht="15" customHeight="1" x14ac:dyDescent="0.2">
      <c r="A17" s="456"/>
      <c r="B17" s="464"/>
      <c r="C17" s="465"/>
      <c r="D17" s="456"/>
      <c r="E17" s="456" t="str">
        <f t="shared" si="0"/>
        <v/>
      </c>
    </row>
    <row r="18" spans="1:5" ht="15" customHeight="1" x14ac:dyDescent="0.2">
      <c r="A18" s="456"/>
      <c r="B18" s="464"/>
      <c r="C18" s="465"/>
      <c r="D18" s="456"/>
      <c r="E18" s="456" t="str">
        <f t="shared" si="0"/>
        <v/>
      </c>
    </row>
    <row r="19" spans="1:5" ht="15" customHeight="1" x14ac:dyDescent="0.2">
      <c r="A19" s="456"/>
      <c r="B19" s="464"/>
      <c r="C19" s="465"/>
      <c r="D19" s="456"/>
      <c r="E19" s="456" t="str">
        <f t="shared" si="0"/>
        <v/>
      </c>
    </row>
    <row r="20" spans="1:5" ht="15" customHeight="1" x14ac:dyDescent="0.2">
      <c r="A20" s="456"/>
      <c r="B20" s="464"/>
      <c r="C20" s="465"/>
      <c r="D20" s="456"/>
      <c r="E20" s="456" t="str">
        <f t="shared" si="0"/>
        <v/>
      </c>
    </row>
    <row r="21" spans="1:5" ht="15" customHeight="1" x14ac:dyDescent="0.2">
      <c r="A21" s="456"/>
      <c r="B21" s="464"/>
      <c r="C21" s="465"/>
      <c r="D21" s="456"/>
      <c r="E21" s="456" t="str">
        <f t="shared" si="0"/>
        <v/>
      </c>
    </row>
    <row r="22" spans="1:5" ht="15" customHeight="1" x14ac:dyDescent="0.2">
      <c r="A22" s="456"/>
      <c r="B22" s="464"/>
      <c r="C22" s="465"/>
      <c r="D22" s="456"/>
      <c r="E22" s="456" t="str">
        <f t="shared" si="0"/>
        <v/>
      </c>
    </row>
    <row r="23" spans="1:5" ht="15" customHeight="1" x14ac:dyDescent="0.2">
      <c r="A23" s="456"/>
      <c r="B23" s="464"/>
      <c r="C23" s="465"/>
      <c r="D23" s="456"/>
      <c r="E23" s="456" t="str">
        <f t="shared" si="0"/>
        <v/>
      </c>
    </row>
    <row r="24" spans="1:5" ht="15" customHeight="1" x14ac:dyDescent="0.2">
      <c r="A24" s="456"/>
      <c r="B24" s="464"/>
      <c r="C24" s="465"/>
      <c r="D24" s="456"/>
      <c r="E24" s="456" t="str">
        <f t="shared" si="0"/>
        <v/>
      </c>
    </row>
    <row r="25" spans="1:5" ht="15" customHeight="1" x14ac:dyDescent="0.2">
      <c r="A25" s="456"/>
      <c r="B25" s="464"/>
      <c r="C25" s="465"/>
      <c r="D25" s="456"/>
      <c r="E25" s="456" t="str">
        <f t="shared" si="0"/>
        <v/>
      </c>
    </row>
    <row r="26" spans="1:5" ht="15" customHeight="1" x14ac:dyDescent="0.2">
      <c r="A26" s="456"/>
      <c r="B26" s="464"/>
      <c r="C26" s="465"/>
      <c r="D26" s="456"/>
      <c r="E26" s="456" t="str">
        <f t="shared" si="0"/>
        <v/>
      </c>
    </row>
    <row r="27" spans="1:5" ht="15" customHeight="1" x14ac:dyDescent="0.2">
      <c r="A27" s="456"/>
      <c r="B27" s="464"/>
      <c r="C27" s="465"/>
      <c r="D27" s="456"/>
      <c r="E27" s="456" t="str">
        <f>IFERROR(VLOOKUP(D27,Tabla_Indices,5,FALSE),"")</f>
        <v/>
      </c>
    </row>
    <row r="28" spans="1:5" ht="15" customHeight="1" x14ac:dyDescent="0.2">
      <c r="E28" s="460" t="str">
        <f t="shared" si="0"/>
        <v/>
      </c>
    </row>
    <row r="29" spans="1:5" ht="15" customHeight="1" x14ac:dyDescent="0.2">
      <c r="A29" s="461" t="s">
        <v>1244</v>
      </c>
      <c r="E29" s="460" t="str">
        <f t="shared" si="0"/>
        <v/>
      </c>
    </row>
    <row r="30" spans="1:5" ht="15" customHeight="1" x14ac:dyDescent="0.2">
      <c r="A30" s="456"/>
      <c r="B30" s="464"/>
      <c r="C30" s="465"/>
      <c r="D30" s="456"/>
      <c r="E30" s="456" t="str">
        <f t="shared" si="0"/>
        <v/>
      </c>
    </row>
    <row r="31" spans="1:5" ht="15" customHeight="1" x14ac:dyDescent="0.2">
      <c r="A31" s="456"/>
      <c r="B31" s="464"/>
      <c r="C31" s="465"/>
      <c r="D31" s="456"/>
      <c r="E31" s="456" t="str">
        <f t="shared" si="0"/>
        <v/>
      </c>
    </row>
    <row r="32" spans="1:5" ht="15" customHeight="1" x14ac:dyDescent="0.2">
      <c r="A32" s="456"/>
      <c r="B32" s="464"/>
      <c r="C32" s="465"/>
      <c r="D32" s="456"/>
      <c r="E32" s="456" t="str">
        <f t="shared" si="0"/>
        <v/>
      </c>
    </row>
    <row r="33" spans="1:5" ht="15" customHeight="1" x14ac:dyDescent="0.2">
      <c r="A33" s="456"/>
      <c r="B33" s="464"/>
      <c r="C33" s="465"/>
      <c r="D33" s="456"/>
      <c r="E33" s="456" t="str">
        <f t="shared" si="0"/>
        <v/>
      </c>
    </row>
    <row r="34" spans="1:5" ht="15" customHeight="1" x14ac:dyDescent="0.2">
      <c r="A34" s="456"/>
      <c r="B34" s="464"/>
      <c r="C34" s="465"/>
      <c r="D34" s="456"/>
      <c r="E34" s="456" t="str">
        <f t="shared" si="0"/>
        <v/>
      </c>
    </row>
    <row r="35" spans="1:5" ht="15" customHeight="1" x14ac:dyDescent="0.2">
      <c r="A35" s="456"/>
      <c r="B35" s="464"/>
      <c r="C35" s="465"/>
      <c r="D35" s="456"/>
      <c r="E35" s="456" t="str">
        <f t="shared" si="0"/>
        <v/>
      </c>
    </row>
    <row r="36" spans="1:5" ht="15" customHeight="1" x14ac:dyDescent="0.2">
      <c r="A36" s="456"/>
      <c r="B36" s="464"/>
      <c r="C36" s="465"/>
      <c r="D36" s="456"/>
      <c r="E36" s="456" t="str">
        <f t="shared" si="0"/>
        <v/>
      </c>
    </row>
    <row r="37" spans="1:5" ht="15" customHeight="1" x14ac:dyDescent="0.2">
      <c r="A37" s="456"/>
      <c r="B37" s="464"/>
      <c r="C37" s="465"/>
      <c r="D37" s="456"/>
      <c r="E37" s="456" t="str">
        <f t="shared" si="0"/>
        <v/>
      </c>
    </row>
    <row r="38" spans="1:5" ht="15" customHeight="1" x14ac:dyDescent="0.2">
      <c r="A38" s="456"/>
      <c r="B38" s="464"/>
      <c r="C38" s="465"/>
      <c r="D38" s="456"/>
      <c r="E38" s="456" t="str">
        <f t="shared" si="0"/>
        <v/>
      </c>
    </row>
    <row r="39" spans="1:5" ht="15" customHeight="1" x14ac:dyDescent="0.2">
      <c r="A39" s="456"/>
      <c r="B39" s="464"/>
      <c r="C39" s="465"/>
      <c r="D39" s="456"/>
      <c r="E39" s="456" t="str">
        <f t="shared" si="0"/>
        <v/>
      </c>
    </row>
    <row r="40" spans="1:5" ht="15" customHeight="1" x14ac:dyDescent="0.2">
      <c r="A40" s="456"/>
      <c r="B40" s="464"/>
      <c r="C40" s="465"/>
      <c r="D40" s="456"/>
      <c r="E40" s="456" t="str">
        <f t="shared" si="0"/>
        <v/>
      </c>
    </row>
    <row r="41" spans="1:5" ht="15" customHeight="1" x14ac:dyDescent="0.2">
      <c r="A41" s="456"/>
      <c r="B41" s="464"/>
      <c r="C41" s="465"/>
      <c r="D41" s="456"/>
      <c r="E41" s="456" t="str">
        <f t="shared" si="0"/>
        <v/>
      </c>
    </row>
    <row r="42" spans="1:5" ht="15" customHeight="1" x14ac:dyDescent="0.2">
      <c r="A42" s="456"/>
      <c r="B42" s="464"/>
      <c r="C42" s="465"/>
      <c r="D42" s="456"/>
      <c r="E42" s="456" t="str">
        <f t="shared" si="0"/>
        <v/>
      </c>
    </row>
    <row r="43" spans="1:5" ht="15" customHeight="1" x14ac:dyDescent="0.2">
      <c r="A43" s="456"/>
      <c r="B43" s="464"/>
      <c r="C43" s="465"/>
      <c r="D43" s="456"/>
      <c r="E43" s="456" t="str">
        <f t="shared" si="0"/>
        <v/>
      </c>
    </row>
    <row r="44" spans="1:5" ht="15" customHeight="1" x14ac:dyDescent="0.2">
      <c r="A44" s="456"/>
      <c r="B44" s="464"/>
      <c r="C44" s="465"/>
      <c r="D44" s="456"/>
      <c r="E44" s="456" t="str">
        <f t="shared" si="0"/>
        <v/>
      </c>
    </row>
    <row r="45" spans="1:5" ht="15" customHeight="1" x14ac:dyDescent="0.2">
      <c r="A45" s="456"/>
      <c r="B45" s="464"/>
      <c r="C45" s="465"/>
      <c r="D45" s="456"/>
      <c r="E45" s="456" t="str">
        <f t="shared" si="0"/>
        <v/>
      </c>
    </row>
    <row r="46" spans="1:5" ht="15" customHeight="1" x14ac:dyDescent="0.2">
      <c r="A46" s="456"/>
      <c r="B46" s="464"/>
      <c r="C46" s="465"/>
      <c r="D46" s="456"/>
      <c r="E46" s="456" t="str">
        <f t="shared" si="0"/>
        <v/>
      </c>
    </row>
    <row r="47" spans="1:5" ht="15" customHeight="1" x14ac:dyDescent="0.2">
      <c r="A47" s="456"/>
      <c r="B47" s="464"/>
      <c r="C47" s="465"/>
      <c r="D47" s="456"/>
      <c r="E47" s="456" t="str">
        <f t="shared" si="0"/>
        <v/>
      </c>
    </row>
    <row r="48" spans="1:5" ht="15" customHeight="1" x14ac:dyDescent="0.2">
      <c r="A48" s="456"/>
      <c r="B48" s="464"/>
      <c r="C48" s="465"/>
      <c r="D48" s="456"/>
      <c r="E48" s="456" t="str">
        <f t="shared" si="0"/>
        <v/>
      </c>
    </row>
    <row r="49" spans="1:5" ht="15" customHeight="1" x14ac:dyDescent="0.2">
      <c r="A49" s="456"/>
      <c r="B49" s="464"/>
      <c r="C49" s="465"/>
      <c r="D49" s="456"/>
      <c r="E49" s="456" t="str">
        <f t="shared" si="0"/>
        <v/>
      </c>
    </row>
    <row r="50" spans="1:5" ht="15" customHeight="1" x14ac:dyDescent="0.2">
      <c r="A50" s="456"/>
      <c r="B50" s="464"/>
      <c r="C50" s="465"/>
      <c r="D50" s="456"/>
      <c r="E50" s="456" t="str">
        <f t="shared" si="0"/>
        <v/>
      </c>
    </row>
    <row r="51" spans="1:5" ht="15" customHeight="1" x14ac:dyDescent="0.2">
      <c r="A51" s="456"/>
      <c r="B51" s="464"/>
      <c r="C51" s="465"/>
      <c r="D51" s="456"/>
      <c r="E51" s="456" t="str">
        <f t="shared" si="0"/>
        <v/>
      </c>
    </row>
    <row r="52" spans="1:5" ht="15" customHeight="1" x14ac:dyDescent="0.2">
      <c r="A52" s="456"/>
      <c r="B52" s="464"/>
      <c r="C52" s="465"/>
      <c r="D52" s="456"/>
      <c r="E52" s="456" t="str">
        <f t="shared" si="0"/>
        <v/>
      </c>
    </row>
    <row r="53" spans="1:5" ht="15" customHeight="1" x14ac:dyDescent="0.2">
      <c r="A53" s="456"/>
      <c r="B53" s="464"/>
      <c r="C53" s="465"/>
      <c r="D53" s="456"/>
      <c r="E53" s="456" t="str">
        <f t="shared" si="0"/>
        <v/>
      </c>
    </row>
    <row r="54" spans="1:5" ht="15" customHeight="1" x14ac:dyDescent="0.2">
      <c r="A54" s="456"/>
      <c r="B54" s="464"/>
      <c r="C54" s="465"/>
      <c r="D54" s="456"/>
      <c r="E54" s="456" t="str">
        <f t="shared" si="0"/>
        <v/>
      </c>
    </row>
    <row r="55" spans="1:5" ht="15" customHeight="1" x14ac:dyDescent="0.2">
      <c r="A55" s="456"/>
      <c r="B55" s="464"/>
      <c r="C55" s="465"/>
      <c r="D55" s="456"/>
      <c r="E55" s="456" t="str">
        <f t="shared" si="0"/>
        <v/>
      </c>
    </row>
    <row r="56" spans="1:5" ht="15" customHeight="1" x14ac:dyDescent="0.2">
      <c r="A56" s="456"/>
      <c r="B56" s="464"/>
      <c r="C56" s="465"/>
      <c r="D56" s="456"/>
      <c r="E56" s="456" t="str">
        <f t="shared" si="0"/>
        <v/>
      </c>
    </row>
    <row r="57" spans="1:5" ht="15" customHeight="1" x14ac:dyDescent="0.2">
      <c r="A57" s="456"/>
      <c r="B57" s="464"/>
      <c r="C57" s="465"/>
      <c r="D57" s="456"/>
      <c r="E57" s="456" t="str">
        <f t="shared" si="0"/>
        <v/>
      </c>
    </row>
    <row r="58" spans="1:5" ht="15" customHeight="1" x14ac:dyDescent="0.2">
      <c r="A58" s="456"/>
      <c r="B58" s="464"/>
      <c r="C58" s="465"/>
      <c r="D58" s="456"/>
      <c r="E58" s="456" t="str">
        <f t="shared" si="0"/>
        <v/>
      </c>
    </row>
    <row r="59" spans="1:5" ht="15" customHeight="1" x14ac:dyDescent="0.2">
      <c r="A59" s="456"/>
      <c r="B59" s="464"/>
      <c r="C59" s="465"/>
      <c r="D59" s="456"/>
      <c r="E59" s="456" t="str">
        <f t="shared" si="0"/>
        <v/>
      </c>
    </row>
    <row r="60" spans="1:5" ht="15" customHeight="1" x14ac:dyDescent="0.2">
      <c r="A60" s="456"/>
      <c r="B60" s="464"/>
      <c r="C60" s="465"/>
      <c r="D60" s="456"/>
      <c r="E60" s="456" t="str">
        <f t="shared" si="0"/>
        <v/>
      </c>
    </row>
    <row r="61" spans="1:5" ht="15" customHeight="1" x14ac:dyDescent="0.2">
      <c r="A61" s="456"/>
      <c r="B61" s="464"/>
      <c r="C61" s="465"/>
      <c r="D61" s="456"/>
      <c r="E61" s="456" t="str">
        <f t="shared" si="0"/>
        <v/>
      </c>
    </row>
    <row r="62" spans="1:5" ht="15" customHeight="1" x14ac:dyDescent="0.2">
      <c r="A62" s="456"/>
      <c r="B62" s="464"/>
      <c r="C62" s="465"/>
      <c r="D62" s="456"/>
      <c r="E62" s="456" t="str">
        <f t="shared" si="0"/>
        <v/>
      </c>
    </row>
    <row r="63" spans="1:5" ht="15" customHeight="1" x14ac:dyDescent="0.2">
      <c r="A63" s="456"/>
      <c r="B63" s="464"/>
      <c r="C63" s="465"/>
      <c r="D63" s="456"/>
      <c r="E63" s="456" t="str">
        <f t="shared" si="0"/>
        <v/>
      </c>
    </row>
    <row r="64" spans="1:5" ht="15" customHeight="1" x14ac:dyDescent="0.2">
      <c r="A64" s="456"/>
      <c r="B64" s="464"/>
      <c r="C64" s="465"/>
      <c r="D64" s="456"/>
      <c r="E64" s="456" t="str">
        <f t="shared" si="0"/>
        <v/>
      </c>
    </row>
    <row r="65" spans="1:5" ht="15" customHeight="1" x14ac:dyDescent="0.2">
      <c r="A65" s="456"/>
      <c r="B65" s="464"/>
      <c r="C65" s="465"/>
      <c r="D65" s="456"/>
      <c r="E65" s="456" t="str">
        <f t="shared" si="0"/>
        <v/>
      </c>
    </row>
    <row r="66" spans="1:5" ht="15" customHeight="1" x14ac:dyDescent="0.2">
      <c r="A66" s="456"/>
      <c r="B66" s="464"/>
      <c r="C66" s="465"/>
      <c r="D66" s="456"/>
      <c r="E66" s="456" t="str">
        <f t="shared" si="0"/>
        <v/>
      </c>
    </row>
    <row r="67" spans="1:5" ht="15" customHeight="1" x14ac:dyDescent="0.2">
      <c r="A67" s="456"/>
      <c r="B67" s="464"/>
      <c r="C67" s="465"/>
      <c r="D67" s="456"/>
      <c r="E67" s="456" t="str">
        <f t="shared" si="0"/>
        <v/>
      </c>
    </row>
    <row r="68" spans="1:5" ht="15" customHeight="1" x14ac:dyDescent="0.2">
      <c r="A68" s="456"/>
      <c r="B68" s="464"/>
      <c r="C68" s="465"/>
      <c r="D68" s="456"/>
      <c r="E68" s="456" t="str">
        <f t="shared" si="0"/>
        <v/>
      </c>
    </row>
    <row r="69" spans="1:5" ht="15" customHeight="1" x14ac:dyDescent="0.2">
      <c r="A69" s="456"/>
      <c r="B69" s="464"/>
      <c r="C69" s="465"/>
      <c r="D69" s="456"/>
      <c r="E69" s="456" t="str">
        <f t="shared" si="0"/>
        <v/>
      </c>
    </row>
    <row r="70" spans="1:5" ht="15" customHeight="1" x14ac:dyDescent="0.2">
      <c r="A70" s="456"/>
      <c r="B70" s="464"/>
      <c r="C70" s="465"/>
      <c r="D70" s="456"/>
      <c r="E70" s="456" t="str">
        <f t="shared" si="0"/>
        <v/>
      </c>
    </row>
    <row r="71" spans="1:5" ht="15" customHeight="1" x14ac:dyDescent="0.2">
      <c r="E71" s="460" t="str">
        <f t="shared" si="0"/>
        <v/>
      </c>
    </row>
    <row r="72" spans="1:5" ht="15" customHeight="1" x14ac:dyDescent="0.2">
      <c r="A72" s="461" t="s">
        <v>1245</v>
      </c>
      <c r="E72" s="460" t="str">
        <f t="shared" si="0"/>
        <v/>
      </c>
    </row>
    <row r="73" spans="1:5" ht="15" customHeight="1" x14ac:dyDescent="0.2">
      <c r="A73" s="461" t="s">
        <v>1246</v>
      </c>
      <c r="E73" s="460" t="str">
        <f t="shared" si="0"/>
        <v/>
      </c>
    </row>
    <row r="74" spans="1:5" ht="15" customHeight="1" x14ac:dyDescent="0.2">
      <c r="A74" s="456"/>
      <c r="B74" s="464"/>
      <c r="C74" s="465"/>
      <c r="D74" s="456"/>
      <c r="E74" s="456" t="str">
        <f t="shared" si="0"/>
        <v/>
      </c>
    </row>
    <row r="75" spans="1:5" ht="15" customHeight="1" x14ac:dyDescent="0.2">
      <c r="A75" s="456"/>
      <c r="B75" s="464"/>
      <c r="C75" s="465"/>
      <c r="D75" s="456"/>
      <c r="E75" s="456" t="str">
        <f t="shared" si="0"/>
        <v/>
      </c>
    </row>
    <row r="76" spans="1:5" ht="15" customHeight="1" x14ac:dyDescent="0.2">
      <c r="A76" s="456"/>
      <c r="B76" s="464"/>
      <c r="C76" s="465"/>
      <c r="D76" s="456"/>
      <c r="E76" s="456" t="str">
        <f t="shared" ref="E76:E169" si="1">IFERROR(VLOOKUP(D76,Tabla_Indices,5,FALSE),"")</f>
        <v/>
      </c>
    </row>
    <row r="77" spans="1:5" ht="15" customHeight="1" x14ac:dyDescent="0.2">
      <c r="A77" s="456"/>
      <c r="B77" s="464"/>
      <c r="C77" s="465"/>
      <c r="D77" s="456"/>
      <c r="E77" s="456" t="str">
        <f t="shared" si="1"/>
        <v/>
      </c>
    </row>
    <row r="78" spans="1:5" ht="15" customHeight="1" x14ac:dyDescent="0.2">
      <c r="A78" s="456"/>
      <c r="B78" s="464"/>
      <c r="C78" s="465"/>
      <c r="D78" s="456"/>
      <c r="E78" s="456" t="str">
        <f t="shared" si="1"/>
        <v/>
      </c>
    </row>
    <row r="79" spans="1:5" ht="15" customHeight="1" x14ac:dyDescent="0.2">
      <c r="A79" s="456"/>
      <c r="B79" s="464"/>
      <c r="C79" s="465"/>
      <c r="D79" s="456"/>
      <c r="E79" s="456" t="str">
        <f t="shared" si="1"/>
        <v/>
      </c>
    </row>
    <row r="80" spans="1:5" ht="15" customHeight="1" x14ac:dyDescent="0.2">
      <c r="A80" s="456"/>
      <c r="B80" s="464"/>
      <c r="C80" s="465"/>
      <c r="D80" s="456"/>
      <c r="E80" s="456" t="str">
        <f t="shared" si="1"/>
        <v/>
      </c>
    </row>
    <row r="81" spans="1:5" ht="15" customHeight="1" x14ac:dyDescent="0.2">
      <c r="A81" s="456"/>
      <c r="B81" s="464"/>
      <c r="C81" s="465"/>
      <c r="D81" s="456"/>
      <c r="E81" s="456" t="str">
        <f t="shared" si="1"/>
        <v/>
      </c>
    </row>
    <row r="82" spans="1:5" ht="15" customHeight="1" x14ac:dyDescent="0.2">
      <c r="A82" s="456"/>
      <c r="B82" s="464"/>
      <c r="C82" s="465"/>
      <c r="D82" s="456"/>
      <c r="E82" s="456" t="str">
        <f t="shared" si="1"/>
        <v/>
      </c>
    </row>
    <row r="83" spans="1:5" ht="15" customHeight="1" x14ac:dyDescent="0.2">
      <c r="A83" s="389"/>
      <c r="B83" s="466"/>
      <c r="C83" s="465"/>
      <c r="D83" s="389"/>
      <c r="E83" s="389" t="str">
        <f t="shared" si="1"/>
        <v/>
      </c>
    </row>
    <row r="84" spans="1:5" ht="15" customHeight="1" x14ac:dyDescent="0.2">
      <c r="A84" s="389"/>
      <c r="B84" s="466"/>
      <c r="C84" s="465"/>
      <c r="D84" s="389"/>
      <c r="E84" s="389" t="str">
        <f>IFERROR(VLOOKUP(D84,Tabla_Indices,5,FALSE),"")</f>
        <v/>
      </c>
    </row>
    <row r="85" spans="1:5" ht="15" customHeight="1" x14ac:dyDescent="0.2">
      <c r="A85" s="389"/>
      <c r="B85" s="466"/>
      <c r="C85" s="465"/>
      <c r="D85" s="389"/>
      <c r="E85" s="389" t="str">
        <f t="shared" si="1"/>
        <v/>
      </c>
    </row>
    <row r="86" spans="1:5" ht="15" customHeight="1" x14ac:dyDescent="0.2">
      <c r="A86" s="389"/>
      <c r="B86" s="466"/>
      <c r="C86" s="465"/>
      <c r="D86" s="389"/>
      <c r="E86" s="389" t="str">
        <f t="shared" si="1"/>
        <v/>
      </c>
    </row>
    <row r="87" spans="1:5" ht="15" customHeight="1" x14ac:dyDescent="0.2">
      <c r="A87" s="328"/>
      <c r="B87" s="466"/>
      <c r="C87" s="465"/>
      <c r="D87" s="389"/>
      <c r="E87" s="389" t="str">
        <f t="shared" si="1"/>
        <v/>
      </c>
    </row>
    <row r="88" spans="1:5" ht="15" customHeight="1" x14ac:dyDescent="0.2">
      <c r="A88" s="364"/>
      <c r="B88" s="466"/>
      <c r="C88" s="465"/>
      <c r="D88" s="389"/>
      <c r="E88" s="389" t="str">
        <f t="shared" ref="E88:E96" si="2">IFERROR(VLOOKUP(D88,Tabla_Indices,5,FALSE),"")</f>
        <v/>
      </c>
    </row>
    <row r="89" spans="1:5" ht="15" customHeight="1" x14ac:dyDescent="0.2">
      <c r="A89" s="364"/>
      <c r="B89" s="466"/>
      <c r="C89" s="465"/>
      <c r="D89" s="389"/>
      <c r="E89" s="389" t="str">
        <f t="shared" si="2"/>
        <v/>
      </c>
    </row>
    <row r="90" spans="1:5" ht="15" customHeight="1" x14ac:dyDescent="0.2">
      <c r="A90" s="364"/>
      <c r="B90" s="466"/>
      <c r="C90" s="465"/>
      <c r="D90" s="389"/>
      <c r="E90" s="389" t="str">
        <f>IFERROR(VLOOKUP(D90,Tabla_Indices,5,FALSE),"")</f>
        <v/>
      </c>
    </row>
    <row r="91" spans="1:5" ht="15" customHeight="1" x14ac:dyDescent="0.2">
      <c r="A91" s="364"/>
      <c r="B91" s="466"/>
      <c r="C91" s="465"/>
      <c r="D91" s="389"/>
      <c r="E91" s="389" t="str">
        <f t="shared" si="2"/>
        <v/>
      </c>
    </row>
    <row r="92" spans="1:5" ht="15" customHeight="1" x14ac:dyDescent="0.2">
      <c r="A92" s="364"/>
      <c r="B92" s="466"/>
      <c r="C92" s="465"/>
      <c r="D92" s="389"/>
      <c r="E92" s="389" t="str">
        <f t="shared" si="2"/>
        <v/>
      </c>
    </row>
    <row r="93" spans="1:5" ht="15" customHeight="1" x14ac:dyDescent="0.2">
      <c r="A93" s="364"/>
      <c r="B93" s="466"/>
      <c r="C93" s="465"/>
      <c r="D93" s="389"/>
      <c r="E93" s="389" t="str">
        <f t="shared" si="2"/>
        <v/>
      </c>
    </row>
    <row r="94" spans="1:5" ht="15" customHeight="1" x14ac:dyDescent="0.2">
      <c r="A94" s="364"/>
      <c r="B94" s="466"/>
      <c r="C94" s="465"/>
      <c r="D94" s="389"/>
      <c r="E94" s="389" t="str">
        <f t="shared" si="2"/>
        <v/>
      </c>
    </row>
    <row r="95" spans="1:5" ht="15" customHeight="1" x14ac:dyDescent="0.2">
      <c r="A95" s="364"/>
      <c r="B95" s="466"/>
      <c r="C95" s="465"/>
      <c r="D95" s="389"/>
      <c r="E95" s="389" t="str">
        <f t="shared" si="2"/>
        <v/>
      </c>
    </row>
    <row r="96" spans="1:5" ht="15" customHeight="1" x14ac:dyDescent="0.2">
      <c r="A96" s="364"/>
      <c r="B96" s="466"/>
      <c r="C96" s="465"/>
      <c r="D96" s="389"/>
      <c r="E96" s="389" t="str">
        <f t="shared" si="2"/>
        <v/>
      </c>
    </row>
    <row r="97" spans="1:5" ht="15" customHeight="1" x14ac:dyDescent="0.2">
      <c r="A97" s="364"/>
      <c r="B97" s="466"/>
      <c r="C97" s="465"/>
      <c r="D97" s="389"/>
      <c r="E97" s="389" t="str">
        <f>IFERROR(VLOOKUP(D97,Tabla_Indices,5,FALSE),"")</f>
        <v/>
      </c>
    </row>
    <row r="98" spans="1:5" ht="15" customHeight="1" x14ac:dyDescent="0.2">
      <c r="A98" s="456"/>
      <c r="B98" s="464"/>
      <c r="C98" s="465"/>
      <c r="D98" s="456"/>
      <c r="E98" s="456" t="str">
        <f t="shared" si="1"/>
        <v/>
      </c>
    </row>
    <row r="99" spans="1:5" ht="15" customHeight="1" x14ac:dyDescent="0.2">
      <c r="A99" s="456"/>
      <c r="B99" s="464"/>
      <c r="C99" s="465"/>
      <c r="D99" s="456"/>
      <c r="E99" s="456" t="str">
        <f t="shared" si="1"/>
        <v/>
      </c>
    </row>
    <row r="100" spans="1:5" ht="15" customHeight="1" x14ac:dyDescent="0.2">
      <c r="A100" s="456"/>
      <c r="B100" s="464"/>
      <c r="C100" s="465"/>
      <c r="D100" s="456"/>
      <c r="E100" s="456" t="str">
        <f t="shared" si="1"/>
        <v/>
      </c>
    </row>
    <row r="101" spans="1:5" ht="15" customHeight="1" x14ac:dyDescent="0.2">
      <c r="A101" s="456"/>
      <c r="B101" s="464"/>
      <c r="C101" s="465"/>
      <c r="D101" s="456"/>
      <c r="E101" s="456" t="str">
        <f t="shared" si="1"/>
        <v/>
      </c>
    </row>
    <row r="102" spans="1:5" ht="15" customHeight="1" x14ac:dyDescent="0.2">
      <c r="A102" s="456"/>
      <c r="B102" s="464"/>
      <c r="C102" s="465"/>
      <c r="D102" s="456"/>
      <c r="E102" s="456" t="str">
        <f t="shared" si="1"/>
        <v/>
      </c>
    </row>
    <row r="103" spans="1:5" ht="15" customHeight="1" x14ac:dyDescent="0.2">
      <c r="A103" s="456"/>
      <c r="B103" s="464"/>
      <c r="C103" s="465"/>
      <c r="D103" s="456"/>
      <c r="E103" s="456" t="str">
        <f t="shared" si="1"/>
        <v/>
      </c>
    </row>
    <row r="104" spans="1:5" ht="15" customHeight="1" x14ac:dyDescent="0.2">
      <c r="A104" s="456"/>
      <c r="B104" s="464"/>
      <c r="C104" s="465"/>
      <c r="D104" s="456"/>
      <c r="E104" s="456" t="str">
        <f t="shared" si="1"/>
        <v/>
      </c>
    </row>
    <row r="105" spans="1:5" ht="15" customHeight="1" x14ac:dyDescent="0.2">
      <c r="A105" s="456"/>
      <c r="B105" s="464"/>
      <c r="C105" s="465"/>
      <c r="D105" s="456"/>
      <c r="E105" s="456" t="str">
        <f t="shared" si="1"/>
        <v/>
      </c>
    </row>
    <row r="106" spans="1:5" ht="15" customHeight="1" x14ac:dyDescent="0.2">
      <c r="A106" s="456"/>
      <c r="B106" s="464"/>
      <c r="C106" s="465"/>
      <c r="D106" s="456"/>
      <c r="E106" s="456" t="str">
        <f t="shared" si="1"/>
        <v/>
      </c>
    </row>
    <row r="107" spans="1:5" ht="15" customHeight="1" x14ac:dyDescent="0.2">
      <c r="A107" s="456"/>
      <c r="B107" s="464"/>
      <c r="C107" s="465"/>
      <c r="D107" s="456"/>
      <c r="E107" s="456" t="str">
        <f t="shared" si="1"/>
        <v/>
      </c>
    </row>
    <row r="108" spans="1:5" ht="15" customHeight="1" x14ac:dyDescent="0.2">
      <c r="A108" s="456"/>
      <c r="B108" s="464"/>
      <c r="C108" s="465"/>
      <c r="D108" s="456"/>
      <c r="E108" s="456" t="str">
        <f t="shared" si="1"/>
        <v/>
      </c>
    </row>
    <row r="109" spans="1:5" ht="15" customHeight="1" x14ac:dyDescent="0.2">
      <c r="A109" s="456"/>
      <c r="B109" s="464"/>
      <c r="C109" s="465"/>
      <c r="D109" s="456"/>
      <c r="E109" s="456" t="str">
        <f>IFERROR(VLOOKUP(D109,Tabla_Indices,5,FALSE),"")</f>
        <v/>
      </c>
    </row>
    <row r="110" spans="1:5" ht="15" customHeight="1" x14ac:dyDescent="0.2">
      <c r="A110" s="364"/>
      <c r="B110" s="464"/>
      <c r="C110" s="465"/>
      <c r="D110" s="456"/>
      <c r="E110" s="456" t="str">
        <f>IFERROR(VLOOKUP(D110,Tabla_Indices,5,FALSE),"")</f>
        <v/>
      </c>
    </row>
    <row r="111" spans="1:5" ht="15" customHeight="1" x14ac:dyDescent="0.2">
      <c r="A111" s="456"/>
      <c r="B111" s="464"/>
      <c r="C111" s="465"/>
      <c r="D111" s="456"/>
      <c r="E111" s="456" t="str">
        <f t="shared" si="1"/>
        <v/>
      </c>
    </row>
    <row r="112" spans="1:5" ht="15" customHeight="1" x14ac:dyDescent="0.2">
      <c r="A112" s="456"/>
      <c r="B112" s="464"/>
      <c r="C112" s="465"/>
      <c r="D112" s="456"/>
      <c r="E112" s="456" t="str">
        <f t="shared" si="1"/>
        <v/>
      </c>
    </row>
    <row r="113" spans="1:5" ht="15" customHeight="1" x14ac:dyDescent="0.2">
      <c r="A113" s="456"/>
      <c r="B113" s="464"/>
      <c r="C113" s="465"/>
      <c r="D113" s="456"/>
      <c r="E113" s="456" t="str">
        <f t="shared" si="1"/>
        <v/>
      </c>
    </row>
    <row r="114" spans="1:5" ht="15" customHeight="1" x14ac:dyDescent="0.2">
      <c r="A114" s="456"/>
      <c r="B114" s="464"/>
      <c r="C114" s="465"/>
      <c r="D114" s="456"/>
      <c r="E114" s="456" t="str">
        <f t="shared" si="1"/>
        <v/>
      </c>
    </row>
    <row r="116" spans="1:5" ht="15" customHeight="1" x14ac:dyDescent="0.2">
      <c r="E116" s="460" t="str">
        <f t="shared" si="1"/>
        <v/>
      </c>
    </row>
    <row r="117" spans="1:5" ht="15" customHeight="1" x14ac:dyDescent="0.2">
      <c r="A117" s="461" t="s">
        <v>1247</v>
      </c>
      <c r="E117" s="460" t="str">
        <f t="shared" si="1"/>
        <v/>
      </c>
    </row>
    <row r="118" spans="1:5" ht="15" customHeight="1" x14ac:dyDescent="0.2">
      <c r="A118" s="456"/>
      <c r="B118" s="464"/>
      <c r="C118" s="465"/>
      <c r="D118" s="456"/>
      <c r="E118" s="456" t="str">
        <f t="shared" si="1"/>
        <v/>
      </c>
    </row>
    <row r="119" spans="1:5" ht="15" customHeight="1" x14ac:dyDescent="0.2">
      <c r="A119" s="456"/>
      <c r="B119" s="464"/>
      <c r="C119" s="465"/>
      <c r="D119" s="456"/>
      <c r="E119" s="456" t="str">
        <f>IFERROR(VLOOKUP(D119,Tabla_Indices,5,FALSE),"")</f>
        <v/>
      </c>
    </row>
    <row r="120" spans="1:5" ht="15" customHeight="1" x14ac:dyDescent="0.2">
      <c r="A120" s="456"/>
      <c r="B120" s="464"/>
      <c r="C120" s="465"/>
      <c r="D120" s="456"/>
      <c r="E120" s="456" t="str">
        <f>IFERROR(VLOOKUP(D120,Tabla_Indices,5,FALSE),"")</f>
        <v/>
      </c>
    </row>
    <row r="121" spans="1:5" ht="15" customHeight="1" x14ac:dyDescent="0.2">
      <c r="A121" s="456"/>
      <c r="B121" s="464"/>
      <c r="C121" s="465"/>
      <c r="D121" s="456"/>
      <c r="E121" s="456" t="str">
        <f t="shared" si="1"/>
        <v/>
      </c>
    </row>
    <row r="122" spans="1:5" ht="15" customHeight="1" x14ac:dyDescent="0.2">
      <c r="A122" s="456"/>
      <c r="B122" s="464"/>
      <c r="C122" s="465"/>
      <c r="D122" s="456"/>
      <c r="E122" s="456" t="str">
        <f t="shared" si="1"/>
        <v/>
      </c>
    </row>
    <row r="123" spans="1:5" ht="15" customHeight="1" x14ac:dyDescent="0.2">
      <c r="A123" s="456"/>
      <c r="B123" s="464"/>
      <c r="C123" s="465"/>
      <c r="D123" s="456"/>
      <c r="E123" s="456" t="str">
        <f>IFERROR(VLOOKUP(D123,Tabla_Indices,5,FALSE),"")</f>
        <v/>
      </c>
    </row>
    <row r="124" spans="1:5" ht="15" customHeight="1" x14ac:dyDescent="0.2">
      <c r="A124" s="456"/>
      <c r="B124" s="464"/>
      <c r="C124" s="465"/>
      <c r="D124" s="456"/>
      <c r="E124" s="456" t="str">
        <f>IFERROR(VLOOKUP(D124,Tabla_Indices,5,FALSE),"")</f>
        <v/>
      </c>
    </row>
    <row r="125" spans="1:5" ht="15" customHeight="1" x14ac:dyDescent="0.2">
      <c r="A125" s="456"/>
      <c r="B125" s="464"/>
      <c r="C125" s="465"/>
      <c r="D125" s="456"/>
      <c r="E125" s="456" t="str">
        <f t="shared" si="1"/>
        <v/>
      </c>
    </row>
    <row r="126" spans="1:5" ht="15" customHeight="1" x14ac:dyDescent="0.2">
      <c r="A126" s="456"/>
      <c r="B126" s="464"/>
      <c r="C126" s="465"/>
      <c r="D126" s="456"/>
      <c r="E126" s="456" t="str">
        <f t="shared" si="1"/>
        <v/>
      </c>
    </row>
    <row r="127" spans="1:5" ht="15" customHeight="1" x14ac:dyDescent="0.2">
      <c r="A127" s="456"/>
      <c r="B127" s="464"/>
      <c r="C127" s="465"/>
      <c r="D127" s="456"/>
      <c r="E127" s="456" t="str">
        <f t="shared" si="1"/>
        <v/>
      </c>
    </row>
    <row r="128" spans="1:5" ht="15" customHeight="1" x14ac:dyDescent="0.2">
      <c r="A128" s="456"/>
      <c r="B128" s="464"/>
      <c r="C128" s="465"/>
      <c r="D128" s="456"/>
      <c r="E128" s="456" t="str">
        <f>IFERROR(VLOOKUP(D128,Tabla_Indices,5,FALSE),"")</f>
        <v/>
      </c>
    </row>
    <row r="129" spans="1:5" ht="15" customHeight="1" x14ac:dyDescent="0.2">
      <c r="A129" s="456"/>
      <c r="B129" s="464"/>
      <c r="C129" s="465"/>
      <c r="D129" s="456"/>
      <c r="E129" s="456" t="str">
        <f>IFERROR(VLOOKUP(D129,Tabla_Indices,5,FALSE),"")</f>
        <v/>
      </c>
    </row>
    <row r="130" spans="1:5" ht="15" customHeight="1" x14ac:dyDescent="0.2">
      <c r="A130" s="456"/>
      <c r="B130" s="464"/>
      <c r="C130" s="465"/>
      <c r="D130" s="456"/>
      <c r="E130" s="456" t="str">
        <f t="shared" si="1"/>
        <v/>
      </c>
    </row>
    <row r="131" spans="1:5" ht="15" customHeight="1" x14ac:dyDescent="0.2">
      <c r="A131" s="456"/>
      <c r="B131" s="464"/>
      <c r="C131" s="465"/>
      <c r="D131" s="456"/>
      <c r="E131" s="456" t="str">
        <f t="shared" si="1"/>
        <v/>
      </c>
    </row>
    <row r="132" spans="1:5" ht="15" customHeight="1" x14ac:dyDescent="0.2">
      <c r="A132" s="456"/>
      <c r="B132" s="464"/>
      <c r="C132" s="465"/>
      <c r="D132" s="456"/>
      <c r="E132" s="456" t="str">
        <f>IFERROR(VLOOKUP(D132,Tabla_Indices,5,FALSE),"")</f>
        <v/>
      </c>
    </row>
    <row r="133" spans="1:5" ht="15" customHeight="1" x14ac:dyDescent="0.2">
      <c r="A133" s="456"/>
      <c r="B133" s="464"/>
      <c r="C133" s="465"/>
      <c r="D133" s="456"/>
      <c r="E133" s="456" t="str">
        <f>IFERROR(VLOOKUP(D133,Tabla_Indices,5,FALSE),"")</f>
        <v/>
      </c>
    </row>
    <row r="134" spans="1:5" ht="15" customHeight="1" x14ac:dyDescent="0.2">
      <c r="A134" s="456"/>
      <c r="B134" s="464"/>
      <c r="C134" s="465"/>
      <c r="D134" s="456"/>
      <c r="E134" s="456" t="str">
        <f t="shared" si="1"/>
        <v/>
      </c>
    </row>
    <row r="135" spans="1:5" ht="15" customHeight="1" x14ac:dyDescent="0.2">
      <c r="A135" s="456"/>
      <c r="B135" s="464"/>
      <c r="C135" s="465"/>
      <c r="D135" s="456"/>
      <c r="E135" s="456" t="str">
        <f t="shared" si="1"/>
        <v/>
      </c>
    </row>
    <row r="136" spans="1:5" ht="15" customHeight="1" x14ac:dyDescent="0.2">
      <c r="A136" s="456"/>
      <c r="B136" s="464"/>
      <c r="C136" s="465"/>
      <c r="D136" s="456"/>
      <c r="E136" s="456" t="str">
        <f t="shared" si="1"/>
        <v/>
      </c>
    </row>
    <row r="137" spans="1:5" ht="15" customHeight="1" x14ac:dyDescent="0.2">
      <c r="A137" s="456"/>
      <c r="B137" s="464"/>
      <c r="C137" s="465"/>
      <c r="D137" s="456"/>
      <c r="E137" s="456" t="str">
        <f t="shared" si="1"/>
        <v/>
      </c>
    </row>
    <row r="138" spans="1:5" ht="15" customHeight="1" x14ac:dyDescent="0.2">
      <c r="A138" s="456"/>
      <c r="B138" s="464"/>
      <c r="C138" s="465"/>
      <c r="D138" s="456"/>
      <c r="E138" s="456" t="str">
        <f t="shared" si="1"/>
        <v/>
      </c>
    </row>
    <row r="139" spans="1:5" ht="15" customHeight="1" x14ac:dyDescent="0.2">
      <c r="A139" s="456"/>
      <c r="B139" s="464"/>
      <c r="C139" s="465"/>
      <c r="D139" s="456"/>
      <c r="E139" s="456" t="str">
        <f t="shared" si="1"/>
        <v/>
      </c>
    </row>
    <row r="140" spans="1:5" ht="15" customHeight="1" x14ac:dyDescent="0.2">
      <c r="A140" s="456"/>
      <c r="B140" s="464"/>
      <c r="C140" s="465"/>
      <c r="D140" s="456"/>
      <c r="E140" s="456" t="str">
        <f t="shared" si="1"/>
        <v/>
      </c>
    </row>
    <row r="143" spans="1:5" ht="15" customHeight="1" x14ac:dyDescent="0.2">
      <c r="A143" s="461" t="s">
        <v>1248</v>
      </c>
      <c r="E143" s="460" t="str">
        <f t="shared" si="1"/>
        <v/>
      </c>
    </row>
    <row r="144" spans="1:5" ht="15" customHeight="1" x14ac:dyDescent="0.2">
      <c r="A144" s="456"/>
      <c r="B144" s="464"/>
      <c r="C144" s="465"/>
      <c r="D144" s="456"/>
      <c r="E144" s="456" t="str">
        <f t="shared" si="1"/>
        <v/>
      </c>
    </row>
    <row r="145" spans="1:5" ht="15" customHeight="1" x14ac:dyDescent="0.2">
      <c r="A145" s="456"/>
      <c r="B145" s="464"/>
      <c r="C145" s="465"/>
      <c r="D145" s="456"/>
      <c r="E145" s="456" t="str">
        <f>IFERROR(VLOOKUP(D145,Tabla_Indices,5,FALSE),"")</f>
        <v/>
      </c>
    </row>
    <row r="146" spans="1:5" ht="15" customHeight="1" x14ac:dyDescent="0.2">
      <c r="A146" s="456"/>
      <c r="B146" s="464"/>
      <c r="C146" s="465"/>
      <c r="D146" s="456"/>
      <c r="E146" s="456" t="str">
        <f>IFERROR(VLOOKUP(D146,Tabla_Indices,5,FALSE),"")</f>
        <v/>
      </c>
    </row>
    <row r="147" spans="1:5" ht="15" customHeight="1" x14ac:dyDescent="0.2">
      <c r="A147" s="456"/>
      <c r="B147" s="464"/>
      <c r="C147" s="465"/>
      <c r="D147" s="456"/>
      <c r="E147" s="456" t="str">
        <f t="shared" si="1"/>
        <v/>
      </c>
    </row>
    <row r="148" spans="1:5" ht="15" customHeight="1" x14ac:dyDescent="0.2">
      <c r="A148" s="456"/>
      <c r="B148" s="464"/>
      <c r="C148" s="465"/>
      <c r="D148" s="456"/>
      <c r="E148" s="456" t="str">
        <f t="shared" si="1"/>
        <v/>
      </c>
    </row>
    <row r="149" spans="1:5" ht="15" customHeight="1" x14ac:dyDescent="0.2">
      <c r="A149" s="456"/>
      <c r="B149" s="464"/>
      <c r="C149" s="465"/>
      <c r="D149" s="456"/>
      <c r="E149" s="456" t="str">
        <f t="shared" si="1"/>
        <v/>
      </c>
    </row>
    <row r="150" spans="1:5" ht="15" customHeight="1" x14ac:dyDescent="0.2">
      <c r="A150" s="456"/>
      <c r="B150" s="464"/>
      <c r="C150" s="465"/>
      <c r="D150" s="456"/>
      <c r="E150" s="456" t="str">
        <f t="shared" si="1"/>
        <v/>
      </c>
    </row>
    <row r="151" spans="1:5" ht="15" customHeight="1" x14ac:dyDescent="0.2">
      <c r="A151" s="456"/>
      <c r="B151" s="464"/>
      <c r="C151" s="465"/>
      <c r="D151" s="456"/>
      <c r="E151" s="456" t="str">
        <f t="shared" si="1"/>
        <v/>
      </c>
    </row>
    <row r="152" spans="1:5" ht="15" customHeight="1" x14ac:dyDescent="0.2">
      <c r="A152" s="456"/>
      <c r="B152" s="464"/>
      <c r="C152" s="465"/>
      <c r="D152" s="456"/>
      <c r="E152" s="456" t="str">
        <f t="shared" si="1"/>
        <v/>
      </c>
    </row>
    <row r="153" spans="1:5" ht="15" customHeight="1" x14ac:dyDescent="0.2">
      <c r="A153" s="456"/>
      <c r="B153" s="464"/>
      <c r="C153" s="465"/>
      <c r="D153" s="456"/>
      <c r="E153" s="456" t="str">
        <f t="shared" si="1"/>
        <v/>
      </c>
    </row>
    <row r="154" spans="1:5" ht="15" customHeight="1" x14ac:dyDescent="0.2">
      <c r="A154" s="456"/>
      <c r="B154" s="464"/>
      <c r="C154" s="465"/>
      <c r="D154" s="456"/>
      <c r="E154" s="456" t="str">
        <f t="shared" si="1"/>
        <v/>
      </c>
    </row>
    <row r="155" spans="1:5" ht="15" customHeight="1" x14ac:dyDescent="0.2">
      <c r="A155" s="456"/>
      <c r="B155" s="464"/>
      <c r="C155" s="465"/>
      <c r="D155" s="456"/>
      <c r="E155" s="456" t="str">
        <f>IFERROR(VLOOKUP(D155,Tabla_Indices,5,FALSE),"")</f>
        <v/>
      </c>
    </row>
    <row r="156" spans="1:5" ht="15" customHeight="1" x14ac:dyDescent="0.2">
      <c r="A156" s="456"/>
      <c r="B156" s="464"/>
      <c r="C156" s="465"/>
      <c r="D156" s="456"/>
      <c r="E156" s="456" t="str">
        <f>IFERROR(VLOOKUP(D156,Tabla_Indices,5,FALSE),"")</f>
        <v/>
      </c>
    </row>
    <row r="157" spans="1:5" ht="15" customHeight="1" x14ac:dyDescent="0.2">
      <c r="A157" s="456"/>
      <c r="B157" s="464"/>
      <c r="C157" s="465"/>
      <c r="D157" s="456"/>
      <c r="E157" s="456" t="str">
        <f t="shared" si="1"/>
        <v/>
      </c>
    </row>
    <row r="158" spans="1:5" ht="15" customHeight="1" x14ac:dyDescent="0.2">
      <c r="A158" s="456"/>
      <c r="B158" s="464"/>
      <c r="C158" s="465"/>
      <c r="D158" s="456"/>
      <c r="E158" s="456" t="str">
        <f t="shared" si="1"/>
        <v/>
      </c>
    </row>
    <row r="159" spans="1:5" ht="15" customHeight="1" x14ac:dyDescent="0.2">
      <c r="A159" s="456"/>
      <c r="B159" s="464"/>
      <c r="C159" s="465"/>
      <c r="D159" s="456"/>
      <c r="E159" s="456" t="str">
        <f t="shared" si="1"/>
        <v/>
      </c>
    </row>
    <row r="160" spans="1:5" ht="15" customHeight="1" x14ac:dyDescent="0.2">
      <c r="A160" s="456"/>
      <c r="B160" s="464"/>
      <c r="C160" s="465"/>
      <c r="D160" s="456"/>
      <c r="E160" s="456" t="str">
        <f t="shared" si="1"/>
        <v/>
      </c>
    </row>
    <row r="161" spans="1:5" ht="15" customHeight="1" x14ac:dyDescent="0.2">
      <c r="A161" s="456"/>
      <c r="B161" s="464"/>
      <c r="C161" s="465"/>
      <c r="D161" s="456"/>
      <c r="E161" s="456" t="str">
        <f t="shared" si="1"/>
        <v/>
      </c>
    </row>
    <row r="162" spans="1:5" ht="15" customHeight="1" x14ac:dyDescent="0.2">
      <c r="A162" s="456"/>
      <c r="B162" s="464"/>
      <c r="C162" s="465"/>
      <c r="D162" s="456"/>
      <c r="E162" s="456" t="str">
        <f t="shared" si="1"/>
        <v/>
      </c>
    </row>
    <row r="163" spans="1:5" ht="15" customHeight="1" x14ac:dyDescent="0.2">
      <c r="A163" s="456"/>
      <c r="B163" s="464"/>
      <c r="C163" s="465"/>
      <c r="D163" s="456"/>
      <c r="E163" s="456" t="str">
        <f t="shared" si="1"/>
        <v/>
      </c>
    </row>
    <row r="164" spans="1:5" ht="15" customHeight="1" x14ac:dyDescent="0.2">
      <c r="A164" s="456"/>
      <c r="B164" s="464"/>
      <c r="C164" s="465"/>
      <c r="D164" s="456"/>
      <c r="E164" s="456" t="str">
        <f t="shared" si="1"/>
        <v/>
      </c>
    </row>
    <row r="165" spans="1:5" ht="15" customHeight="1" x14ac:dyDescent="0.2">
      <c r="A165" s="456"/>
      <c r="B165" s="464"/>
      <c r="C165" s="465"/>
      <c r="D165" s="456"/>
      <c r="E165" s="456" t="str">
        <f t="shared" si="1"/>
        <v/>
      </c>
    </row>
    <row r="166" spans="1:5" ht="15" customHeight="1" x14ac:dyDescent="0.2">
      <c r="A166" s="456"/>
      <c r="B166" s="464"/>
      <c r="C166" s="465"/>
      <c r="D166" s="456"/>
      <c r="E166" s="456" t="str">
        <f t="shared" si="1"/>
        <v/>
      </c>
    </row>
    <row r="167" spans="1:5" ht="15" customHeight="1" x14ac:dyDescent="0.2">
      <c r="A167" s="456"/>
      <c r="B167" s="464"/>
      <c r="C167" s="465"/>
      <c r="D167" s="456"/>
      <c r="E167" s="456" t="str">
        <f t="shared" si="1"/>
        <v/>
      </c>
    </row>
    <row r="168" spans="1:5" ht="15" customHeight="1" x14ac:dyDescent="0.2">
      <c r="A168" s="456"/>
      <c r="B168" s="464"/>
      <c r="C168" s="465"/>
      <c r="D168" s="456"/>
      <c r="E168" s="456" t="str">
        <f t="shared" si="1"/>
        <v/>
      </c>
    </row>
    <row r="169" spans="1:5" ht="15" customHeight="1" x14ac:dyDescent="0.2">
      <c r="A169" s="456"/>
      <c r="B169" s="464"/>
      <c r="C169" s="465"/>
      <c r="D169" s="456"/>
      <c r="E169" s="456" t="str">
        <f t="shared" si="1"/>
        <v/>
      </c>
    </row>
    <row r="170" spans="1:5" ht="15" customHeight="1" x14ac:dyDescent="0.2">
      <c r="A170" s="456"/>
      <c r="B170" s="464"/>
      <c r="C170" s="465"/>
      <c r="D170" s="456"/>
      <c r="E170" s="456" t="str">
        <f t="shared" ref="E170:E237" si="3">IFERROR(VLOOKUP(D170,Tabla_Indices,5,FALSE),"")</f>
        <v/>
      </c>
    </row>
    <row r="171" spans="1:5" ht="15" customHeight="1" x14ac:dyDescent="0.2">
      <c r="A171" s="456"/>
      <c r="B171" s="464"/>
      <c r="C171" s="465"/>
      <c r="D171" s="456"/>
      <c r="E171" s="456" t="str">
        <f t="shared" si="3"/>
        <v/>
      </c>
    </row>
    <row r="172" spans="1:5" ht="15" customHeight="1" x14ac:dyDescent="0.2">
      <c r="A172" s="456"/>
      <c r="B172" s="464"/>
      <c r="C172" s="465"/>
      <c r="D172" s="456"/>
      <c r="E172" s="456" t="str">
        <f t="shared" si="3"/>
        <v/>
      </c>
    </row>
    <row r="173" spans="1:5" ht="15" customHeight="1" x14ac:dyDescent="0.2">
      <c r="A173" s="456"/>
      <c r="B173" s="464"/>
      <c r="C173" s="465"/>
      <c r="D173" s="456"/>
      <c r="E173" s="456" t="str">
        <f t="shared" si="3"/>
        <v/>
      </c>
    </row>
    <row r="174" spans="1:5" ht="15" customHeight="1" x14ac:dyDescent="0.2">
      <c r="A174" s="456"/>
      <c r="B174" s="464"/>
      <c r="C174" s="465"/>
      <c r="D174" s="456"/>
      <c r="E174" s="456" t="str">
        <f t="shared" si="3"/>
        <v/>
      </c>
    </row>
    <row r="175" spans="1:5" ht="15" customHeight="1" x14ac:dyDescent="0.2">
      <c r="A175" s="456"/>
      <c r="B175" s="464"/>
      <c r="C175" s="465"/>
      <c r="D175" s="456"/>
      <c r="E175" s="456" t="str">
        <f t="shared" si="3"/>
        <v/>
      </c>
    </row>
    <row r="176" spans="1:5" ht="15" customHeight="1" x14ac:dyDescent="0.2">
      <c r="A176" s="456"/>
      <c r="B176" s="464"/>
      <c r="C176" s="465"/>
      <c r="D176" s="456"/>
      <c r="E176" s="456" t="str">
        <f t="shared" si="3"/>
        <v/>
      </c>
    </row>
    <row r="177" spans="1:5" ht="15" customHeight="1" x14ac:dyDescent="0.2">
      <c r="A177" s="456"/>
      <c r="B177" s="464"/>
      <c r="C177" s="465"/>
      <c r="D177" s="456"/>
      <c r="E177" s="456" t="str">
        <f t="shared" si="3"/>
        <v/>
      </c>
    </row>
    <row r="178" spans="1:5" ht="15" customHeight="1" x14ac:dyDescent="0.2">
      <c r="A178" s="456"/>
      <c r="B178" s="464"/>
      <c r="C178" s="465"/>
      <c r="D178" s="456"/>
      <c r="E178" s="456" t="str">
        <f t="shared" si="3"/>
        <v/>
      </c>
    </row>
    <row r="179" spans="1:5" ht="15" customHeight="1" x14ac:dyDescent="0.2">
      <c r="A179" s="456"/>
      <c r="B179" s="464"/>
      <c r="C179" s="465"/>
      <c r="D179" s="456"/>
      <c r="E179" s="456" t="str">
        <f t="shared" si="3"/>
        <v/>
      </c>
    </row>
    <row r="180" spans="1:5" ht="15" customHeight="1" x14ac:dyDescent="0.2">
      <c r="A180" s="456"/>
      <c r="B180" s="464"/>
      <c r="C180" s="465"/>
      <c r="D180" s="456"/>
      <c r="E180" s="456" t="str">
        <f t="shared" si="3"/>
        <v/>
      </c>
    </row>
    <row r="181" spans="1:5" ht="15" customHeight="1" x14ac:dyDescent="0.2">
      <c r="A181" s="456"/>
      <c r="B181" s="464"/>
      <c r="C181" s="465"/>
      <c r="D181" s="456"/>
      <c r="E181" s="456" t="str">
        <f t="shared" si="3"/>
        <v/>
      </c>
    </row>
    <row r="182" spans="1:5" ht="15" customHeight="1" x14ac:dyDescent="0.2">
      <c r="A182" s="456"/>
      <c r="B182" s="464"/>
      <c r="C182" s="465"/>
      <c r="D182" s="456"/>
      <c r="E182" s="456" t="str">
        <f>IFERROR(VLOOKUP(D182,Tabla_Indices,5,FALSE),"")</f>
        <v/>
      </c>
    </row>
    <row r="183" spans="1:5" ht="15" customHeight="1" x14ac:dyDescent="0.2">
      <c r="A183" s="456"/>
      <c r="B183" s="464"/>
      <c r="C183" s="465"/>
      <c r="D183" s="456"/>
      <c r="E183" s="456" t="str">
        <f>IFERROR(VLOOKUP(D183,Tabla_Indices,5,FALSE),"")</f>
        <v/>
      </c>
    </row>
    <row r="184" spans="1:5" ht="15" customHeight="1" x14ac:dyDescent="0.2">
      <c r="A184" s="456"/>
      <c r="B184" s="464"/>
      <c r="C184" s="465"/>
      <c r="D184" s="456"/>
      <c r="E184" s="456" t="str">
        <f>IFERROR(VLOOKUP(D184,Tabla_Indices,5,FALSE),"")</f>
        <v/>
      </c>
    </row>
    <row r="185" spans="1:5" ht="15" customHeight="1" x14ac:dyDescent="0.2">
      <c r="A185" s="456"/>
      <c r="B185" s="464"/>
      <c r="C185" s="465"/>
      <c r="D185" s="456"/>
      <c r="E185" s="456" t="str">
        <f>IFERROR(VLOOKUP(D185,Tabla_Indices,5,FALSE),"")</f>
        <v/>
      </c>
    </row>
    <row r="187" spans="1:5" ht="15" customHeight="1" x14ac:dyDescent="0.2">
      <c r="E187" s="460" t="str">
        <f t="shared" si="3"/>
        <v/>
      </c>
    </row>
    <row r="188" spans="1:5" ht="15" customHeight="1" x14ac:dyDescent="0.2">
      <c r="A188" s="461" t="s">
        <v>1186</v>
      </c>
      <c r="E188" s="460" t="str">
        <f t="shared" si="3"/>
        <v/>
      </c>
    </row>
    <row r="189" spans="1:5" ht="15" customHeight="1" x14ac:dyDescent="0.2">
      <c r="A189" s="456"/>
      <c r="B189" s="464"/>
      <c r="C189" s="465"/>
      <c r="D189" s="456"/>
      <c r="E189" s="456" t="str">
        <f t="shared" si="3"/>
        <v/>
      </c>
    </row>
    <row r="190" spans="1:5" ht="15" customHeight="1" x14ac:dyDescent="0.2">
      <c r="A190" s="456"/>
      <c r="B190" s="464"/>
      <c r="C190" s="465"/>
      <c r="D190" s="456"/>
      <c r="E190" s="456" t="str">
        <f t="shared" si="3"/>
        <v/>
      </c>
    </row>
    <row r="191" spans="1:5" ht="15" customHeight="1" x14ac:dyDescent="0.2">
      <c r="A191" s="456"/>
      <c r="B191" s="464"/>
      <c r="C191" s="465"/>
      <c r="D191" s="456"/>
      <c r="E191" s="456" t="str">
        <f t="shared" si="3"/>
        <v/>
      </c>
    </row>
    <row r="192" spans="1:5" ht="15" customHeight="1" x14ac:dyDescent="0.2">
      <c r="A192" s="456"/>
      <c r="B192" s="464"/>
      <c r="C192" s="465"/>
      <c r="D192" s="456"/>
      <c r="E192" s="456" t="str">
        <f t="shared" si="3"/>
        <v/>
      </c>
    </row>
    <row r="193" spans="1:5" ht="15" customHeight="1" x14ac:dyDescent="0.2">
      <c r="A193" s="456"/>
      <c r="B193" s="464"/>
      <c r="C193" s="465"/>
      <c r="D193" s="456"/>
      <c r="E193" s="456" t="str">
        <f t="shared" si="3"/>
        <v/>
      </c>
    </row>
    <row r="194" spans="1:5" ht="15" customHeight="1" x14ac:dyDescent="0.2">
      <c r="A194" s="456"/>
      <c r="B194" s="464"/>
      <c r="C194" s="465"/>
      <c r="D194" s="456"/>
      <c r="E194" s="456" t="str">
        <f t="shared" si="3"/>
        <v/>
      </c>
    </row>
    <row r="195" spans="1:5" ht="15" customHeight="1" x14ac:dyDescent="0.2">
      <c r="A195" s="456"/>
      <c r="B195" s="464"/>
      <c r="C195" s="465"/>
      <c r="D195" s="456"/>
      <c r="E195" s="456" t="str">
        <f t="shared" si="3"/>
        <v/>
      </c>
    </row>
    <row r="196" spans="1:5" ht="15" customHeight="1" x14ac:dyDescent="0.2">
      <c r="A196" s="456"/>
      <c r="B196" s="464"/>
      <c r="C196" s="465"/>
      <c r="D196" s="456"/>
      <c r="E196" s="456" t="str">
        <f t="shared" si="3"/>
        <v/>
      </c>
    </row>
    <row r="197" spans="1:5" ht="15" customHeight="1" x14ac:dyDescent="0.2">
      <c r="A197" s="456"/>
      <c r="B197" s="464"/>
      <c r="C197" s="465"/>
      <c r="D197" s="456"/>
      <c r="E197" s="456" t="str">
        <f t="shared" si="3"/>
        <v/>
      </c>
    </row>
    <row r="198" spans="1:5" ht="15" customHeight="1" x14ac:dyDescent="0.2">
      <c r="A198" s="456"/>
      <c r="B198" s="464"/>
      <c r="C198" s="465"/>
      <c r="D198" s="456"/>
      <c r="E198" s="456" t="str">
        <f t="shared" si="3"/>
        <v/>
      </c>
    </row>
    <row r="199" spans="1:5" ht="15" customHeight="1" x14ac:dyDescent="0.2">
      <c r="A199" s="456"/>
      <c r="B199" s="464"/>
      <c r="C199" s="465"/>
      <c r="D199" s="456"/>
      <c r="E199" s="456" t="str">
        <f t="shared" si="3"/>
        <v/>
      </c>
    </row>
    <row r="200" spans="1:5" ht="15" customHeight="1" x14ac:dyDescent="0.2">
      <c r="A200" s="456"/>
      <c r="B200" s="464"/>
      <c r="C200" s="465"/>
      <c r="D200" s="456"/>
      <c r="E200" s="456" t="str">
        <f t="shared" si="3"/>
        <v/>
      </c>
    </row>
    <row r="201" spans="1:5" ht="15" customHeight="1" x14ac:dyDescent="0.2">
      <c r="A201" s="456"/>
      <c r="B201" s="464"/>
      <c r="C201" s="465"/>
      <c r="D201" s="456"/>
      <c r="E201" s="456" t="str">
        <f t="shared" si="3"/>
        <v/>
      </c>
    </row>
    <row r="202" spans="1:5" ht="15" customHeight="1" x14ac:dyDescent="0.2">
      <c r="A202" s="456"/>
      <c r="B202" s="464"/>
      <c r="C202" s="465"/>
      <c r="D202" s="456"/>
      <c r="E202" s="456" t="str">
        <f t="shared" si="3"/>
        <v/>
      </c>
    </row>
    <row r="203" spans="1:5" ht="15" customHeight="1" x14ac:dyDescent="0.2">
      <c r="A203" s="456"/>
      <c r="B203" s="464"/>
      <c r="C203" s="465"/>
      <c r="D203" s="456"/>
      <c r="E203" s="456" t="str">
        <f t="shared" si="3"/>
        <v/>
      </c>
    </row>
    <row r="204" spans="1:5" ht="15" customHeight="1" x14ac:dyDescent="0.2">
      <c r="A204" s="456"/>
      <c r="B204" s="464"/>
      <c r="C204" s="465"/>
      <c r="D204" s="456"/>
      <c r="E204" s="456" t="str">
        <f t="shared" si="3"/>
        <v/>
      </c>
    </row>
    <row r="205" spans="1:5" ht="15" customHeight="1" x14ac:dyDescent="0.2">
      <c r="A205" s="456"/>
      <c r="B205" s="464"/>
      <c r="C205" s="465"/>
      <c r="D205" s="456"/>
      <c r="E205" s="456" t="str">
        <f t="shared" si="3"/>
        <v/>
      </c>
    </row>
    <row r="206" spans="1:5" ht="15" customHeight="1" x14ac:dyDescent="0.2">
      <c r="A206" s="456"/>
      <c r="B206" s="464"/>
      <c r="C206" s="465"/>
      <c r="D206" s="456"/>
      <c r="E206" s="456" t="str">
        <f t="shared" si="3"/>
        <v/>
      </c>
    </row>
    <row r="207" spans="1:5" ht="15" customHeight="1" x14ac:dyDescent="0.2">
      <c r="A207" s="456"/>
      <c r="B207" s="464"/>
      <c r="C207" s="465"/>
      <c r="D207" s="456"/>
      <c r="E207" s="456" t="str">
        <f t="shared" si="3"/>
        <v/>
      </c>
    </row>
    <row r="208" spans="1:5" ht="15" customHeight="1" x14ac:dyDescent="0.2">
      <c r="A208" s="456"/>
      <c r="B208" s="464"/>
      <c r="C208" s="465"/>
      <c r="D208" s="456"/>
      <c r="E208" s="456" t="str">
        <f t="shared" si="3"/>
        <v/>
      </c>
    </row>
    <row r="209" spans="1:5" ht="15" customHeight="1" x14ac:dyDescent="0.2">
      <c r="A209" s="456"/>
      <c r="B209" s="464"/>
      <c r="C209" s="465"/>
      <c r="D209" s="456"/>
      <c r="E209" s="456" t="str">
        <f t="shared" si="3"/>
        <v/>
      </c>
    </row>
    <row r="210" spans="1:5" ht="15" customHeight="1" x14ac:dyDescent="0.2">
      <c r="A210" s="456"/>
      <c r="B210" s="464"/>
      <c r="C210" s="465"/>
      <c r="D210" s="456"/>
      <c r="E210" s="456" t="str">
        <f t="shared" si="3"/>
        <v/>
      </c>
    </row>
    <row r="211" spans="1:5" ht="15" customHeight="1" x14ac:dyDescent="0.2">
      <c r="A211" s="456"/>
      <c r="B211" s="464"/>
      <c r="C211" s="465"/>
      <c r="D211" s="456"/>
      <c r="E211" s="456" t="str">
        <f t="shared" si="3"/>
        <v/>
      </c>
    </row>
    <row r="212" spans="1:5" ht="15" customHeight="1" x14ac:dyDescent="0.2">
      <c r="A212" s="456"/>
      <c r="B212" s="464"/>
      <c r="C212" s="465"/>
      <c r="D212" s="456"/>
      <c r="E212" s="456" t="str">
        <f t="shared" si="3"/>
        <v/>
      </c>
    </row>
    <row r="213" spans="1:5" ht="15" customHeight="1" x14ac:dyDescent="0.2">
      <c r="A213" s="456"/>
      <c r="B213" s="464"/>
      <c r="C213" s="465"/>
      <c r="D213" s="456"/>
      <c r="E213" s="456" t="str">
        <f t="shared" si="3"/>
        <v/>
      </c>
    </row>
    <row r="214" spans="1:5" ht="15" customHeight="1" x14ac:dyDescent="0.2">
      <c r="A214" s="456"/>
      <c r="B214" s="464"/>
      <c r="C214" s="465"/>
      <c r="D214" s="456"/>
      <c r="E214" s="456" t="str">
        <f t="shared" si="3"/>
        <v/>
      </c>
    </row>
    <row r="215" spans="1:5" ht="15" customHeight="1" x14ac:dyDescent="0.2">
      <c r="A215" s="456"/>
      <c r="B215" s="464"/>
      <c r="C215" s="465"/>
      <c r="D215" s="456"/>
      <c r="E215" s="456" t="str">
        <f t="shared" si="3"/>
        <v/>
      </c>
    </row>
    <row r="216" spans="1:5" ht="15" customHeight="1" x14ac:dyDescent="0.2">
      <c r="A216" s="456"/>
      <c r="B216" s="464"/>
      <c r="C216" s="465"/>
      <c r="D216" s="456"/>
      <c r="E216" s="456" t="str">
        <f t="shared" si="3"/>
        <v/>
      </c>
    </row>
    <row r="217" spans="1:5" ht="15" customHeight="1" x14ac:dyDescent="0.2">
      <c r="A217" s="456"/>
      <c r="B217" s="464"/>
      <c r="C217" s="465"/>
      <c r="D217" s="456"/>
      <c r="E217" s="456" t="str">
        <f t="shared" si="3"/>
        <v/>
      </c>
    </row>
    <row r="218" spans="1:5" ht="15" customHeight="1" x14ac:dyDescent="0.2">
      <c r="A218" s="456"/>
      <c r="B218" s="464"/>
      <c r="C218" s="465"/>
      <c r="D218" s="456"/>
      <c r="E218" s="456" t="str">
        <f t="shared" si="3"/>
        <v/>
      </c>
    </row>
    <row r="219" spans="1:5" ht="15" customHeight="1" x14ac:dyDescent="0.2">
      <c r="A219" s="456"/>
      <c r="B219" s="464"/>
      <c r="C219" s="465"/>
      <c r="D219" s="456"/>
      <c r="E219" s="456" t="str">
        <f t="shared" si="3"/>
        <v/>
      </c>
    </row>
    <row r="220" spans="1:5" ht="15" customHeight="1" x14ac:dyDescent="0.2">
      <c r="A220" s="456"/>
      <c r="B220" s="464"/>
      <c r="C220" s="465"/>
      <c r="D220" s="456"/>
      <c r="E220" s="456" t="str">
        <f t="shared" si="3"/>
        <v/>
      </c>
    </row>
    <row r="221" spans="1:5" ht="15" customHeight="1" x14ac:dyDescent="0.2">
      <c r="A221" s="456"/>
      <c r="B221" s="464"/>
      <c r="C221" s="465"/>
      <c r="D221" s="456"/>
      <c r="E221" s="456" t="str">
        <f t="shared" si="3"/>
        <v/>
      </c>
    </row>
    <row r="222" spans="1:5" ht="15" customHeight="1" x14ac:dyDescent="0.2">
      <c r="A222" s="456"/>
      <c r="B222" s="464"/>
      <c r="C222" s="465"/>
      <c r="D222" s="456"/>
      <c r="E222" s="456" t="str">
        <f t="shared" si="3"/>
        <v/>
      </c>
    </row>
    <row r="223" spans="1:5" ht="15" customHeight="1" x14ac:dyDescent="0.2">
      <c r="A223" s="456"/>
      <c r="B223" s="464"/>
      <c r="C223" s="465"/>
      <c r="D223" s="456"/>
      <c r="E223" s="456" t="str">
        <f t="shared" si="3"/>
        <v/>
      </c>
    </row>
    <row r="224" spans="1:5" ht="15" customHeight="1" x14ac:dyDescent="0.2">
      <c r="A224" s="456"/>
      <c r="B224" s="464"/>
      <c r="C224" s="465"/>
      <c r="D224" s="456"/>
      <c r="E224" s="456" t="str">
        <f t="shared" si="3"/>
        <v/>
      </c>
    </row>
    <row r="225" spans="1:5" ht="15" customHeight="1" x14ac:dyDescent="0.2">
      <c r="A225" s="456"/>
      <c r="B225" s="464"/>
      <c r="C225" s="465"/>
      <c r="D225" s="456"/>
      <c r="E225" s="456" t="str">
        <f t="shared" si="3"/>
        <v/>
      </c>
    </row>
    <row r="226" spans="1:5" ht="15" customHeight="1" x14ac:dyDescent="0.2">
      <c r="B226" s="460"/>
      <c r="C226" s="460"/>
      <c r="E226" s="460" t="str">
        <f t="shared" si="3"/>
        <v/>
      </c>
    </row>
    <row r="227" spans="1:5" ht="15" customHeight="1" x14ac:dyDescent="0.2">
      <c r="A227" s="461" t="s">
        <v>1249</v>
      </c>
      <c r="B227" s="460"/>
      <c r="C227" s="460"/>
      <c r="E227" s="460" t="str">
        <f t="shared" si="3"/>
        <v/>
      </c>
    </row>
    <row r="228" spans="1:5" ht="15" customHeight="1" x14ac:dyDescent="0.2">
      <c r="A228" s="456"/>
      <c r="B228" s="464"/>
      <c r="C228" s="465"/>
      <c r="D228" s="456"/>
      <c r="E228" s="456" t="str">
        <f t="shared" si="3"/>
        <v/>
      </c>
    </row>
    <row r="229" spans="1:5" ht="15" customHeight="1" x14ac:dyDescent="0.2">
      <c r="A229" s="456"/>
      <c r="B229" s="464"/>
      <c r="C229" s="465"/>
      <c r="D229" s="456"/>
      <c r="E229" s="456" t="str">
        <f t="shared" si="3"/>
        <v/>
      </c>
    </row>
    <row r="230" spans="1:5" ht="15" customHeight="1" x14ac:dyDescent="0.2">
      <c r="A230" s="456"/>
      <c r="B230" s="464"/>
      <c r="C230" s="465"/>
      <c r="D230" s="456"/>
      <c r="E230" s="456" t="str">
        <f t="shared" si="3"/>
        <v/>
      </c>
    </row>
    <row r="231" spans="1:5" ht="15" customHeight="1" x14ac:dyDescent="0.2">
      <c r="A231" s="456"/>
      <c r="B231" s="464"/>
      <c r="C231" s="465"/>
      <c r="D231" s="456"/>
      <c r="E231" s="456" t="str">
        <f t="shared" si="3"/>
        <v/>
      </c>
    </row>
    <row r="232" spans="1:5" ht="15" customHeight="1" x14ac:dyDescent="0.2">
      <c r="A232" s="456"/>
      <c r="B232" s="464"/>
      <c r="C232" s="465"/>
      <c r="D232" s="456"/>
      <c r="E232" s="456" t="str">
        <f t="shared" si="3"/>
        <v/>
      </c>
    </row>
    <row r="233" spans="1:5" ht="15" customHeight="1" x14ac:dyDescent="0.2">
      <c r="A233" s="456"/>
      <c r="B233" s="464"/>
      <c r="C233" s="465"/>
      <c r="D233" s="456"/>
      <c r="E233" s="456" t="str">
        <f t="shared" si="3"/>
        <v/>
      </c>
    </row>
    <row r="234" spans="1:5" ht="15" customHeight="1" x14ac:dyDescent="0.2">
      <c r="A234" s="456"/>
      <c r="B234" s="464"/>
      <c r="C234" s="465"/>
      <c r="D234" s="456"/>
      <c r="E234" s="456" t="str">
        <f t="shared" si="3"/>
        <v/>
      </c>
    </row>
    <row r="235" spans="1:5" ht="15" customHeight="1" x14ac:dyDescent="0.2">
      <c r="A235" s="456"/>
      <c r="B235" s="464"/>
      <c r="C235" s="465"/>
      <c r="D235" s="456"/>
      <c r="E235" s="456" t="str">
        <f t="shared" si="3"/>
        <v/>
      </c>
    </row>
    <row r="236" spans="1:5" ht="15" customHeight="1" x14ac:dyDescent="0.2">
      <c r="A236" s="456"/>
      <c r="B236" s="464"/>
      <c r="C236" s="465"/>
      <c r="D236" s="456"/>
      <c r="E236" s="456" t="str">
        <f t="shared" si="3"/>
        <v/>
      </c>
    </row>
    <row r="237" spans="1:5" ht="15" customHeight="1" x14ac:dyDescent="0.2">
      <c r="A237" s="456"/>
      <c r="B237" s="464"/>
      <c r="C237" s="465"/>
      <c r="D237" s="456"/>
      <c r="E237" s="456" t="str">
        <f t="shared" si="3"/>
        <v/>
      </c>
    </row>
    <row r="238" spans="1:5" ht="15" customHeight="1" x14ac:dyDescent="0.2">
      <c r="A238" s="456"/>
      <c r="B238" s="464"/>
      <c r="C238" s="465"/>
      <c r="D238" s="456"/>
      <c r="E238" s="456" t="str">
        <f t="shared" ref="E238:E304" si="4">IFERROR(VLOOKUP(D238,Tabla_Indices,5,FALSE),"")</f>
        <v/>
      </c>
    </row>
    <row r="239" spans="1:5" ht="15" customHeight="1" x14ac:dyDescent="0.2">
      <c r="A239" s="456"/>
      <c r="B239" s="464"/>
      <c r="C239" s="465"/>
      <c r="D239" s="456"/>
      <c r="E239" s="456" t="str">
        <f t="shared" si="4"/>
        <v/>
      </c>
    </row>
    <row r="240" spans="1:5" ht="15" customHeight="1" x14ac:dyDescent="0.2">
      <c r="A240" s="456"/>
      <c r="B240" s="464"/>
      <c r="C240" s="465"/>
      <c r="D240" s="456"/>
      <c r="E240" s="456" t="str">
        <f t="shared" si="4"/>
        <v/>
      </c>
    </row>
    <row r="241" spans="1:5" ht="15" customHeight="1" x14ac:dyDescent="0.2">
      <c r="A241" s="456"/>
      <c r="B241" s="464"/>
      <c r="C241" s="465"/>
      <c r="D241" s="456"/>
      <c r="E241" s="456" t="str">
        <f t="shared" si="4"/>
        <v/>
      </c>
    </row>
    <row r="242" spans="1:5" ht="15" customHeight="1" x14ac:dyDescent="0.2">
      <c r="A242" s="456"/>
      <c r="B242" s="464"/>
      <c r="C242" s="465"/>
      <c r="D242" s="456"/>
      <c r="E242" s="456" t="str">
        <f t="shared" si="4"/>
        <v/>
      </c>
    </row>
    <row r="243" spans="1:5" ht="15" customHeight="1" x14ac:dyDescent="0.2">
      <c r="A243" s="456"/>
      <c r="B243" s="464"/>
      <c r="C243" s="465"/>
      <c r="D243" s="456"/>
      <c r="E243" s="456" t="str">
        <f t="shared" si="4"/>
        <v/>
      </c>
    </row>
    <row r="244" spans="1:5" ht="15" customHeight="1" x14ac:dyDescent="0.2">
      <c r="C244" s="460"/>
      <c r="E244" s="460" t="str">
        <f t="shared" si="4"/>
        <v/>
      </c>
    </row>
    <row r="245" spans="1:5" ht="15" customHeight="1" x14ac:dyDescent="0.2">
      <c r="A245" s="461" t="s">
        <v>1250</v>
      </c>
      <c r="C245" s="460"/>
      <c r="E245" s="460" t="str">
        <f t="shared" si="4"/>
        <v/>
      </c>
    </row>
    <row r="246" spans="1:5" ht="15" customHeight="1" x14ac:dyDescent="0.2">
      <c r="A246" s="456"/>
      <c r="B246" s="464"/>
      <c r="C246" s="465"/>
      <c r="D246" s="456"/>
      <c r="E246" s="456" t="str">
        <f t="shared" si="4"/>
        <v/>
      </c>
    </row>
    <row r="247" spans="1:5" ht="15" customHeight="1" x14ac:dyDescent="0.2">
      <c r="A247" s="456"/>
      <c r="B247" s="464"/>
      <c r="C247" s="465"/>
      <c r="D247" s="456"/>
      <c r="E247" s="456" t="str">
        <f t="shared" si="4"/>
        <v/>
      </c>
    </row>
    <row r="248" spans="1:5" ht="15" customHeight="1" x14ac:dyDescent="0.2">
      <c r="A248" s="456"/>
      <c r="B248" s="464"/>
      <c r="C248" s="465"/>
      <c r="D248" s="456"/>
      <c r="E248" s="456" t="str">
        <f t="shared" si="4"/>
        <v/>
      </c>
    </row>
    <row r="249" spans="1:5" ht="15" customHeight="1" x14ac:dyDescent="0.2">
      <c r="A249" s="456"/>
      <c r="B249" s="464"/>
      <c r="C249" s="465"/>
      <c r="D249" s="456"/>
      <c r="E249" s="456" t="str">
        <f t="shared" si="4"/>
        <v/>
      </c>
    </row>
    <row r="250" spans="1:5" ht="15" customHeight="1" x14ac:dyDescent="0.2">
      <c r="A250" s="456"/>
      <c r="B250" s="464"/>
      <c r="C250" s="465"/>
      <c r="D250" s="456"/>
      <c r="E250" s="456" t="str">
        <f t="shared" si="4"/>
        <v/>
      </c>
    </row>
    <row r="251" spans="1:5" ht="15" customHeight="1" x14ac:dyDescent="0.2">
      <c r="A251" s="456"/>
      <c r="B251" s="464"/>
      <c r="C251" s="465"/>
      <c r="D251" s="456"/>
      <c r="E251" s="456" t="str">
        <f t="shared" si="4"/>
        <v/>
      </c>
    </row>
    <row r="252" spans="1:5" ht="15" customHeight="1" x14ac:dyDescent="0.2">
      <c r="A252" s="456"/>
      <c r="B252" s="464"/>
      <c r="C252" s="465"/>
      <c r="D252" s="456"/>
      <c r="E252" s="456" t="str">
        <f t="shared" si="4"/>
        <v/>
      </c>
    </row>
    <row r="253" spans="1:5" ht="15" customHeight="1" x14ac:dyDescent="0.2">
      <c r="A253" s="456"/>
      <c r="B253" s="464"/>
      <c r="C253" s="465"/>
      <c r="D253" s="456"/>
      <c r="E253" s="456" t="str">
        <f t="shared" si="4"/>
        <v/>
      </c>
    </row>
    <row r="254" spans="1:5" ht="15" customHeight="1" x14ac:dyDescent="0.2">
      <c r="A254" s="456"/>
      <c r="B254" s="464"/>
      <c r="C254" s="465"/>
      <c r="D254" s="456"/>
      <c r="E254" s="456" t="str">
        <f t="shared" si="4"/>
        <v/>
      </c>
    </row>
    <row r="255" spans="1:5" ht="15" customHeight="1" x14ac:dyDescent="0.2">
      <c r="A255" s="456"/>
      <c r="B255" s="464"/>
      <c r="C255" s="465"/>
      <c r="D255" s="456"/>
      <c r="E255" s="456" t="str">
        <f t="shared" si="4"/>
        <v/>
      </c>
    </row>
    <row r="256" spans="1:5" ht="15" customHeight="1" x14ac:dyDescent="0.2">
      <c r="A256" s="456"/>
      <c r="B256" s="464"/>
      <c r="C256" s="465"/>
      <c r="D256" s="456"/>
      <c r="E256" s="456" t="str">
        <f t="shared" si="4"/>
        <v/>
      </c>
    </row>
    <row r="257" spans="1:5" ht="15" customHeight="1" x14ac:dyDescent="0.2">
      <c r="A257" s="456"/>
      <c r="B257" s="464"/>
      <c r="C257" s="465"/>
      <c r="D257" s="456"/>
      <c r="E257" s="456" t="str">
        <f t="shared" si="4"/>
        <v/>
      </c>
    </row>
    <row r="258" spans="1:5" ht="15" customHeight="1" x14ac:dyDescent="0.2">
      <c r="A258" s="456"/>
      <c r="B258" s="464"/>
      <c r="C258" s="465"/>
      <c r="D258" s="456"/>
      <c r="E258" s="456" t="str">
        <f>IFERROR(VLOOKUP(D258,Tabla_Indices,5,FALSE),"")</f>
        <v/>
      </c>
    </row>
    <row r="259" spans="1:5" ht="15" customHeight="1" x14ac:dyDescent="0.2">
      <c r="A259" s="456"/>
      <c r="B259" s="464"/>
      <c r="C259" s="465"/>
      <c r="D259" s="456"/>
      <c r="E259" s="456" t="str">
        <f t="shared" si="4"/>
        <v/>
      </c>
    </row>
    <row r="260" spans="1:5" ht="15" customHeight="1" x14ac:dyDescent="0.2">
      <c r="A260" s="456"/>
      <c r="B260" s="464"/>
      <c r="C260" s="465"/>
      <c r="D260" s="456"/>
      <c r="E260" s="456" t="str">
        <f t="shared" si="4"/>
        <v/>
      </c>
    </row>
    <row r="261" spans="1:5" ht="15" customHeight="1" x14ac:dyDescent="0.2">
      <c r="A261" s="456"/>
      <c r="B261" s="464"/>
      <c r="C261" s="465"/>
      <c r="D261" s="456"/>
      <c r="E261" s="456" t="str">
        <f t="shared" si="4"/>
        <v/>
      </c>
    </row>
    <row r="262" spans="1:5" ht="15" customHeight="1" x14ac:dyDescent="0.2">
      <c r="A262" s="456"/>
      <c r="B262" s="464"/>
      <c r="C262" s="465"/>
      <c r="D262" s="456"/>
      <c r="E262" s="456" t="str">
        <f t="shared" si="4"/>
        <v/>
      </c>
    </row>
    <row r="263" spans="1:5" ht="15" customHeight="1" x14ac:dyDescent="0.2">
      <c r="A263" s="456"/>
      <c r="B263" s="464"/>
      <c r="C263" s="465"/>
      <c r="D263" s="456"/>
      <c r="E263" s="456" t="str">
        <f t="shared" si="4"/>
        <v/>
      </c>
    </row>
    <row r="264" spans="1:5" ht="15" customHeight="1" x14ac:dyDescent="0.2">
      <c r="A264" s="456"/>
      <c r="B264" s="464"/>
      <c r="C264" s="465"/>
      <c r="D264" s="456"/>
      <c r="E264" s="456" t="str">
        <f t="shared" si="4"/>
        <v/>
      </c>
    </row>
    <row r="265" spans="1:5" ht="15" customHeight="1" x14ac:dyDescent="0.2">
      <c r="A265" s="456"/>
      <c r="B265" s="464"/>
      <c r="C265" s="465"/>
      <c r="D265" s="456"/>
      <c r="E265" s="456" t="str">
        <f t="shared" si="4"/>
        <v/>
      </c>
    </row>
    <row r="266" spans="1:5" ht="15" customHeight="1" x14ac:dyDescent="0.2">
      <c r="A266" s="456"/>
      <c r="B266" s="464"/>
      <c r="C266" s="465"/>
      <c r="D266" s="456"/>
      <c r="E266" s="456" t="str">
        <f t="shared" si="4"/>
        <v/>
      </c>
    </row>
    <row r="267" spans="1:5" ht="15" customHeight="1" x14ac:dyDescent="0.2">
      <c r="A267" s="456"/>
      <c r="B267" s="464"/>
      <c r="C267" s="465"/>
      <c r="D267" s="456"/>
      <c r="E267" s="456" t="str">
        <f t="shared" si="4"/>
        <v/>
      </c>
    </row>
    <row r="268" spans="1:5" ht="15" customHeight="1" x14ac:dyDescent="0.2">
      <c r="A268" s="456"/>
      <c r="B268" s="464"/>
      <c r="C268" s="465"/>
      <c r="D268" s="456"/>
      <c r="E268" s="456" t="str">
        <f t="shared" si="4"/>
        <v/>
      </c>
    </row>
    <row r="269" spans="1:5" ht="15" customHeight="1" x14ac:dyDescent="0.2">
      <c r="A269" s="456"/>
      <c r="B269" s="464"/>
      <c r="C269" s="465"/>
      <c r="D269" s="456"/>
      <c r="E269" s="456" t="str">
        <f>IFERROR(VLOOKUP(D269,Tabla_Indices,5,FALSE),"")</f>
        <v/>
      </c>
    </row>
    <row r="270" spans="1:5" ht="15" customHeight="1" x14ac:dyDescent="0.2">
      <c r="A270" s="456"/>
      <c r="B270" s="464"/>
      <c r="C270" s="465"/>
      <c r="D270" s="456"/>
      <c r="E270" s="456" t="str">
        <f t="shared" si="4"/>
        <v/>
      </c>
    </row>
    <row r="271" spans="1:5" ht="15" customHeight="1" x14ac:dyDescent="0.2">
      <c r="A271" s="456"/>
      <c r="B271" s="464"/>
      <c r="C271" s="465"/>
      <c r="D271" s="456"/>
      <c r="E271" s="456" t="str">
        <f t="shared" si="4"/>
        <v/>
      </c>
    </row>
    <row r="272" spans="1:5" ht="15" customHeight="1" x14ac:dyDescent="0.2">
      <c r="A272" s="456"/>
      <c r="B272" s="464"/>
      <c r="C272" s="465"/>
      <c r="D272" s="456"/>
      <c r="E272" s="456" t="str">
        <f t="shared" si="4"/>
        <v/>
      </c>
    </row>
    <row r="273" spans="1:5" ht="15" customHeight="1" x14ac:dyDescent="0.2">
      <c r="A273" s="456"/>
      <c r="B273" s="464"/>
      <c r="C273" s="465"/>
      <c r="D273" s="456"/>
      <c r="E273" s="456" t="str">
        <f t="shared" si="4"/>
        <v/>
      </c>
    </row>
    <row r="274" spans="1:5" ht="15" customHeight="1" x14ac:dyDescent="0.2">
      <c r="A274" s="456"/>
      <c r="B274" s="464"/>
      <c r="C274" s="465"/>
      <c r="D274" s="456"/>
      <c r="E274" s="456" t="str">
        <f t="shared" si="4"/>
        <v/>
      </c>
    </row>
    <row r="275" spans="1:5" ht="15" customHeight="1" x14ac:dyDescent="0.2">
      <c r="A275" s="456"/>
      <c r="B275" s="464"/>
      <c r="C275" s="465"/>
      <c r="D275" s="456"/>
      <c r="E275" s="456" t="str">
        <f t="shared" si="4"/>
        <v/>
      </c>
    </row>
    <row r="276" spans="1:5" ht="15" customHeight="1" x14ac:dyDescent="0.2">
      <c r="A276" s="456"/>
      <c r="B276" s="464"/>
      <c r="C276" s="465"/>
      <c r="D276" s="456"/>
      <c r="E276" s="456" t="str">
        <f>IFERROR(VLOOKUP(D276,Tabla_Indices,5,FALSE),"")</f>
        <v/>
      </c>
    </row>
    <row r="277" spans="1:5" ht="15" customHeight="1" x14ac:dyDescent="0.2">
      <c r="A277" s="456"/>
      <c r="B277" s="464"/>
      <c r="C277" s="465"/>
      <c r="D277" s="456"/>
      <c r="E277" s="456" t="str">
        <f t="shared" si="4"/>
        <v/>
      </c>
    </row>
    <row r="278" spans="1:5" ht="15" customHeight="1" x14ac:dyDescent="0.2">
      <c r="A278" s="456"/>
      <c r="B278" s="464"/>
      <c r="C278" s="465"/>
      <c r="D278" s="456"/>
      <c r="E278" s="456" t="str">
        <f t="shared" si="4"/>
        <v/>
      </c>
    </row>
    <row r="279" spans="1:5" ht="15" customHeight="1" x14ac:dyDescent="0.2">
      <c r="A279" s="456"/>
      <c r="B279" s="464"/>
      <c r="C279" s="465"/>
      <c r="D279" s="456"/>
      <c r="E279" s="456" t="str">
        <f t="shared" si="4"/>
        <v/>
      </c>
    </row>
    <row r="280" spans="1:5" ht="15" customHeight="1" x14ac:dyDescent="0.2">
      <c r="A280" s="456"/>
      <c r="B280" s="464"/>
      <c r="C280" s="465"/>
      <c r="D280" s="456"/>
      <c r="E280" s="456" t="str">
        <f t="shared" si="4"/>
        <v/>
      </c>
    </row>
    <row r="281" spans="1:5" ht="15" customHeight="1" x14ac:dyDescent="0.2">
      <c r="E281" s="460" t="str">
        <f t="shared" si="4"/>
        <v/>
      </c>
    </row>
    <row r="282" spans="1:5" ht="15" customHeight="1" x14ac:dyDescent="0.2">
      <c r="A282" s="461" t="s">
        <v>1138</v>
      </c>
      <c r="E282" s="460" t="str">
        <f t="shared" si="4"/>
        <v/>
      </c>
    </row>
    <row r="283" spans="1:5" ht="15" customHeight="1" x14ac:dyDescent="0.2">
      <c r="A283" s="456"/>
      <c r="B283" s="464"/>
      <c r="C283" s="465"/>
      <c r="D283" s="456"/>
      <c r="E283" s="456" t="str">
        <f t="shared" si="4"/>
        <v/>
      </c>
    </row>
    <row r="284" spans="1:5" ht="15" customHeight="1" x14ac:dyDescent="0.2">
      <c r="A284" s="456"/>
      <c r="B284" s="464"/>
      <c r="C284" s="465"/>
      <c r="D284" s="456"/>
      <c r="E284" s="456" t="str">
        <f t="shared" si="4"/>
        <v/>
      </c>
    </row>
    <row r="285" spans="1:5" ht="15" customHeight="1" x14ac:dyDescent="0.2">
      <c r="A285" s="456"/>
      <c r="B285" s="464"/>
      <c r="C285" s="465"/>
      <c r="D285" s="456"/>
      <c r="E285" s="456" t="str">
        <f t="shared" si="4"/>
        <v/>
      </c>
    </row>
    <row r="286" spans="1:5" ht="15" customHeight="1" x14ac:dyDescent="0.2">
      <c r="A286" s="456"/>
      <c r="B286" s="464"/>
      <c r="C286" s="465"/>
      <c r="D286" s="456"/>
      <c r="E286" s="456" t="str">
        <f t="shared" si="4"/>
        <v/>
      </c>
    </row>
    <row r="287" spans="1:5" ht="15" customHeight="1" x14ac:dyDescent="0.2">
      <c r="A287" s="456"/>
      <c r="B287" s="464"/>
      <c r="C287" s="465"/>
      <c r="D287" s="456"/>
      <c r="E287" s="456" t="str">
        <f t="shared" si="4"/>
        <v/>
      </c>
    </row>
    <row r="288" spans="1:5" ht="15" customHeight="1" x14ac:dyDescent="0.2">
      <c r="A288" s="456"/>
      <c r="B288" s="464"/>
      <c r="C288" s="465"/>
      <c r="D288" s="456"/>
      <c r="E288" s="456" t="str">
        <f t="shared" si="4"/>
        <v/>
      </c>
    </row>
    <row r="289" spans="1:5" ht="15" customHeight="1" x14ac:dyDescent="0.2">
      <c r="A289" s="456"/>
      <c r="B289" s="464"/>
      <c r="C289" s="465"/>
      <c r="D289" s="456"/>
      <c r="E289" s="456" t="str">
        <f t="shared" si="4"/>
        <v/>
      </c>
    </row>
    <row r="290" spans="1:5" ht="15" customHeight="1" x14ac:dyDescent="0.2">
      <c r="A290" s="456"/>
      <c r="B290" s="464"/>
      <c r="C290" s="465"/>
      <c r="D290" s="456"/>
      <c r="E290" s="456" t="str">
        <f t="shared" si="4"/>
        <v/>
      </c>
    </row>
    <row r="291" spans="1:5" ht="15" customHeight="1" x14ac:dyDescent="0.2">
      <c r="A291" s="456"/>
      <c r="B291" s="464"/>
      <c r="C291" s="465"/>
      <c r="D291" s="456"/>
      <c r="E291" s="456" t="str">
        <f t="shared" si="4"/>
        <v/>
      </c>
    </row>
    <row r="292" spans="1:5" ht="15" customHeight="1" x14ac:dyDescent="0.2">
      <c r="A292" s="456"/>
      <c r="B292" s="464"/>
      <c r="C292" s="465"/>
      <c r="D292" s="456"/>
      <c r="E292" s="456" t="str">
        <f t="shared" si="4"/>
        <v/>
      </c>
    </row>
    <row r="293" spans="1:5" ht="15" customHeight="1" x14ac:dyDescent="0.2">
      <c r="A293" s="456"/>
      <c r="B293" s="464"/>
      <c r="C293" s="465"/>
      <c r="D293" s="456"/>
      <c r="E293" s="456" t="str">
        <f t="shared" si="4"/>
        <v/>
      </c>
    </row>
    <row r="294" spans="1:5" ht="15" customHeight="1" x14ac:dyDescent="0.2">
      <c r="A294" s="456"/>
      <c r="B294" s="464"/>
      <c r="C294" s="465"/>
      <c r="D294" s="456"/>
      <c r="E294" s="456" t="str">
        <f t="shared" si="4"/>
        <v/>
      </c>
    </row>
    <row r="295" spans="1:5" ht="15" customHeight="1" x14ac:dyDescent="0.2">
      <c r="A295" s="456"/>
      <c r="B295" s="464"/>
      <c r="C295" s="465"/>
      <c r="D295" s="456"/>
      <c r="E295" s="456" t="str">
        <f t="shared" si="4"/>
        <v/>
      </c>
    </row>
    <row r="296" spans="1:5" ht="15" customHeight="1" x14ac:dyDescent="0.2">
      <c r="A296" s="456"/>
      <c r="B296" s="464"/>
      <c r="C296" s="465"/>
      <c r="D296" s="456"/>
      <c r="E296" s="456" t="str">
        <f t="shared" si="4"/>
        <v/>
      </c>
    </row>
    <row r="297" spans="1:5" ht="15" customHeight="1" x14ac:dyDescent="0.2">
      <c r="A297" s="456"/>
      <c r="B297" s="464"/>
      <c r="C297" s="465"/>
      <c r="D297" s="456"/>
      <c r="E297" s="456" t="str">
        <f t="shared" si="4"/>
        <v/>
      </c>
    </row>
    <row r="298" spans="1:5" ht="15" customHeight="1" x14ac:dyDescent="0.2">
      <c r="A298" s="456"/>
      <c r="B298" s="464"/>
      <c r="C298" s="465"/>
      <c r="D298" s="456"/>
      <c r="E298" s="456" t="str">
        <f t="shared" si="4"/>
        <v/>
      </c>
    </row>
    <row r="299" spans="1:5" ht="15" customHeight="1" x14ac:dyDescent="0.2">
      <c r="A299" s="456"/>
      <c r="B299" s="464"/>
      <c r="C299" s="465"/>
      <c r="D299" s="456"/>
      <c r="E299" s="456" t="str">
        <f t="shared" si="4"/>
        <v/>
      </c>
    </row>
    <row r="300" spans="1:5" ht="15" customHeight="1" x14ac:dyDescent="0.2">
      <c r="A300" s="456"/>
      <c r="B300" s="464"/>
      <c r="C300" s="465"/>
      <c r="D300" s="456"/>
      <c r="E300" s="456" t="str">
        <f t="shared" si="4"/>
        <v/>
      </c>
    </row>
    <row r="301" spans="1:5" ht="15" customHeight="1" x14ac:dyDescent="0.2">
      <c r="A301" s="456"/>
      <c r="B301" s="464"/>
      <c r="C301" s="465"/>
      <c r="D301" s="456"/>
      <c r="E301" s="456" t="str">
        <f t="shared" si="4"/>
        <v/>
      </c>
    </row>
    <row r="302" spans="1:5" ht="15" customHeight="1" x14ac:dyDescent="0.2">
      <c r="A302" s="456"/>
      <c r="B302" s="464"/>
      <c r="C302" s="465"/>
      <c r="D302" s="456"/>
      <c r="E302" s="456" t="str">
        <f t="shared" si="4"/>
        <v/>
      </c>
    </row>
    <row r="303" spans="1:5" ht="15" customHeight="1" x14ac:dyDescent="0.2">
      <c r="A303" s="456"/>
      <c r="B303" s="464"/>
      <c r="C303" s="465"/>
      <c r="D303" s="456"/>
      <c r="E303" s="456" t="str">
        <f t="shared" si="4"/>
        <v/>
      </c>
    </row>
    <row r="304" spans="1:5" ht="15" customHeight="1" x14ac:dyDescent="0.2">
      <c r="A304" s="456"/>
      <c r="B304" s="464"/>
      <c r="C304" s="465"/>
      <c r="D304" s="456"/>
      <c r="E304" s="456" t="str">
        <f t="shared" si="4"/>
        <v/>
      </c>
    </row>
    <row r="305" spans="1:5" ht="15" customHeight="1" x14ac:dyDescent="0.2">
      <c r="A305" s="456"/>
      <c r="B305" s="464"/>
      <c r="C305" s="465"/>
      <c r="D305" s="456"/>
      <c r="E305" s="456" t="str">
        <f t="shared" ref="E305:E427" si="5">IFERROR(VLOOKUP(D305,Tabla_Indices,5,FALSE),"")</f>
        <v/>
      </c>
    </row>
    <row r="306" spans="1:5" ht="15" customHeight="1" x14ac:dyDescent="0.2">
      <c r="A306" s="456"/>
      <c r="B306" s="464"/>
      <c r="C306" s="465"/>
      <c r="D306" s="456"/>
      <c r="E306" s="456" t="str">
        <f t="shared" si="5"/>
        <v/>
      </c>
    </row>
    <row r="307" spans="1:5" ht="15" customHeight="1" x14ac:dyDescent="0.2">
      <c r="A307" s="456"/>
      <c r="B307" s="464"/>
      <c r="C307" s="465"/>
      <c r="D307" s="456"/>
      <c r="E307" s="456" t="str">
        <f t="shared" si="5"/>
        <v/>
      </c>
    </row>
    <row r="308" spans="1:5" ht="15" customHeight="1" x14ac:dyDescent="0.2">
      <c r="A308" s="456"/>
      <c r="B308" s="464"/>
      <c r="C308" s="465"/>
      <c r="D308" s="456"/>
      <c r="E308" s="456" t="str">
        <f t="shared" si="5"/>
        <v/>
      </c>
    </row>
    <row r="309" spans="1:5" ht="15" customHeight="1" x14ac:dyDescent="0.2">
      <c r="A309" s="456"/>
      <c r="B309" s="464"/>
      <c r="C309" s="465"/>
      <c r="D309" s="456"/>
      <c r="E309" s="456" t="str">
        <f t="shared" si="5"/>
        <v/>
      </c>
    </row>
    <row r="310" spans="1:5" ht="15" customHeight="1" x14ac:dyDescent="0.2">
      <c r="A310" s="456"/>
      <c r="B310" s="464"/>
      <c r="C310" s="465"/>
      <c r="D310" s="456"/>
      <c r="E310" s="456" t="str">
        <f>IFERROR(VLOOKUP(D310,Tabla_Indices,5,FALSE),"")</f>
        <v/>
      </c>
    </row>
    <row r="311" spans="1:5" ht="15" customHeight="1" x14ac:dyDescent="0.2">
      <c r="A311" s="456"/>
      <c r="B311" s="464"/>
      <c r="C311" s="465"/>
      <c r="D311" s="456"/>
      <c r="E311" s="456" t="str">
        <f t="shared" si="5"/>
        <v/>
      </c>
    </row>
    <row r="312" spans="1:5" ht="15" customHeight="1" x14ac:dyDescent="0.2">
      <c r="A312" s="456"/>
      <c r="B312" s="464"/>
      <c r="C312" s="465"/>
      <c r="D312" s="456"/>
      <c r="E312" s="456" t="str">
        <f t="shared" si="5"/>
        <v/>
      </c>
    </row>
    <row r="313" spans="1:5" ht="15" customHeight="1" x14ac:dyDescent="0.2">
      <c r="A313" s="456"/>
      <c r="B313" s="464"/>
      <c r="C313" s="465"/>
      <c r="D313" s="456"/>
      <c r="E313" s="456" t="str">
        <f t="shared" si="5"/>
        <v/>
      </c>
    </row>
    <row r="314" spans="1:5" ht="15" customHeight="1" x14ac:dyDescent="0.2">
      <c r="A314" s="456"/>
      <c r="B314" s="464"/>
      <c r="C314" s="465"/>
      <c r="D314" s="456"/>
      <c r="E314" s="456" t="str">
        <f t="shared" si="5"/>
        <v/>
      </c>
    </row>
    <row r="315" spans="1:5" ht="15" customHeight="1" x14ac:dyDescent="0.2">
      <c r="A315" s="456"/>
      <c r="B315" s="464"/>
      <c r="C315" s="465"/>
      <c r="D315" s="456"/>
      <c r="E315" s="456" t="str">
        <f t="shared" si="5"/>
        <v/>
      </c>
    </row>
    <row r="316" spans="1:5" ht="15" customHeight="1" x14ac:dyDescent="0.2">
      <c r="A316" s="456"/>
      <c r="B316" s="464"/>
      <c r="C316" s="465"/>
      <c r="D316" s="456"/>
      <c r="E316" s="456" t="str">
        <f t="shared" si="5"/>
        <v/>
      </c>
    </row>
    <row r="317" spans="1:5" ht="15" customHeight="1" x14ac:dyDescent="0.2">
      <c r="A317" s="456"/>
      <c r="B317" s="464"/>
      <c r="C317" s="465"/>
      <c r="D317" s="456"/>
      <c r="E317" s="456" t="str">
        <f t="shared" si="5"/>
        <v/>
      </c>
    </row>
    <row r="318" spans="1:5" ht="15" customHeight="1" x14ac:dyDescent="0.2">
      <c r="A318" s="456"/>
      <c r="B318" s="464"/>
      <c r="C318" s="465"/>
      <c r="D318" s="456"/>
      <c r="E318" s="456" t="str">
        <f t="shared" si="5"/>
        <v/>
      </c>
    </row>
    <row r="319" spans="1:5" ht="15" customHeight="1" x14ac:dyDescent="0.2">
      <c r="A319" s="456"/>
      <c r="B319" s="464"/>
      <c r="C319" s="465"/>
      <c r="D319" s="456"/>
      <c r="E319" s="456" t="str">
        <f t="shared" si="5"/>
        <v/>
      </c>
    </row>
    <row r="320" spans="1:5" ht="15" customHeight="1" x14ac:dyDescent="0.2">
      <c r="A320" s="456"/>
      <c r="B320" s="464"/>
      <c r="C320" s="465"/>
      <c r="D320" s="456"/>
      <c r="E320" s="456" t="str">
        <f t="shared" si="5"/>
        <v/>
      </c>
    </row>
    <row r="321" spans="1:5" ht="15" customHeight="1" x14ac:dyDescent="0.2">
      <c r="A321" s="456"/>
      <c r="B321" s="464"/>
      <c r="C321" s="465"/>
      <c r="D321" s="456"/>
      <c r="E321" s="456" t="str">
        <f t="shared" si="5"/>
        <v/>
      </c>
    </row>
    <row r="322" spans="1:5" ht="15" customHeight="1" x14ac:dyDescent="0.2">
      <c r="A322" s="456"/>
      <c r="B322" s="464"/>
      <c r="C322" s="465"/>
      <c r="D322" s="456"/>
      <c r="E322" s="456" t="str">
        <f t="shared" si="5"/>
        <v/>
      </c>
    </row>
    <row r="323" spans="1:5" ht="15" customHeight="1" x14ac:dyDescent="0.2">
      <c r="A323" s="456"/>
      <c r="B323" s="464"/>
      <c r="C323" s="465"/>
      <c r="D323" s="456"/>
      <c r="E323" s="456" t="str">
        <f t="shared" si="5"/>
        <v/>
      </c>
    </row>
    <row r="324" spans="1:5" ht="15" customHeight="1" x14ac:dyDescent="0.2">
      <c r="A324" s="456"/>
      <c r="B324" s="464"/>
      <c r="C324" s="465"/>
      <c r="D324" s="456"/>
      <c r="E324" s="456" t="str">
        <f t="shared" si="5"/>
        <v/>
      </c>
    </row>
    <row r="325" spans="1:5" ht="15" customHeight="1" x14ac:dyDescent="0.2">
      <c r="A325" s="456"/>
      <c r="B325" s="464"/>
      <c r="C325" s="465"/>
      <c r="D325" s="456"/>
      <c r="E325" s="456" t="str">
        <f t="shared" si="5"/>
        <v/>
      </c>
    </row>
    <row r="326" spans="1:5" ht="15" customHeight="1" x14ac:dyDescent="0.2">
      <c r="A326" s="456"/>
      <c r="B326" s="464"/>
      <c r="C326" s="465"/>
      <c r="D326" s="456"/>
      <c r="E326" s="456" t="str">
        <f>IFERROR(VLOOKUP(D326,Tabla_Indices,5,FALSE),"")</f>
        <v/>
      </c>
    </row>
    <row r="327" spans="1:5" ht="15" customHeight="1" x14ac:dyDescent="0.2">
      <c r="A327" s="456"/>
      <c r="B327" s="464"/>
      <c r="C327" s="465"/>
      <c r="D327" s="456"/>
      <c r="E327" s="456" t="str">
        <f t="shared" si="5"/>
        <v/>
      </c>
    </row>
    <row r="328" spans="1:5" ht="15" customHeight="1" x14ac:dyDescent="0.2">
      <c r="A328" s="456"/>
      <c r="B328" s="464"/>
      <c r="C328" s="465"/>
      <c r="D328" s="456"/>
      <c r="E328" s="456" t="str">
        <f>IFERROR(VLOOKUP(D328,Tabla_Indices,5,FALSE),"")</f>
        <v/>
      </c>
    </row>
    <row r="329" spans="1:5" ht="15" customHeight="1" x14ac:dyDescent="0.2">
      <c r="A329" s="456"/>
      <c r="B329" s="464"/>
      <c r="C329" s="465"/>
      <c r="D329" s="456"/>
      <c r="E329" s="456" t="str">
        <f t="shared" si="5"/>
        <v/>
      </c>
    </row>
    <row r="330" spans="1:5" ht="15" customHeight="1" x14ac:dyDescent="0.2">
      <c r="A330" s="456"/>
      <c r="B330" s="464"/>
      <c r="C330" s="465"/>
      <c r="D330" s="456"/>
      <c r="E330" s="456" t="str">
        <f>IFERROR(VLOOKUP(D330,Tabla_Indices,5,FALSE),"")</f>
        <v/>
      </c>
    </row>
    <row r="331" spans="1:5" ht="15" customHeight="1" x14ac:dyDescent="0.2">
      <c r="A331" s="456"/>
      <c r="B331" s="464"/>
      <c r="C331" s="465"/>
      <c r="D331" s="456"/>
      <c r="E331" s="456" t="str">
        <f>IFERROR(VLOOKUP(D331,Tabla_Indices,5,FALSE),"")</f>
        <v/>
      </c>
    </row>
    <row r="332" spans="1:5" ht="15" customHeight="1" x14ac:dyDescent="0.2">
      <c r="A332" s="456"/>
      <c r="B332" s="464"/>
      <c r="C332" s="465"/>
      <c r="D332" s="456"/>
      <c r="E332" s="456" t="str">
        <f>IFERROR(VLOOKUP(D332,Tabla_Indices,5,FALSE),"")</f>
        <v/>
      </c>
    </row>
    <row r="333" spans="1:5" ht="15" customHeight="1" x14ac:dyDescent="0.2">
      <c r="A333" s="456"/>
      <c r="B333" s="464"/>
      <c r="C333" s="465"/>
      <c r="D333" s="456"/>
      <c r="E333" s="456" t="str">
        <f>IFERROR(VLOOKUP(D333,Tabla_Indices,5,FALSE),"")</f>
        <v/>
      </c>
    </row>
    <row r="334" spans="1:5" ht="15" customHeight="1" x14ac:dyDescent="0.2">
      <c r="A334" s="456"/>
      <c r="B334" s="464"/>
      <c r="C334" s="465"/>
      <c r="D334" s="456"/>
      <c r="E334" s="456" t="str">
        <f>IFERROR(VLOOKUP(D334,Tabla_Indices,5,FALSE),"")</f>
        <v/>
      </c>
    </row>
    <row r="335" spans="1:5" ht="15" customHeight="1" x14ac:dyDescent="0.2">
      <c r="A335" s="389"/>
      <c r="B335" s="464"/>
      <c r="C335" s="465"/>
      <c r="D335" s="389"/>
      <c r="E335" s="389" t="str">
        <f t="shared" si="5"/>
        <v/>
      </c>
    </row>
    <row r="336" spans="1:5" ht="15" customHeight="1" x14ac:dyDescent="0.2">
      <c r="A336" s="389"/>
      <c r="B336" s="466"/>
      <c r="C336" s="465"/>
      <c r="D336" s="389"/>
      <c r="E336" s="389" t="str">
        <f t="shared" si="5"/>
        <v/>
      </c>
    </row>
    <row r="337" spans="1:5" ht="15" customHeight="1" x14ac:dyDescent="0.2">
      <c r="A337" s="389"/>
      <c r="B337" s="466"/>
      <c r="C337" s="465"/>
      <c r="D337" s="389"/>
      <c r="E337" s="389" t="str">
        <f t="shared" ref="E337:E346" si="6">IFERROR(VLOOKUP(D337,Tabla_Indices,5,FALSE),"")</f>
        <v/>
      </c>
    </row>
    <row r="338" spans="1:5" ht="15" customHeight="1" x14ac:dyDescent="0.2">
      <c r="A338" s="389"/>
      <c r="B338" s="466"/>
      <c r="C338" s="465"/>
      <c r="D338" s="389"/>
      <c r="E338" s="389" t="str">
        <f t="shared" si="6"/>
        <v/>
      </c>
    </row>
    <row r="339" spans="1:5" ht="15" customHeight="1" x14ac:dyDescent="0.2">
      <c r="A339" s="389"/>
      <c r="B339" s="466"/>
      <c r="C339" s="465"/>
      <c r="D339" s="389"/>
      <c r="E339" s="389" t="str">
        <f t="shared" si="6"/>
        <v/>
      </c>
    </row>
    <row r="340" spans="1:5" ht="15" customHeight="1" x14ac:dyDescent="0.2">
      <c r="A340" s="389"/>
      <c r="B340" s="466"/>
      <c r="C340" s="465"/>
      <c r="D340" s="389"/>
      <c r="E340" s="389" t="str">
        <f t="shared" si="6"/>
        <v/>
      </c>
    </row>
    <row r="341" spans="1:5" ht="15" customHeight="1" x14ac:dyDescent="0.2">
      <c r="A341" s="389"/>
      <c r="B341" s="466"/>
      <c r="C341" s="465"/>
      <c r="D341" s="389"/>
      <c r="E341" s="389" t="str">
        <f t="shared" si="6"/>
        <v/>
      </c>
    </row>
    <row r="342" spans="1:5" ht="15" customHeight="1" x14ac:dyDescent="0.2">
      <c r="A342" s="389"/>
      <c r="B342" s="466"/>
      <c r="C342" s="465"/>
      <c r="D342" s="389"/>
      <c r="E342" s="389" t="str">
        <f t="shared" si="6"/>
        <v/>
      </c>
    </row>
    <row r="343" spans="1:5" ht="15" customHeight="1" x14ac:dyDescent="0.2">
      <c r="A343" s="389"/>
      <c r="B343" s="466"/>
      <c r="C343" s="465"/>
      <c r="D343" s="389"/>
      <c r="E343" s="389" t="str">
        <f t="shared" si="6"/>
        <v/>
      </c>
    </row>
    <row r="344" spans="1:5" ht="15" customHeight="1" x14ac:dyDescent="0.2">
      <c r="A344" s="389"/>
      <c r="B344" s="466"/>
      <c r="C344" s="465"/>
      <c r="D344" s="389"/>
      <c r="E344" s="389" t="str">
        <f t="shared" si="6"/>
        <v/>
      </c>
    </row>
    <row r="345" spans="1:5" ht="15" customHeight="1" x14ac:dyDescent="0.2">
      <c r="A345" s="389"/>
      <c r="B345" s="466"/>
      <c r="C345" s="465"/>
      <c r="D345" s="389"/>
      <c r="E345" s="389" t="str">
        <f t="shared" si="6"/>
        <v/>
      </c>
    </row>
    <row r="346" spans="1:5" ht="15" customHeight="1" x14ac:dyDescent="0.2">
      <c r="A346" s="389"/>
      <c r="B346" s="466"/>
      <c r="C346" s="465"/>
      <c r="D346" s="389"/>
      <c r="E346" s="389" t="str">
        <f t="shared" si="6"/>
        <v/>
      </c>
    </row>
    <row r="347" spans="1:5" ht="15" customHeight="1" x14ac:dyDescent="0.2">
      <c r="A347" s="389"/>
      <c r="B347" s="466"/>
      <c r="C347" s="465"/>
      <c r="D347" s="389"/>
      <c r="E347" s="389" t="str">
        <f t="shared" ref="E347:E365" si="7">IFERROR(VLOOKUP(D347,Tabla_Indices,5,FALSE),"")</f>
        <v/>
      </c>
    </row>
    <row r="348" spans="1:5" ht="15" customHeight="1" x14ac:dyDescent="0.2">
      <c r="A348" s="389"/>
      <c r="B348" s="466"/>
      <c r="C348" s="465"/>
      <c r="D348" s="389"/>
      <c r="E348" s="389" t="str">
        <f t="shared" si="7"/>
        <v/>
      </c>
    </row>
    <row r="349" spans="1:5" ht="15" customHeight="1" x14ac:dyDescent="0.2">
      <c r="A349" s="389"/>
      <c r="B349" s="466"/>
      <c r="C349" s="465"/>
      <c r="D349" s="389"/>
      <c r="E349" s="389" t="str">
        <f t="shared" si="7"/>
        <v/>
      </c>
    </row>
    <row r="350" spans="1:5" ht="15" customHeight="1" x14ac:dyDescent="0.2">
      <c r="A350" s="389"/>
      <c r="B350" s="466"/>
      <c r="C350" s="465"/>
      <c r="D350" s="389"/>
      <c r="E350" s="389" t="str">
        <f t="shared" si="7"/>
        <v/>
      </c>
    </row>
    <row r="351" spans="1:5" ht="15" customHeight="1" x14ac:dyDescent="0.2">
      <c r="A351" s="389"/>
      <c r="B351" s="466"/>
      <c r="C351" s="465"/>
      <c r="D351" s="389"/>
      <c r="E351" s="389" t="str">
        <f t="shared" si="7"/>
        <v/>
      </c>
    </row>
    <row r="352" spans="1:5" ht="15" customHeight="1" x14ac:dyDescent="0.2">
      <c r="A352" s="389"/>
      <c r="B352" s="466"/>
      <c r="C352" s="465"/>
      <c r="D352" s="389"/>
      <c r="E352" s="389" t="str">
        <f t="shared" si="7"/>
        <v/>
      </c>
    </row>
    <row r="353" spans="1:5" ht="15" customHeight="1" x14ac:dyDescent="0.2">
      <c r="A353" s="389"/>
      <c r="B353" s="466"/>
      <c r="C353" s="465"/>
      <c r="D353" s="389"/>
      <c r="E353" s="389" t="str">
        <f t="shared" si="7"/>
        <v/>
      </c>
    </row>
    <row r="354" spans="1:5" ht="15" customHeight="1" x14ac:dyDescent="0.2">
      <c r="A354" s="389"/>
      <c r="B354" s="466"/>
      <c r="C354" s="465"/>
      <c r="D354" s="389"/>
      <c r="E354" s="389" t="str">
        <f t="shared" si="7"/>
        <v/>
      </c>
    </row>
    <row r="355" spans="1:5" ht="15" customHeight="1" x14ac:dyDescent="0.2">
      <c r="A355" s="389"/>
      <c r="B355" s="466"/>
      <c r="C355" s="465"/>
      <c r="D355" s="389"/>
      <c r="E355" s="389" t="str">
        <f t="shared" ref="E355:E360" si="8">IFERROR(VLOOKUP(D355,Tabla_Indices,5,FALSE),"")</f>
        <v/>
      </c>
    </row>
    <row r="356" spans="1:5" ht="15" customHeight="1" x14ac:dyDescent="0.2">
      <c r="A356" s="389"/>
      <c r="B356" s="466"/>
      <c r="C356" s="465"/>
      <c r="D356" s="389"/>
      <c r="E356" s="389" t="str">
        <f t="shared" si="8"/>
        <v/>
      </c>
    </row>
    <row r="357" spans="1:5" ht="15" customHeight="1" x14ac:dyDescent="0.2">
      <c r="A357" s="389"/>
      <c r="B357" s="466"/>
      <c r="C357" s="465"/>
      <c r="D357" s="389"/>
      <c r="E357" s="389" t="str">
        <f t="shared" si="8"/>
        <v/>
      </c>
    </row>
    <row r="358" spans="1:5" ht="15" customHeight="1" x14ac:dyDescent="0.2">
      <c r="A358" s="389"/>
      <c r="B358" s="466"/>
      <c r="C358" s="465"/>
      <c r="D358" s="389"/>
      <c r="E358" s="389" t="str">
        <f t="shared" si="8"/>
        <v/>
      </c>
    </row>
    <row r="359" spans="1:5" ht="15" customHeight="1" x14ac:dyDescent="0.2">
      <c r="A359" s="389"/>
      <c r="B359" s="466"/>
      <c r="C359" s="465"/>
      <c r="D359" s="389"/>
      <c r="E359" s="389" t="str">
        <f t="shared" si="8"/>
        <v/>
      </c>
    </row>
    <row r="360" spans="1:5" ht="15" customHeight="1" x14ac:dyDescent="0.2">
      <c r="A360" s="389"/>
      <c r="B360" s="466"/>
      <c r="C360" s="465"/>
      <c r="D360" s="389"/>
      <c r="E360" s="389" t="str">
        <f t="shared" si="8"/>
        <v/>
      </c>
    </row>
    <row r="361" spans="1:5" ht="15" customHeight="1" x14ac:dyDescent="0.2">
      <c r="A361" s="389"/>
      <c r="B361" s="466"/>
      <c r="C361" s="465"/>
      <c r="D361" s="389"/>
      <c r="E361" s="389" t="str">
        <f>IFERROR(VLOOKUP(D361,Tabla_Indices,5,FALSE),"")</f>
        <v/>
      </c>
    </row>
    <row r="362" spans="1:5" ht="15" customHeight="1" x14ac:dyDescent="0.2">
      <c r="A362" s="389"/>
      <c r="B362" s="466"/>
      <c r="C362" s="465"/>
      <c r="D362" s="389"/>
      <c r="E362" s="389" t="str">
        <f>IFERROR(VLOOKUP(D362,Tabla_Indices,5,FALSE),"")</f>
        <v/>
      </c>
    </row>
    <row r="363" spans="1:5" ht="15" customHeight="1" x14ac:dyDescent="0.2">
      <c r="A363" s="389"/>
      <c r="B363" s="466"/>
      <c r="C363" s="465"/>
      <c r="D363" s="389"/>
      <c r="E363" s="389" t="str">
        <f>IFERROR(VLOOKUP(D363,Tabla_Indices,5,FALSE),"")</f>
        <v/>
      </c>
    </row>
    <row r="364" spans="1:5" ht="15" customHeight="1" x14ac:dyDescent="0.2">
      <c r="A364" s="389"/>
      <c r="B364" s="466"/>
      <c r="C364" s="465"/>
      <c r="D364" s="389"/>
      <c r="E364" s="389" t="str">
        <f>IFERROR(VLOOKUP(D364,Tabla_Indices,5,FALSE),"")</f>
        <v/>
      </c>
    </row>
    <row r="365" spans="1:5" ht="15" customHeight="1" x14ac:dyDescent="0.2">
      <c r="A365" s="389"/>
      <c r="B365" s="466"/>
      <c r="C365" s="465"/>
      <c r="D365" s="389"/>
      <c r="E365" s="389" t="str">
        <f t="shared" si="7"/>
        <v/>
      </c>
    </row>
    <row r="366" spans="1:5" ht="15" customHeight="1" x14ac:dyDescent="0.2">
      <c r="A366" s="388"/>
      <c r="B366" s="466"/>
      <c r="C366" s="465"/>
      <c r="D366" s="389"/>
      <c r="E366" s="389" t="str">
        <f t="shared" ref="E366:E382" si="9">IFERROR(VLOOKUP(D366,Tabla_Indices,5,FALSE),"")</f>
        <v/>
      </c>
    </row>
    <row r="367" spans="1:5" ht="15" customHeight="1" x14ac:dyDescent="0.2">
      <c r="A367" s="388"/>
      <c r="B367" s="466"/>
      <c r="C367" s="465"/>
      <c r="D367" s="389"/>
      <c r="E367" s="389" t="str">
        <f t="shared" si="9"/>
        <v/>
      </c>
    </row>
    <row r="368" spans="1:5" ht="15" customHeight="1" x14ac:dyDescent="0.2">
      <c r="A368" s="388"/>
      <c r="B368" s="466"/>
      <c r="C368" s="465"/>
      <c r="D368" s="389"/>
      <c r="E368" s="389" t="str">
        <f t="shared" si="9"/>
        <v/>
      </c>
    </row>
    <row r="369" spans="1:5" ht="15" customHeight="1" x14ac:dyDescent="0.2">
      <c r="A369" s="389"/>
      <c r="B369" s="466"/>
      <c r="C369" s="465"/>
      <c r="D369" s="389"/>
      <c r="E369" s="389" t="str">
        <f t="shared" si="9"/>
        <v/>
      </c>
    </row>
    <row r="370" spans="1:5" ht="15" customHeight="1" x14ac:dyDescent="0.2">
      <c r="A370" s="389"/>
      <c r="B370" s="466"/>
      <c r="C370" s="465"/>
      <c r="D370" s="389"/>
      <c r="E370" s="389" t="str">
        <f t="shared" si="9"/>
        <v/>
      </c>
    </row>
    <row r="371" spans="1:5" ht="15" customHeight="1" x14ac:dyDescent="0.2">
      <c r="A371" s="389"/>
      <c r="B371" s="466"/>
      <c r="C371" s="465"/>
      <c r="D371" s="389"/>
      <c r="E371" s="389" t="str">
        <f t="shared" si="9"/>
        <v/>
      </c>
    </row>
    <row r="372" spans="1:5" ht="15" customHeight="1" x14ac:dyDescent="0.2">
      <c r="A372" s="389"/>
      <c r="B372" s="466"/>
      <c r="C372" s="465"/>
      <c r="D372" s="389"/>
      <c r="E372" s="389" t="str">
        <f t="shared" si="9"/>
        <v/>
      </c>
    </row>
    <row r="373" spans="1:5" ht="15" customHeight="1" x14ac:dyDescent="0.2">
      <c r="A373" s="389"/>
      <c r="B373" s="466"/>
      <c r="C373" s="465"/>
      <c r="D373" s="389"/>
      <c r="E373" s="389" t="str">
        <f t="shared" si="9"/>
        <v/>
      </c>
    </row>
    <row r="374" spans="1:5" ht="15" customHeight="1" x14ac:dyDescent="0.2">
      <c r="A374" s="389"/>
      <c r="B374" s="466"/>
      <c r="C374" s="465"/>
      <c r="D374" s="389"/>
      <c r="E374" s="389" t="str">
        <f t="shared" si="9"/>
        <v/>
      </c>
    </row>
    <row r="375" spans="1:5" ht="15" customHeight="1" x14ac:dyDescent="0.2">
      <c r="A375" s="389"/>
      <c r="B375" s="466"/>
      <c r="C375" s="465"/>
      <c r="D375" s="389"/>
      <c r="E375" s="389" t="str">
        <f t="shared" si="9"/>
        <v/>
      </c>
    </row>
    <row r="376" spans="1:5" ht="15" customHeight="1" x14ac:dyDescent="0.2">
      <c r="A376" s="389"/>
      <c r="B376" s="466"/>
      <c r="C376" s="465"/>
      <c r="D376" s="389"/>
      <c r="E376" s="389" t="str">
        <f t="shared" si="9"/>
        <v/>
      </c>
    </row>
    <row r="377" spans="1:5" ht="15" customHeight="1" x14ac:dyDescent="0.2">
      <c r="A377" s="389"/>
      <c r="B377" s="466"/>
      <c r="C377" s="465"/>
      <c r="D377" s="389"/>
      <c r="E377" s="389" t="str">
        <f t="shared" si="9"/>
        <v/>
      </c>
    </row>
    <row r="378" spans="1:5" ht="15" customHeight="1" x14ac:dyDescent="0.2">
      <c r="A378" s="389"/>
      <c r="B378" s="466"/>
      <c r="C378" s="465"/>
      <c r="D378" s="389"/>
      <c r="E378" s="389" t="str">
        <f t="shared" si="9"/>
        <v/>
      </c>
    </row>
    <row r="379" spans="1:5" ht="15" customHeight="1" x14ac:dyDescent="0.2">
      <c r="A379" s="389"/>
      <c r="B379" s="466"/>
      <c r="C379" s="465"/>
      <c r="D379" s="389"/>
      <c r="E379" s="389" t="str">
        <f t="shared" si="9"/>
        <v/>
      </c>
    </row>
    <row r="380" spans="1:5" ht="15" customHeight="1" x14ac:dyDescent="0.2">
      <c r="A380" s="389"/>
      <c r="B380" s="466"/>
      <c r="C380" s="465"/>
      <c r="D380" s="389"/>
      <c r="E380" s="389" t="str">
        <f t="shared" si="9"/>
        <v/>
      </c>
    </row>
    <row r="381" spans="1:5" ht="15" customHeight="1" x14ac:dyDescent="0.2">
      <c r="A381" s="389"/>
      <c r="B381" s="466"/>
      <c r="C381" s="465"/>
      <c r="D381" s="389"/>
      <c r="E381" s="389" t="str">
        <f t="shared" si="9"/>
        <v/>
      </c>
    </row>
    <row r="382" spans="1:5" ht="15" customHeight="1" x14ac:dyDescent="0.2">
      <c r="A382" s="389"/>
      <c r="B382" s="466"/>
      <c r="C382" s="465"/>
      <c r="D382" s="389"/>
      <c r="E382" s="389" t="str">
        <f t="shared" si="9"/>
        <v/>
      </c>
    </row>
    <row r="383" spans="1:5" ht="15" customHeight="1" x14ac:dyDescent="0.2">
      <c r="A383" s="456"/>
      <c r="B383" s="464"/>
      <c r="C383" s="465"/>
      <c r="D383" s="456"/>
      <c r="E383" s="456" t="str">
        <f t="shared" si="5"/>
        <v/>
      </c>
    </row>
    <row r="384" spans="1:5" ht="15" customHeight="1" x14ac:dyDescent="0.2">
      <c r="A384" s="456"/>
      <c r="B384" s="464"/>
      <c r="C384" s="465"/>
      <c r="D384" s="456"/>
      <c r="E384" s="456" t="str">
        <f t="shared" ref="E384" si="10">IFERROR(VLOOKUP(D384,Tabla_Indices,5,FALSE),"")</f>
        <v/>
      </c>
    </row>
    <row r="385" spans="1:5" ht="15" customHeight="1" x14ac:dyDescent="0.2">
      <c r="A385" s="456"/>
      <c r="B385" s="464"/>
      <c r="C385" s="465"/>
      <c r="D385" s="456"/>
      <c r="E385" s="456" t="str">
        <f t="shared" si="5"/>
        <v/>
      </c>
    </row>
    <row r="386" spans="1:5" ht="15" customHeight="1" x14ac:dyDescent="0.2">
      <c r="A386" s="456"/>
      <c r="B386" s="464"/>
      <c r="C386" s="465"/>
      <c r="D386" s="456"/>
      <c r="E386" s="456" t="str">
        <f t="shared" si="5"/>
        <v/>
      </c>
    </row>
    <row r="387" spans="1:5" ht="15" customHeight="1" x14ac:dyDescent="0.2">
      <c r="A387" s="456"/>
      <c r="B387" s="464"/>
      <c r="C387" s="465"/>
      <c r="D387" s="456"/>
      <c r="E387" s="456" t="str">
        <f t="shared" si="5"/>
        <v/>
      </c>
    </row>
    <row r="388" spans="1:5" ht="15" customHeight="1" x14ac:dyDescent="0.2">
      <c r="A388" s="456"/>
      <c r="B388" s="464"/>
      <c r="C388" s="465"/>
      <c r="D388" s="456"/>
      <c r="E388" s="456" t="str">
        <f t="shared" si="5"/>
        <v/>
      </c>
    </row>
    <row r="389" spans="1:5" ht="15" customHeight="1" x14ac:dyDescent="0.2">
      <c r="A389" s="456"/>
      <c r="B389" s="464"/>
      <c r="C389" s="465"/>
      <c r="D389" s="456"/>
      <c r="E389" s="456" t="str">
        <f t="shared" si="5"/>
        <v/>
      </c>
    </row>
    <row r="390" spans="1:5" ht="15" customHeight="1" x14ac:dyDescent="0.2">
      <c r="A390" s="456"/>
      <c r="B390" s="464"/>
      <c r="C390" s="465"/>
      <c r="D390" s="456"/>
      <c r="E390" s="456" t="str">
        <f t="shared" si="5"/>
        <v/>
      </c>
    </row>
    <row r="391" spans="1:5" ht="15" customHeight="1" x14ac:dyDescent="0.2">
      <c r="A391" s="456"/>
      <c r="B391" s="464"/>
      <c r="C391" s="465"/>
      <c r="D391" s="456"/>
      <c r="E391" s="456" t="str">
        <f t="shared" si="5"/>
        <v/>
      </c>
    </row>
    <row r="392" spans="1:5" ht="15" customHeight="1" x14ac:dyDescent="0.2">
      <c r="A392" s="456"/>
      <c r="B392" s="464"/>
      <c r="C392" s="465"/>
      <c r="D392" s="456"/>
      <c r="E392" s="456" t="str">
        <f t="shared" si="5"/>
        <v/>
      </c>
    </row>
    <row r="393" spans="1:5" ht="15" customHeight="1" x14ac:dyDescent="0.2">
      <c r="A393" s="456"/>
      <c r="B393" s="464"/>
      <c r="C393" s="465"/>
      <c r="D393" s="456"/>
      <c r="E393" s="456" t="str">
        <f>IFERROR(VLOOKUP(D393,Tabla_Indices,5,FALSE),"")</f>
        <v/>
      </c>
    </row>
    <row r="394" spans="1:5" ht="15" customHeight="1" x14ac:dyDescent="0.2">
      <c r="A394" s="456"/>
      <c r="B394" s="464"/>
      <c r="C394" s="465"/>
      <c r="D394" s="456"/>
      <c r="E394" s="456" t="str">
        <f>IFERROR(VLOOKUP(D394,Tabla_Indices,5,FALSE),"")</f>
        <v/>
      </c>
    </row>
    <row r="395" spans="1:5" ht="15" customHeight="1" x14ac:dyDescent="0.2">
      <c r="A395" s="456"/>
      <c r="B395" s="464"/>
      <c r="C395" s="465"/>
      <c r="D395" s="456"/>
      <c r="E395" s="456" t="str">
        <f t="shared" si="5"/>
        <v/>
      </c>
    </row>
    <row r="396" spans="1:5" ht="15" customHeight="1" x14ac:dyDescent="0.2">
      <c r="A396" s="456"/>
      <c r="B396" s="464"/>
      <c r="C396" s="465"/>
      <c r="D396" s="456"/>
      <c r="E396" s="456" t="str">
        <f t="shared" si="5"/>
        <v/>
      </c>
    </row>
    <row r="397" spans="1:5" ht="15" customHeight="1" x14ac:dyDescent="0.2">
      <c r="A397" s="456"/>
      <c r="B397" s="464"/>
      <c r="C397" s="465"/>
      <c r="D397" s="456"/>
      <c r="E397" s="456" t="str">
        <f t="shared" si="5"/>
        <v/>
      </c>
    </row>
    <row r="398" spans="1:5" ht="15" customHeight="1" x14ac:dyDescent="0.2">
      <c r="A398" s="456"/>
      <c r="B398" s="464"/>
      <c r="C398" s="465"/>
      <c r="D398" s="456"/>
      <c r="E398" s="456" t="str">
        <f t="shared" si="5"/>
        <v/>
      </c>
    </row>
    <row r="399" spans="1:5" ht="15" customHeight="1" x14ac:dyDescent="0.2">
      <c r="A399" s="456"/>
      <c r="B399" s="464"/>
      <c r="C399" s="465"/>
      <c r="D399" s="456"/>
      <c r="E399" s="456" t="str">
        <f t="shared" si="5"/>
        <v/>
      </c>
    </row>
    <row r="400" spans="1:5" ht="15" customHeight="1" x14ac:dyDescent="0.2">
      <c r="A400" s="456"/>
      <c r="B400" s="464"/>
      <c r="C400" s="465"/>
      <c r="D400" s="456"/>
      <c r="E400" s="456" t="str">
        <f t="shared" si="5"/>
        <v/>
      </c>
    </row>
    <row r="401" spans="1:5" ht="15" customHeight="1" x14ac:dyDescent="0.2">
      <c r="A401" s="456"/>
      <c r="B401" s="464"/>
      <c r="C401" s="465"/>
      <c r="D401" s="456"/>
      <c r="E401" s="456" t="str">
        <f t="shared" si="5"/>
        <v/>
      </c>
    </row>
    <row r="402" spans="1:5" ht="15" customHeight="1" x14ac:dyDescent="0.2">
      <c r="A402" s="456"/>
      <c r="B402" s="464"/>
      <c r="C402" s="465"/>
      <c r="D402" s="456"/>
      <c r="E402" s="456" t="str">
        <f t="shared" si="5"/>
        <v/>
      </c>
    </row>
    <row r="403" spans="1:5" ht="15" customHeight="1" x14ac:dyDescent="0.2">
      <c r="A403" s="456"/>
      <c r="B403" s="464"/>
      <c r="C403" s="465"/>
      <c r="D403" s="456"/>
      <c r="E403" s="456" t="str">
        <f t="shared" si="5"/>
        <v/>
      </c>
    </row>
    <row r="404" spans="1:5" ht="15" customHeight="1" x14ac:dyDescent="0.2">
      <c r="A404" s="456"/>
      <c r="B404" s="464"/>
      <c r="C404" s="465"/>
      <c r="D404" s="456"/>
      <c r="E404" s="456" t="str">
        <f t="shared" si="5"/>
        <v/>
      </c>
    </row>
    <row r="405" spans="1:5" ht="15" customHeight="1" x14ac:dyDescent="0.2">
      <c r="A405" s="456"/>
      <c r="B405" s="464"/>
      <c r="C405" s="465"/>
      <c r="D405" s="456"/>
      <c r="E405" s="456" t="str">
        <f t="shared" si="5"/>
        <v/>
      </c>
    </row>
    <row r="406" spans="1:5" ht="15" customHeight="1" x14ac:dyDescent="0.2">
      <c r="A406" s="456"/>
      <c r="B406" s="464"/>
      <c r="C406" s="465"/>
      <c r="D406" s="456"/>
      <c r="E406" s="456" t="str">
        <f t="shared" si="5"/>
        <v/>
      </c>
    </row>
    <row r="407" spans="1:5" ht="15" customHeight="1" x14ac:dyDescent="0.2">
      <c r="A407" s="456"/>
      <c r="B407" s="464"/>
      <c r="C407" s="465"/>
      <c r="D407" s="456"/>
      <c r="E407" s="456" t="str">
        <f t="shared" si="5"/>
        <v/>
      </c>
    </row>
    <row r="408" spans="1:5" ht="15" customHeight="1" x14ac:dyDescent="0.2">
      <c r="A408" s="456"/>
      <c r="B408" s="464"/>
      <c r="C408" s="465"/>
      <c r="D408" s="456"/>
      <c r="E408" s="456" t="str">
        <f t="shared" si="5"/>
        <v/>
      </c>
    </row>
    <row r="409" spans="1:5" ht="15" customHeight="1" x14ac:dyDescent="0.2">
      <c r="A409" s="456"/>
      <c r="B409" s="464"/>
      <c r="C409" s="465"/>
      <c r="D409" s="456"/>
      <c r="E409" s="456" t="str">
        <f t="shared" si="5"/>
        <v/>
      </c>
    </row>
    <row r="410" spans="1:5" ht="15" customHeight="1" x14ac:dyDescent="0.2">
      <c r="A410" s="456"/>
      <c r="B410" s="464"/>
      <c r="C410" s="465"/>
      <c r="D410" s="456"/>
      <c r="E410" s="456" t="str">
        <f t="shared" si="5"/>
        <v/>
      </c>
    </row>
    <row r="411" spans="1:5" ht="15" customHeight="1" x14ac:dyDescent="0.2">
      <c r="A411" s="456"/>
      <c r="B411" s="464"/>
      <c r="C411" s="465"/>
      <c r="D411" s="456"/>
      <c r="E411" s="456" t="str">
        <f t="shared" si="5"/>
        <v/>
      </c>
    </row>
    <row r="412" spans="1:5" ht="15" customHeight="1" x14ac:dyDescent="0.2">
      <c r="A412" s="456"/>
      <c r="B412" s="464"/>
      <c r="C412" s="465"/>
      <c r="D412" s="456"/>
      <c r="E412" s="456" t="str">
        <f t="shared" si="5"/>
        <v/>
      </c>
    </row>
    <row r="413" spans="1:5" ht="15" customHeight="1" x14ac:dyDescent="0.2">
      <c r="A413" s="456"/>
      <c r="B413" s="464"/>
      <c r="C413" s="465"/>
      <c r="D413" s="456"/>
      <c r="E413" s="456" t="str">
        <f t="shared" si="5"/>
        <v/>
      </c>
    </row>
    <row r="414" spans="1:5" ht="15" customHeight="1" x14ac:dyDescent="0.2">
      <c r="A414" s="456"/>
      <c r="B414" s="464"/>
      <c r="C414" s="465"/>
      <c r="D414" s="456"/>
      <c r="E414" s="456" t="str">
        <f t="shared" si="5"/>
        <v/>
      </c>
    </row>
    <row r="415" spans="1:5" ht="15" customHeight="1" x14ac:dyDescent="0.2">
      <c r="A415" s="456"/>
      <c r="B415" s="464"/>
      <c r="C415" s="465"/>
      <c r="D415" s="456"/>
      <c r="E415" s="456" t="str">
        <f t="shared" si="5"/>
        <v/>
      </c>
    </row>
    <row r="416" spans="1:5" ht="15" customHeight="1" x14ac:dyDescent="0.2">
      <c r="A416" s="456"/>
      <c r="B416" s="464"/>
      <c r="C416" s="465"/>
      <c r="D416" s="456"/>
      <c r="E416" s="456" t="str">
        <f t="shared" si="5"/>
        <v/>
      </c>
    </row>
    <row r="417" spans="1:5" ht="15" customHeight="1" x14ac:dyDescent="0.2">
      <c r="A417" s="456"/>
      <c r="B417" s="464"/>
      <c r="C417" s="465"/>
      <c r="D417" s="456"/>
      <c r="E417" s="456" t="str">
        <f t="shared" si="5"/>
        <v/>
      </c>
    </row>
    <row r="418" spans="1:5" ht="15" customHeight="1" x14ac:dyDescent="0.2">
      <c r="A418" s="456"/>
      <c r="B418" s="464"/>
      <c r="C418" s="465"/>
      <c r="D418" s="456"/>
      <c r="E418" s="456" t="str">
        <f>IFERROR(VLOOKUP(D418,Tabla_Indices,5,FALSE),"")</f>
        <v/>
      </c>
    </row>
    <row r="419" spans="1:5" ht="15" customHeight="1" x14ac:dyDescent="0.2">
      <c r="A419" s="456"/>
      <c r="B419" s="464"/>
      <c r="C419" s="465"/>
      <c r="D419" s="456"/>
      <c r="E419" s="456" t="str">
        <f>IFERROR(VLOOKUP(D419,Tabla_Indices,5,FALSE),"")</f>
        <v/>
      </c>
    </row>
    <row r="420" spans="1:5" ht="15" customHeight="1" x14ac:dyDescent="0.2">
      <c r="A420" s="456"/>
      <c r="B420" s="464"/>
      <c r="C420" s="465"/>
      <c r="D420" s="456"/>
      <c r="E420" s="456" t="str">
        <f t="shared" si="5"/>
        <v/>
      </c>
    </row>
    <row r="421" spans="1:5" ht="15" customHeight="1" x14ac:dyDescent="0.2">
      <c r="A421" s="456"/>
      <c r="B421" s="464"/>
      <c r="C421" s="465"/>
      <c r="D421" s="456"/>
      <c r="E421" s="456" t="str">
        <f t="shared" si="5"/>
        <v/>
      </c>
    </row>
    <row r="422" spans="1:5" ht="15" customHeight="1" x14ac:dyDescent="0.2">
      <c r="A422" s="456"/>
      <c r="B422" s="464"/>
      <c r="C422" s="465"/>
      <c r="D422" s="456"/>
      <c r="E422" s="456" t="str">
        <f t="shared" si="5"/>
        <v/>
      </c>
    </row>
    <row r="423" spans="1:5" ht="15" customHeight="1" x14ac:dyDescent="0.2">
      <c r="A423" s="456"/>
      <c r="B423" s="464"/>
      <c r="C423" s="465"/>
      <c r="D423" s="456"/>
      <c r="E423" s="456" t="str">
        <f t="shared" si="5"/>
        <v/>
      </c>
    </row>
    <row r="424" spans="1:5" ht="15" customHeight="1" x14ac:dyDescent="0.2">
      <c r="A424" s="456"/>
      <c r="B424" s="464"/>
      <c r="C424" s="465"/>
      <c r="D424" s="456"/>
      <c r="E424" s="456" t="str">
        <f t="shared" si="5"/>
        <v/>
      </c>
    </row>
    <row r="425" spans="1:5" ht="15" customHeight="1" x14ac:dyDescent="0.2">
      <c r="A425" s="456"/>
      <c r="B425" s="464"/>
      <c r="C425" s="465"/>
      <c r="D425" s="456"/>
      <c r="E425" s="456" t="str">
        <f t="shared" si="5"/>
        <v/>
      </c>
    </row>
    <row r="426" spans="1:5" ht="15" customHeight="1" x14ac:dyDescent="0.2">
      <c r="A426" s="456"/>
      <c r="B426" s="464"/>
      <c r="C426" s="465"/>
      <c r="D426" s="456"/>
      <c r="E426" s="456" t="str">
        <f t="shared" si="5"/>
        <v/>
      </c>
    </row>
    <row r="427" spans="1:5" ht="15" customHeight="1" x14ac:dyDescent="0.2">
      <c r="A427" s="456"/>
      <c r="B427" s="464"/>
      <c r="C427" s="465"/>
      <c r="D427" s="456"/>
      <c r="E427" s="456" t="str">
        <f t="shared" si="5"/>
        <v/>
      </c>
    </row>
    <row r="428" spans="1:5" ht="15" customHeight="1" x14ac:dyDescent="0.2">
      <c r="A428" s="456"/>
      <c r="B428" s="464"/>
      <c r="C428" s="465"/>
      <c r="D428" s="456"/>
      <c r="E428" s="456" t="str">
        <f t="shared" ref="E428:E452" si="11">IFERROR(VLOOKUP(D428,Tabla_Indices,5,FALSE),"")</f>
        <v/>
      </c>
    </row>
    <row r="429" spans="1:5" ht="15" customHeight="1" x14ac:dyDescent="0.2">
      <c r="A429" s="456"/>
      <c r="B429" s="464"/>
      <c r="C429" s="465"/>
      <c r="D429" s="456"/>
      <c r="E429" s="456" t="str">
        <f t="shared" si="11"/>
        <v/>
      </c>
    </row>
    <row r="430" spans="1:5" ht="15" customHeight="1" x14ac:dyDescent="0.2">
      <c r="A430" s="456"/>
      <c r="B430" s="464"/>
      <c r="C430" s="465"/>
      <c r="D430" s="456"/>
      <c r="E430" s="456" t="str">
        <f t="shared" si="11"/>
        <v/>
      </c>
    </row>
    <row r="431" spans="1:5" ht="15" customHeight="1" x14ac:dyDescent="0.2">
      <c r="A431" s="456"/>
      <c r="B431" s="464"/>
      <c r="C431" s="465"/>
      <c r="D431" s="456"/>
      <c r="E431" s="456" t="str">
        <f t="shared" si="11"/>
        <v/>
      </c>
    </row>
    <row r="432" spans="1:5" ht="15" customHeight="1" x14ac:dyDescent="0.2">
      <c r="A432" s="456"/>
      <c r="B432" s="464"/>
      <c r="C432" s="465"/>
      <c r="D432" s="456"/>
      <c r="E432" s="456" t="str">
        <f t="shared" si="11"/>
        <v/>
      </c>
    </row>
    <row r="433" spans="1:5" ht="15" customHeight="1" x14ac:dyDescent="0.2">
      <c r="A433" s="456"/>
      <c r="B433" s="464"/>
      <c r="C433" s="465"/>
      <c r="D433" s="456"/>
      <c r="E433" s="456" t="str">
        <f t="shared" si="11"/>
        <v/>
      </c>
    </row>
    <row r="434" spans="1:5" ht="15" customHeight="1" x14ac:dyDescent="0.2">
      <c r="A434" s="456"/>
      <c r="B434" s="464"/>
      <c r="C434" s="465"/>
      <c r="D434" s="456"/>
      <c r="E434" s="456" t="str">
        <f t="shared" si="11"/>
        <v/>
      </c>
    </row>
    <row r="435" spans="1:5" ht="15" customHeight="1" x14ac:dyDescent="0.2">
      <c r="A435" s="456"/>
      <c r="B435" s="464"/>
      <c r="C435" s="465"/>
      <c r="D435" s="456"/>
      <c r="E435" s="456" t="str">
        <f t="shared" si="11"/>
        <v/>
      </c>
    </row>
    <row r="436" spans="1:5" ht="15" customHeight="1" x14ac:dyDescent="0.2">
      <c r="A436" s="456"/>
      <c r="B436" s="464"/>
      <c r="C436" s="465"/>
      <c r="D436" s="456"/>
      <c r="E436" s="456" t="str">
        <f>IFERROR(VLOOKUP(D436,Tabla_Indices,5,FALSE),"")</f>
        <v/>
      </c>
    </row>
    <row r="437" spans="1:5" ht="15" customHeight="1" x14ac:dyDescent="0.2">
      <c r="A437" s="456"/>
      <c r="B437" s="464"/>
      <c r="C437" s="465"/>
      <c r="D437" s="456"/>
      <c r="E437" s="456" t="str">
        <f>IFERROR(VLOOKUP(D437,Tabla_Indices,5,FALSE),"")</f>
        <v/>
      </c>
    </row>
    <row r="438" spans="1:5" ht="15" customHeight="1" x14ac:dyDescent="0.2">
      <c r="A438" s="456"/>
      <c r="B438" s="464"/>
      <c r="C438" s="465"/>
      <c r="D438" s="456"/>
      <c r="E438" s="456" t="str">
        <f t="shared" si="11"/>
        <v/>
      </c>
    </row>
    <row r="439" spans="1:5" ht="15" customHeight="1" x14ac:dyDescent="0.2">
      <c r="A439" s="456"/>
      <c r="B439" s="464"/>
      <c r="C439" s="465"/>
      <c r="D439" s="456"/>
      <c r="E439" s="456" t="str">
        <f t="shared" si="11"/>
        <v/>
      </c>
    </row>
    <row r="440" spans="1:5" ht="15" customHeight="1" x14ac:dyDescent="0.2">
      <c r="A440" s="456"/>
      <c r="B440" s="464"/>
      <c r="C440" s="465"/>
      <c r="D440" s="456"/>
      <c r="E440" s="456" t="str">
        <f t="shared" si="11"/>
        <v/>
      </c>
    </row>
    <row r="441" spans="1:5" ht="15" customHeight="1" x14ac:dyDescent="0.2">
      <c r="A441" s="456"/>
      <c r="B441" s="464"/>
      <c r="C441" s="465"/>
      <c r="D441" s="456"/>
      <c r="E441" s="456" t="str">
        <f t="shared" si="11"/>
        <v/>
      </c>
    </row>
    <row r="442" spans="1:5" ht="15" customHeight="1" x14ac:dyDescent="0.2">
      <c r="A442" s="456"/>
      <c r="B442" s="464"/>
      <c r="C442" s="465"/>
      <c r="D442" s="456"/>
      <c r="E442" s="456" t="str">
        <f t="shared" si="11"/>
        <v/>
      </c>
    </row>
    <row r="443" spans="1:5" ht="15" customHeight="1" x14ac:dyDescent="0.2">
      <c r="A443" s="456"/>
      <c r="B443" s="464"/>
      <c r="C443" s="465"/>
      <c r="D443" s="456"/>
      <c r="E443" s="456" t="str">
        <f t="shared" si="11"/>
        <v/>
      </c>
    </row>
    <row r="444" spans="1:5" ht="15" customHeight="1" x14ac:dyDescent="0.2">
      <c r="A444" s="456"/>
      <c r="B444" s="464"/>
      <c r="C444" s="465"/>
      <c r="D444" s="456"/>
      <c r="E444" s="456" t="str">
        <f t="shared" si="11"/>
        <v/>
      </c>
    </row>
    <row r="445" spans="1:5" ht="15" customHeight="1" x14ac:dyDescent="0.2">
      <c r="A445" s="456"/>
      <c r="B445" s="464"/>
      <c r="C445" s="465"/>
      <c r="D445" s="456"/>
      <c r="E445" s="456" t="str">
        <f>IFERROR(VLOOKUP(D445,Tabla_Indices,5,FALSE),"")</f>
        <v/>
      </c>
    </row>
    <row r="446" spans="1:5" ht="15" customHeight="1" x14ac:dyDescent="0.2">
      <c r="A446" s="456"/>
      <c r="B446" s="464"/>
      <c r="C446" s="465"/>
      <c r="D446" s="456"/>
      <c r="E446" s="456" t="str">
        <f t="shared" si="11"/>
        <v/>
      </c>
    </row>
    <row r="447" spans="1:5" ht="15" customHeight="1" x14ac:dyDescent="0.2">
      <c r="A447" s="456"/>
      <c r="B447" s="464"/>
      <c r="C447" s="465"/>
      <c r="D447" s="456"/>
      <c r="E447" s="456" t="str">
        <f>IFERROR(VLOOKUP(D447,Tabla_Indices,5,FALSE),"")</f>
        <v/>
      </c>
    </row>
    <row r="448" spans="1:5" ht="15" customHeight="1" x14ac:dyDescent="0.2">
      <c r="A448" s="456"/>
      <c r="B448" s="464"/>
      <c r="C448" s="465"/>
      <c r="D448" s="456"/>
      <c r="E448" s="456" t="str">
        <f>IFERROR(VLOOKUP(D448,Tabla_Indices,5,FALSE),"")</f>
        <v/>
      </c>
    </row>
    <row r="449" spans="1:5" ht="15" customHeight="1" x14ac:dyDescent="0.2">
      <c r="A449" s="456"/>
      <c r="B449" s="464"/>
      <c r="C449" s="465"/>
      <c r="D449" s="456"/>
      <c r="E449" s="456" t="str">
        <f t="shared" si="11"/>
        <v/>
      </c>
    </row>
    <row r="450" spans="1:5" ht="15" customHeight="1" x14ac:dyDescent="0.2">
      <c r="A450" s="456"/>
      <c r="B450" s="464"/>
      <c r="C450" s="465"/>
      <c r="D450" s="456"/>
      <c r="E450" s="456" t="str">
        <f t="shared" si="11"/>
        <v/>
      </c>
    </row>
    <row r="451" spans="1:5" ht="15" customHeight="1" x14ac:dyDescent="0.2">
      <c r="A451" s="456"/>
      <c r="B451" s="464"/>
      <c r="C451" s="465"/>
      <c r="D451" s="456"/>
      <c r="E451" s="456" t="str">
        <f t="shared" si="11"/>
        <v/>
      </c>
    </row>
    <row r="452" spans="1:5" ht="15" customHeight="1" x14ac:dyDescent="0.2">
      <c r="A452" s="456"/>
      <c r="B452" s="464"/>
      <c r="C452" s="465"/>
      <c r="D452" s="456"/>
      <c r="E452" s="456" t="str">
        <f t="shared" si="11"/>
        <v/>
      </c>
    </row>
    <row r="453" spans="1:5" ht="15" customHeight="1" x14ac:dyDescent="0.2">
      <c r="A453" s="456"/>
      <c r="B453" s="464"/>
      <c r="C453" s="465"/>
      <c r="D453" s="456"/>
      <c r="E453" s="456" t="str">
        <f t="shared" ref="E453:E458" si="12">IFERROR(VLOOKUP(D453,Tabla_Indices,5,FALSE),"")</f>
        <v/>
      </c>
    </row>
    <row r="454" spans="1:5" ht="15" customHeight="1" x14ac:dyDescent="0.2">
      <c r="A454" s="456"/>
      <c r="B454" s="464"/>
      <c r="C454" s="465"/>
      <c r="D454" s="456"/>
      <c r="E454" s="456" t="str">
        <f t="shared" si="12"/>
        <v/>
      </c>
    </row>
    <row r="455" spans="1:5" ht="15" customHeight="1" x14ac:dyDescent="0.2">
      <c r="A455" s="456"/>
      <c r="B455" s="464"/>
      <c r="C455" s="465"/>
      <c r="D455" s="456"/>
      <c r="E455" s="456" t="str">
        <f t="shared" si="12"/>
        <v/>
      </c>
    </row>
    <row r="456" spans="1:5" ht="15" customHeight="1" x14ac:dyDescent="0.2">
      <c r="A456" s="389"/>
      <c r="B456" s="464"/>
      <c r="C456" s="465"/>
      <c r="D456" s="456"/>
      <c r="E456" s="456" t="str">
        <f t="shared" si="12"/>
        <v/>
      </c>
    </row>
    <row r="457" spans="1:5" ht="15" customHeight="1" x14ac:dyDescent="0.2">
      <c r="A457" s="389"/>
      <c r="B457" s="464"/>
      <c r="C457" s="465"/>
      <c r="D457" s="456"/>
      <c r="E457" s="456" t="str">
        <f t="shared" si="12"/>
        <v/>
      </c>
    </row>
    <row r="458" spans="1:5" ht="15" customHeight="1" x14ac:dyDescent="0.2">
      <c r="A458" s="389"/>
      <c r="B458" s="464"/>
      <c r="C458" s="465"/>
      <c r="D458" s="456"/>
      <c r="E458" s="456" t="str">
        <f t="shared" si="12"/>
        <v/>
      </c>
    </row>
    <row r="461" spans="1:5" ht="15" customHeight="1" x14ac:dyDescent="0.2">
      <c r="A461" s="461" t="s">
        <v>1251</v>
      </c>
      <c r="E461" s="460" t="str">
        <f t="shared" ref="E461:E496" si="13">IFERROR(VLOOKUP(D461,Tabla_Indices,5,FALSE),"")</f>
        <v/>
      </c>
    </row>
    <row r="462" spans="1:5" ht="15" customHeight="1" x14ac:dyDescent="0.2">
      <c r="A462" s="456"/>
      <c r="B462" s="464"/>
      <c r="C462" s="465"/>
      <c r="D462" s="456"/>
      <c r="E462" s="456" t="str">
        <f t="shared" si="13"/>
        <v/>
      </c>
    </row>
    <row r="463" spans="1:5" ht="15" customHeight="1" x14ac:dyDescent="0.2">
      <c r="A463" s="456"/>
      <c r="B463" s="464"/>
      <c r="C463" s="465"/>
      <c r="D463" s="456"/>
      <c r="E463" s="456" t="str">
        <f t="shared" si="13"/>
        <v/>
      </c>
    </row>
    <row r="464" spans="1:5" ht="15" customHeight="1" x14ac:dyDescent="0.2">
      <c r="A464" s="456"/>
      <c r="B464" s="464"/>
      <c r="C464" s="465"/>
      <c r="D464" s="456"/>
      <c r="E464" s="456" t="str">
        <f t="shared" si="13"/>
        <v/>
      </c>
    </row>
    <row r="465" spans="1:5" ht="15" customHeight="1" x14ac:dyDescent="0.2">
      <c r="A465" s="456"/>
      <c r="B465" s="464"/>
      <c r="C465" s="465"/>
      <c r="D465" s="456"/>
      <c r="E465" s="456" t="str">
        <f t="shared" si="13"/>
        <v/>
      </c>
    </row>
    <row r="466" spans="1:5" ht="15" customHeight="1" x14ac:dyDescent="0.2">
      <c r="A466" s="456"/>
      <c r="B466" s="464"/>
      <c r="C466" s="465"/>
      <c r="D466" s="456"/>
      <c r="E466" s="456" t="str">
        <f t="shared" si="13"/>
        <v/>
      </c>
    </row>
    <row r="467" spans="1:5" ht="15" customHeight="1" x14ac:dyDescent="0.2">
      <c r="A467" s="456"/>
      <c r="B467" s="464"/>
      <c r="C467" s="465"/>
      <c r="D467" s="456"/>
      <c r="E467" s="456" t="str">
        <f t="shared" si="13"/>
        <v/>
      </c>
    </row>
    <row r="468" spans="1:5" ht="15" customHeight="1" x14ac:dyDescent="0.2">
      <c r="A468" s="456"/>
      <c r="B468" s="464"/>
      <c r="C468" s="465"/>
      <c r="D468" s="456"/>
      <c r="E468" s="456" t="str">
        <f t="shared" si="13"/>
        <v/>
      </c>
    </row>
    <row r="469" spans="1:5" ht="15" customHeight="1" x14ac:dyDescent="0.2">
      <c r="A469" s="456"/>
      <c r="B469" s="464"/>
      <c r="C469" s="465"/>
      <c r="D469" s="456"/>
      <c r="E469" s="456" t="str">
        <f t="shared" si="13"/>
        <v/>
      </c>
    </row>
    <row r="470" spans="1:5" ht="15" customHeight="1" x14ac:dyDescent="0.2">
      <c r="A470" s="456"/>
      <c r="B470" s="464"/>
      <c r="C470" s="465"/>
      <c r="D470" s="456"/>
      <c r="E470" s="456" t="str">
        <f t="shared" si="13"/>
        <v/>
      </c>
    </row>
    <row r="471" spans="1:5" ht="15" customHeight="1" x14ac:dyDescent="0.2">
      <c r="A471" s="456"/>
      <c r="B471" s="464"/>
      <c r="C471" s="465"/>
      <c r="D471" s="456"/>
      <c r="E471" s="456" t="str">
        <f t="shared" si="13"/>
        <v/>
      </c>
    </row>
    <row r="472" spans="1:5" ht="15" customHeight="1" x14ac:dyDescent="0.2">
      <c r="A472" s="456"/>
      <c r="B472" s="464"/>
      <c r="C472" s="465"/>
      <c r="D472" s="456"/>
      <c r="E472" s="456" t="str">
        <f t="shared" si="13"/>
        <v/>
      </c>
    </row>
    <row r="473" spans="1:5" ht="15" customHeight="1" x14ac:dyDescent="0.2">
      <c r="A473" s="456"/>
      <c r="B473" s="464"/>
      <c r="C473" s="465"/>
      <c r="D473" s="456"/>
      <c r="E473" s="456" t="str">
        <f t="shared" si="13"/>
        <v/>
      </c>
    </row>
    <row r="474" spans="1:5" ht="15" customHeight="1" x14ac:dyDescent="0.2">
      <c r="A474" s="456"/>
      <c r="B474" s="464"/>
      <c r="C474" s="465"/>
      <c r="D474" s="456"/>
      <c r="E474" s="456" t="str">
        <f t="shared" si="13"/>
        <v/>
      </c>
    </row>
    <row r="475" spans="1:5" ht="15" customHeight="1" x14ac:dyDescent="0.2">
      <c r="A475" s="456"/>
      <c r="B475" s="464"/>
      <c r="C475" s="465"/>
      <c r="D475" s="456"/>
      <c r="E475" s="456" t="str">
        <f t="shared" si="13"/>
        <v/>
      </c>
    </row>
    <row r="476" spans="1:5" ht="15" customHeight="1" x14ac:dyDescent="0.2">
      <c r="A476" s="456"/>
      <c r="B476" s="464"/>
      <c r="C476" s="465"/>
      <c r="D476" s="456"/>
      <c r="E476" s="456" t="str">
        <f t="shared" si="13"/>
        <v/>
      </c>
    </row>
    <row r="477" spans="1:5" ht="15" customHeight="1" x14ac:dyDescent="0.2">
      <c r="A477" s="456"/>
      <c r="B477" s="464"/>
      <c r="C477" s="465"/>
      <c r="D477" s="456"/>
      <c r="E477" s="456" t="str">
        <f t="shared" si="13"/>
        <v/>
      </c>
    </row>
    <row r="478" spans="1:5" ht="15" customHeight="1" x14ac:dyDescent="0.2">
      <c r="A478" s="456"/>
      <c r="B478" s="464"/>
      <c r="C478" s="465"/>
      <c r="D478" s="456"/>
      <c r="E478" s="456" t="str">
        <f t="shared" si="13"/>
        <v/>
      </c>
    </row>
    <row r="479" spans="1:5" ht="15" customHeight="1" x14ac:dyDescent="0.2">
      <c r="A479" s="456"/>
      <c r="B479" s="464"/>
      <c r="C479" s="465"/>
      <c r="D479" s="456"/>
      <c r="E479" s="456" t="str">
        <f t="shared" si="13"/>
        <v/>
      </c>
    </row>
    <row r="480" spans="1:5" ht="15" customHeight="1" x14ac:dyDescent="0.2">
      <c r="A480" s="456"/>
      <c r="B480" s="464"/>
      <c r="C480" s="465"/>
      <c r="D480" s="456"/>
      <c r="E480" s="456" t="str">
        <f t="shared" si="13"/>
        <v/>
      </c>
    </row>
    <row r="481" spans="1:5" ht="15" customHeight="1" x14ac:dyDescent="0.2">
      <c r="A481" s="456"/>
      <c r="B481" s="464"/>
      <c r="C481" s="465"/>
      <c r="D481" s="456"/>
      <c r="E481" s="456" t="str">
        <f t="shared" si="13"/>
        <v/>
      </c>
    </row>
    <row r="482" spans="1:5" ht="15" customHeight="1" x14ac:dyDescent="0.2">
      <c r="A482" s="456"/>
      <c r="B482" s="464"/>
      <c r="C482" s="465"/>
      <c r="D482" s="456"/>
      <c r="E482" s="456" t="str">
        <f t="shared" ref="E482" si="14">IFERROR(VLOOKUP(D482,Tabla_Indices,5,FALSE),"")</f>
        <v/>
      </c>
    </row>
    <row r="483" spans="1:5" ht="15" customHeight="1" x14ac:dyDescent="0.2">
      <c r="A483" s="456"/>
      <c r="B483" s="464"/>
      <c r="C483" s="465"/>
      <c r="D483" s="456"/>
      <c r="E483" s="456" t="str">
        <f t="shared" ref="E483" si="15">IFERROR(VLOOKUP(D483,Tabla_Indices,5,FALSE),"")</f>
        <v/>
      </c>
    </row>
    <row r="484" spans="1:5" ht="15" customHeight="1" x14ac:dyDescent="0.2">
      <c r="A484" s="456"/>
      <c r="B484" s="464"/>
      <c r="C484" s="465"/>
      <c r="D484" s="456"/>
      <c r="E484" s="456" t="str">
        <f t="shared" si="13"/>
        <v/>
      </c>
    </row>
    <row r="485" spans="1:5" ht="15" customHeight="1" x14ac:dyDescent="0.2">
      <c r="A485" s="456"/>
      <c r="B485" s="464"/>
      <c r="C485" s="465"/>
      <c r="D485" s="456"/>
      <c r="E485" s="456" t="str">
        <f t="shared" si="13"/>
        <v/>
      </c>
    </row>
    <row r="486" spans="1:5" ht="15" customHeight="1" x14ac:dyDescent="0.2">
      <c r="A486" s="456"/>
      <c r="B486" s="464"/>
      <c r="C486" s="465"/>
      <c r="D486" s="456"/>
      <c r="E486" s="456" t="str">
        <f t="shared" si="13"/>
        <v/>
      </c>
    </row>
    <row r="487" spans="1:5" ht="15" customHeight="1" x14ac:dyDescent="0.2">
      <c r="A487" s="456"/>
      <c r="B487" s="464"/>
      <c r="C487" s="465"/>
      <c r="D487" s="456"/>
      <c r="E487" s="456" t="str">
        <f t="shared" si="13"/>
        <v/>
      </c>
    </row>
    <row r="488" spans="1:5" ht="15" customHeight="1" x14ac:dyDescent="0.2">
      <c r="A488" s="456"/>
      <c r="B488" s="464"/>
      <c r="C488" s="465"/>
      <c r="D488" s="456"/>
      <c r="E488" s="456" t="str">
        <f t="shared" si="13"/>
        <v/>
      </c>
    </row>
    <row r="489" spans="1:5" ht="15" customHeight="1" x14ac:dyDescent="0.2">
      <c r="A489" s="456"/>
      <c r="B489" s="464"/>
      <c r="C489" s="465"/>
      <c r="D489" s="456"/>
      <c r="E489" s="456" t="str">
        <f t="shared" si="13"/>
        <v/>
      </c>
    </row>
    <row r="490" spans="1:5" ht="15" customHeight="1" x14ac:dyDescent="0.2">
      <c r="A490" s="456"/>
      <c r="B490" s="464"/>
      <c r="C490" s="465"/>
      <c r="D490" s="456"/>
      <c r="E490" s="456" t="str">
        <f t="shared" si="13"/>
        <v/>
      </c>
    </row>
    <row r="491" spans="1:5" ht="15" customHeight="1" x14ac:dyDescent="0.2">
      <c r="A491" s="456"/>
      <c r="B491" s="464"/>
      <c r="C491" s="465"/>
      <c r="D491" s="456"/>
      <c r="E491" s="456" t="str">
        <f t="shared" si="13"/>
        <v/>
      </c>
    </row>
    <row r="492" spans="1:5" ht="15" customHeight="1" x14ac:dyDescent="0.2">
      <c r="A492" s="456"/>
      <c r="B492" s="464"/>
      <c r="C492" s="465"/>
      <c r="D492" s="456"/>
      <c r="E492" s="456" t="str">
        <f t="shared" si="13"/>
        <v/>
      </c>
    </row>
    <row r="493" spans="1:5" ht="15" customHeight="1" x14ac:dyDescent="0.2">
      <c r="A493" s="456"/>
      <c r="B493" s="464"/>
      <c r="C493" s="465"/>
      <c r="D493" s="456"/>
      <c r="E493" s="456" t="str">
        <f t="shared" si="13"/>
        <v/>
      </c>
    </row>
    <row r="494" spans="1:5" ht="15" customHeight="1" x14ac:dyDescent="0.2">
      <c r="A494" s="456"/>
      <c r="B494" s="464"/>
      <c r="C494" s="465"/>
      <c r="D494" s="456"/>
      <c r="E494" s="456" t="str">
        <f t="shared" si="13"/>
        <v/>
      </c>
    </row>
    <row r="495" spans="1:5" ht="15" customHeight="1" x14ac:dyDescent="0.2">
      <c r="A495" s="456"/>
      <c r="B495" s="464"/>
      <c r="C495" s="465"/>
      <c r="D495" s="456"/>
      <c r="E495" s="456" t="str">
        <f>IFERROR(VLOOKUP(D495,Tabla_Indices,5,FALSE),"")</f>
        <v/>
      </c>
    </row>
    <row r="496" spans="1:5" ht="15" customHeight="1" x14ac:dyDescent="0.2">
      <c r="A496" s="456"/>
      <c r="B496" s="464"/>
      <c r="C496" s="465"/>
      <c r="D496" s="456"/>
      <c r="E496" s="456" t="str">
        <f t="shared" si="13"/>
        <v/>
      </c>
    </row>
    <row r="497" spans="1:5" ht="15" customHeight="1" x14ac:dyDescent="0.2">
      <c r="A497" s="456"/>
      <c r="B497" s="464"/>
      <c r="C497" s="465"/>
      <c r="D497" s="456"/>
      <c r="E497" s="456" t="str">
        <f t="shared" ref="E497:E508" si="16">IFERROR(VLOOKUP(D497,Tabla_Indices,5,FALSE),"")</f>
        <v/>
      </c>
    </row>
    <row r="498" spans="1:5" ht="15" customHeight="1" x14ac:dyDescent="0.2">
      <c r="A498" s="456"/>
      <c r="B498" s="464"/>
      <c r="C498" s="465"/>
      <c r="D498" s="456"/>
      <c r="E498" s="456" t="str">
        <f t="shared" si="16"/>
        <v/>
      </c>
    </row>
    <row r="499" spans="1:5" ht="15" customHeight="1" x14ac:dyDescent="0.2">
      <c r="A499" s="456"/>
      <c r="B499" s="464"/>
      <c r="C499" s="465"/>
      <c r="D499" s="456"/>
      <c r="E499" s="456" t="str">
        <f t="shared" si="16"/>
        <v/>
      </c>
    </row>
    <row r="500" spans="1:5" ht="15" customHeight="1" x14ac:dyDescent="0.2">
      <c r="A500" s="456"/>
      <c r="B500" s="464"/>
      <c r="C500" s="465"/>
      <c r="D500" s="456"/>
      <c r="E500" s="456" t="str">
        <f t="shared" si="16"/>
        <v/>
      </c>
    </row>
    <row r="501" spans="1:5" ht="15" customHeight="1" x14ac:dyDescent="0.2">
      <c r="A501" s="456"/>
      <c r="B501" s="464"/>
      <c r="C501" s="465"/>
      <c r="D501" s="456"/>
      <c r="E501" s="456" t="str">
        <f t="shared" si="16"/>
        <v/>
      </c>
    </row>
    <row r="502" spans="1:5" ht="15" customHeight="1" x14ac:dyDescent="0.2">
      <c r="A502" s="456"/>
      <c r="B502" s="464"/>
      <c r="C502" s="465"/>
      <c r="D502" s="456"/>
      <c r="E502" s="456" t="str">
        <f t="shared" ref="E502:E507" si="17">IFERROR(VLOOKUP(D502,Tabla_Indices,5,FALSE),"")</f>
        <v/>
      </c>
    </row>
    <row r="503" spans="1:5" ht="15" customHeight="1" x14ac:dyDescent="0.2">
      <c r="A503" s="456"/>
      <c r="B503" s="464"/>
      <c r="C503" s="465"/>
      <c r="D503" s="456"/>
      <c r="E503" s="456" t="str">
        <f t="shared" si="17"/>
        <v/>
      </c>
    </row>
    <row r="504" spans="1:5" ht="15" customHeight="1" x14ac:dyDescent="0.2">
      <c r="A504" s="456"/>
      <c r="B504" s="464"/>
      <c r="C504" s="465"/>
      <c r="D504" s="456"/>
      <c r="E504" s="456" t="str">
        <f t="shared" si="17"/>
        <v/>
      </c>
    </row>
    <row r="505" spans="1:5" ht="15" customHeight="1" x14ac:dyDescent="0.2">
      <c r="A505" s="456"/>
      <c r="B505" s="464"/>
      <c r="C505" s="465"/>
      <c r="D505" s="456"/>
      <c r="E505" s="456" t="str">
        <f t="shared" si="17"/>
        <v/>
      </c>
    </row>
    <row r="506" spans="1:5" ht="15" customHeight="1" x14ac:dyDescent="0.2">
      <c r="A506" s="456"/>
      <c r="B506" s="464"/>
      <c r="C506" s="465"/>
      <c r="D506" s="456"/>
      <c r="E506" s="456" t="str">
        <f t="shared" si="17"/>
        <v/>
      </c>
    </row>
    <row r="507" spans="1:5" ht="15" customHeight="1" x14ac:dyDescent="0.2">
      <c r="A507" s="456"/>
      <c r="B507" s="464"/>
      <c r="C507" s="465"/>
      <c r="D507" s="456"/>
      <c r="E507" s="456" t="str">
        <f t="shared" si="17"/>
        <v/>
      </c>
    </row>
    <row r="508" spans="1:5" ht="15" customHeight="1" x14ac:dyDescent="0.2">
      <c r="E508" s="460" t="str">
        <f t="shared" si="16"/>
        <v/>
      </c>
    </row>
  </sheetData>
  <sortState ref="H1:H3789">
    <sortCondition ref="H1:H3789"/>
  </sortState>
  <pageMargins left="1.1811023622047245" right="0.78740157480314965" top="1.1811023622047245" bottom="0.78740157480314965" header="0.39370078740157483" footer="0.39370078740157483"/>
  <pageSetup paperSize="9" scale="76" fitToHeight="111" orientation="landscape" r:id="rId1"/>
  <headerFooter>
    <oddHeader>&amp;L&amp;G</oddHead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5">
    <pageSetUpPr fitToPage="1"/>
  </sheetPr>
  <dimension ref="F1:G5"/>
  <sheetViews>
    <sheetView workbookViewId="0">
      <selection activeCell="Q11" sqref="Q11"/>
    </sheetView>
  </sheetViews>
  <sheetFormatPr baseColWidth="10" defaultColWidth="10.7109375" defaultRowHeight="15" x14ac:dyDescent="0.25"/>
  <cols>
    <col min="1" max="16384" width="10.7109375" style="1"/>
  </cols>
  <sheetData>
    <row r="1" spans="6:7" ht="23.25" x14ac:dyDescent="0.25">
      <c r="G1" s="124" t="str">
        <f>"OBRA:  "&amp; Obra</f>
        <v>OBRA:  B° VIRGEN DE FÁTIMA - SECTOR 1 - 71 VIV.- DPTO. JÁCHAL</v>
      </c>
    </row>
    <row r="2" spans="6:7" ht="23.25" x14ac:dyDescent="0.25">
      <c r="G2" s="124" t="s">
        <v>1131</v>
      </c>
    </row>
    <row r="3" spans="6:7" ht="23.25" x14ac:dyDescent="0.25">
      <c r="G3" s="124" t="s">
        <v>1132</v>
      </c>
    </row>
    <row r="4" spans="6:7" ht="4.5" customHeight="1" x14ac:dyDescent="0.25"/>
    <row r="5" spans="6:7" ht="23.25" customHeight="1" x14ac:dyDescent="0.4">
      <c r="F5" s="654"/>
      <c r="G5" s="654"/>
    </row>
  </sheetData>
  <mergeCells count="1">
    <mergeCell ref="F5:G5"/>
  </mergeCells>
  <printOptions horizontalCentered="1"/>
  <pageMargins left="0.19685039370078741" right="0.19685039370078741" top="1.3779527559055118" bottom="0.19685039370078741" header="0.59055118110236227" footer="0"/>
  <pageSetup paperSize="5" scale="85" orientation="landscape"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
  <dimension ref="G1:G5"/>
  <sheetViews>
    <sheetView workbookViewId="0">
      <selection activeCell="O5" sqref="O5"/>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7" ht="23.25" x14ac:dyDescent="0.25">
      <c r="G1" s="124" t="str">
        <f>"OBRA:  "&amp; Obra</f>
        <v>OBRA:  B° VIRGEN DE FÁTIMA - SECTOR 1 - 71 VIV.- DPTO. JÁCHAL</v>
      </c>
    </row>
    <row r="2" spans="7:7" ht="23.25" x14ac:dyDescent="0.25">
      <c r="G2" s="124" t="s">
        <v>1133</v>
      </c>
    </row>
    <row r="3" spans="7:7" ht="23.25" x14ac:dyDescent="0.25">
      <c r="G3" s="124" t="s">
        <v>1134</v>
      </c>
    </row>
    <row r="5" spans="7:7" ht="23.25" x14ac:dyDescent="0.25">
      <c r="G5" s="614"/>
    </row>
  </sheetData>
  <printOptions horizontalCentered="1"/>
  <pageMargins left="0.19685039370078741" right="0.19685039370078741" top="1.3779527559055118" bottom="0.19685039370078741" header="0.59055118110236227" footer="0.19685039370078741"/>
  <pageSetup paperSize="5" scale="75" pageOrder="overThenDown" orientation="landscape" r:id="rId1"/>
  <headerFooter>
    <oddHeader xml:space="preserve">&amp;C&amp;G
</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dimension ref="A1:G969"/>
  <sheetViews>
    <sheetView workbookViewId="0"/>
  </sheetViews>
  <sheetFormatPr baseColWidth="10" defaultColWidth="11.42578125" defaultRowHeight="11.25" x14ac:dyDescent="0.2"/>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x14ac:dyDescent="0.2">
      <c r="B1" s="7" t="s">
        <v>547</v>
      </c>
      <c r="D1" s="8"/>
    </row>
    <row r="3" spans="1:7" ht="12.75" customHeight="1" x14ac:dyDescent="0.2">
      <c r="A3" s="655" t="s">
        <v>348</v>
      </c>
      <c r="B3" s="9" t="s">
        <v>43</v>
      </c>
      <c r="C3" s="10"/>
      <c r="D3" s="10"/>
      <c r="E3" s="655" t="s">
        <v>44</v>
      </c>
      <c r="F3" s="10"/>
      <c r="G3" s="10"/>
    </row>
    <row r="4" spans="1:7" x14ac:dyDescent="0.2">
      <c r="A4" s="655"/>
      <c r="B4" s="9" t="s">
        <v>45</v>
      </c>
      <c r="C4" s="10"/>
      <c r="D4" s="10"/>
      <c r="E4" s="655"/>
      <c r="F4" s="10"/>
      <c r="G4" s="10"/>
    </row>
    <row r="5" spans="1:7" x14ac:dyDescent="0.2">
      <c r="A5" s="8"/>
      <c r="B5" s="8"/>
      <c r="C5" s="8"/>
      <c r="D5" s="8"/>
      <c r="E5" s="8"/>
      <c r="F5" s="8"/>
      <c r="G5" s="8"/>
    </row>
    <row r="6" spans="1:7" ht="11.25" customHeight="1" x14ac:dyDescent="0.2">
      <c r="A6" s="9" t="str">
        <f t="shared" ref="A6:A69" si="0">CONCATENATE("INDEC-CM - ",B6,C6,D6)</f>
        <v>INDEC-CM - 37210-51</v>
      </c>
      <c r="B6" s="12">
        <v>37210</v>
      </c>
      <c r="C6" s="13" t="s">
        <v>46</v>
      </c>
      <c r="D6" s="9">
        <v>51</v>
      </c>
      <c r="E6" s="11" t="s">
        <v>47</v>
      </c>
    </row>
    <row r="7" spans="1:7" x14ac:dyDescent="0.2">
      <c r="A7" s="9" t="str">
        <f t="shared" si="0"/>
        <v>INDEC-CM - 37210-52</v>
      </c>
      <c r="B7" s="12">
        <v>37210</v>
      </c>
      <c r="C7" s="13" t="s">
        <v>46</v>
      </c>
      <c r="D7" s="9">
        <v>52</v>
      </c>
      <c r="E7" s="11" t="s">
        <v>48</v>
      </c>
    </row>
    <row r="8" spans="1:7" x14ac:dyDescent="0.2">
      <c r="A8" s="9" t="str">
        <f t="shared" si="0"/>
        <v>INDEC-CM - 42911-81</v>
      </c>
      <c r="B8" s="12">
        <v>42911</v>
      </c>
      <c r="C8" s="13" t="s">
        <v>46</v>
      </c>
      <c r="D8" s="9">
        <v>81</v>
      </c>
      <c r="E8" s="14" t="s">
        <v>49</v>
      </c>
      <c r="F8" s="14"/>
      <c r="G8" s="14"/>
    </row>
    <row r="9" spans="1:7" x14ac:dyDescent="0.2">
      <c r="A9" s="9" t="str">
        <f t="shared" si="0"/>
        <v>INDEC-CM - 41242-11</v>
      </c>
      <c r="B9" s="12">
        <v>41242</v>
      </c>
      <c r="C9" s="13" t="s">
        <v>46</v>
      </c>
      <c r="D9" s="9">
        <v>11</v>
      </c>
      <c r="E9" s="14" t="s">
        <v>50</v>
      </c>
      <c r="F9" s="14"/>
      <c r="G9" s="14"/>
    </row>
    <row r="10" spans="1:7" x14ac:dyDescent="0.2">
      <c r="A10" s="9" t="str">
        <f t="shared" si="0"/>
        <v>INDEC-CM - 37440-21</v>
      </c>
      <c r="B10" s="12">
        <v>37440</v>
      </c>
      <c r="C10" s="13" t="s">
        <v>46</v>
      </c>
      <c r="D10" s="9">
        <v>21</v>
      </c>
      <c r="E10" s="11" t="s">
        <v>51</v>
      </c>
    </row>
    <row r="11" spans="1:7" x14ac:dyDescent="0.2">
      <c r="A11" s="9" t="str">
        <f t="shared" si="0"/>
        <v>INDEC-CM - 38130-13</v>
      </c>
      <c r="B11" s="12">
        <v>38130</v>
      </c>
      <c r="C11" s="13" t="s">
        <v>46</v>
      </c>
      <c r="D11" s="9">
        <v>13</v>
      </c>
      <c r="E11" s="14" t="s">
        <v>52</v>
      </c>
      <c r="F11" s="14"/>
      <c r="G11" s="14"/>
    </row>
    <row r="12" spans="1:7" x14ac:dyDescent="0.2">
      <c r="A12" s="9" t="str">
        <f t="shared" si="0"/>
        <v>INDEC-CM - 38130-12</v>
      </c>
      <c r="B12" s="12">
        <v>38130</v>
      </c>
      <c r="C12" s="13" t="s">
        <v>46</v>
      </c>
      <c r="D12" s="9">
        <v>12</v>
      </c>
      <c r="E12" s="14" t="s">
        <v>53</v>
      </c>
      <c r="F12" s="14"/>
      <c r="G12" s="14"/>
    </row>
    <row r="13" spans="1:7" x14ac:dyDescent="0.2">
      <c r="A13" s="9" t="str">
        <f t="shared" si="0"/>
        <v>INDEC-CM - 38130-11</v>
      </c>
      <c r="B13" s="12">
        <v>38130</v>
      </c>
      <c r="C13" s="13" t="s">
        <v>46</v>
      </c>
      <c r="D13" s="9">
        <v>11</v>
      </c>
      <c r="E13" s="14" t="s">
        <v>54</v>
      </c>
      <c r="F13" s="14"/>
      <c r="G13" s="14"/>
    </row>
    <row r="14" spans="1:7" x14ac:dyDescent="0.2">
      <c r="A14" s="9" t="str">
        <f t="shared" si="0"/>
        <v>INDEC-CM - 27230-11</v>
      </c>
      <c r="B14" s="12">
        <v>27230</v>
      </c>
      <c r="C14" s="13" t="s">
        <v>46</v>
      </c>
      <c r="D14" s="9">
        <v>11</v>
      </c>
      <c r="E14" s="14" t="s">
        <v>55</v>
      </c>
      <c r="F14" s="14"/>
      <c r="G14" s="14"/>
    </row>
    <row r="15" spans="1:7" x14ac:dyDescent="0.2">
      <c r="A15" s="9" t="str">
        <f t="shared" si="0"/>
        <v>INDEC-CM - 44821-11</v>
      </c>
      <c r="B15" s="12">
        <v>44821</v>
      </c>
      <c r="C15" s="13" t="s">
        <v>46</v>
      </c>
      <c r="D15" s="9">
        <v>11</v>
      </c>
      <c r="E15" s="11" t="s">
        <v>56</v>
      </c>
    </row>
    <row r="16" spans="1:7" x14ac:dyDescent="0.2">
      <c r="A16" s="9" t="str">
        <f t="shared" si="0"/>
        <v>INDEC-CM - 37560-11</v>
      </c>
      <c r="B16" s="12">
        <v>37560</v>
      </c>
      <c r="C16" s="13" t="s">
        <v>46</v>
      </c>
      <c r="D16" s="9">
        <v>11</v>
      </c>
      <c r="E16" s="14" t="s">
        <v>57</v>
      </c>
      <c r="F16" s="14"/>
      <c r="G16" s="14"/>
    </row>
    <row r="17" spans="1:7" x14ac:dyDescent="0.2">
      <c r="A17" s="9" t="str">
        <f t="shared" si="0"/>
        <v>INDEC-CM - 15400-11</v>
      </c>
      <c r="B17" s="12">
        <v>15400</v>
      </c>
      <c r="C17" s="13" t="s">
        <v>46</v>
      </c>
      <c r="D17" s="9">
        <v>11</v>
      </c>
      <c r="E17" s="14" t="s">
        <v>58</v>
      </c>
      <c r="F17" s="14"/>
      <c r="G17" s="14"/>
    </row>
    <row r="18" spans="1:7" x14ac:dyDescent="0.2">
      <c r="A18" s="9" t="str">
        <f t="shared" si="0"/>
        <v>INDEC-CM - 15310-11</v>
      </c>
      <c r="B18" s="12">
        <v>15310</v>
      </c>
      <c r="C18" s="13" t="s">
        <v>46</v>
      </c>
      <c r="D18" s="9">
        <v>11</v>
      </c>
      <c r="E18" s="11" t="s">
        <v>59</v>
      </c>
    </row>
    <row r="19" spans="1:7" x14ac:dyDescent="0.2">
      <c r="A19" s="9" t="str">
        <f t="shared" si="0"/>
        <v>INDEC-CM - 46531-11</v>
      </c>
      <c r="B19" s="12">
        <v>46531</v>
      </c>
      <c r="C19" s="13" t="s">
        <v>46</v>
      </c>
      <c r="D19" s="9">
        <v>11</v>
      </c>
      <c r="E19" s="14" t="s">
        <v>60</v>
      </c>
      <c r="F19" s="14"/>
      <c r="G19" s="14"/>
    </row>
    <row r="20" spans="1:7" x14ac:dyDescent="0.2">
      <c r="A20" s="9" t="str">
        <f t="shared" si="0"/>
        <v>INDEC-CM - 43540-11</v>
      </c>
      <c r="B20" s="12">
        <v>43540</v>
      </c>
      <c r="C20" s="13" t="s">
        <v>46</v>
      </c>
      <c r="D20" s="9">
        <v>11</v>
      </c>
      <c r="E20" s="11" t="s">
        <v>61</v>
      </c>
    </row>
    <row r="21" spans="1:7" x14ac:dyDescent="0.2">
      <c r="A21" s="9" t="str">
        <f t="shared" si="0"/>
        <v>INDEC-CM - 43540-12</v>
      </c>
      <c r="B21" s="12">
        <v>43540</v>
      </c>
      <c r="C21" s="13" t="s">
        <v>46</v>
      </c>
      <c r="D21" s="9">
        <v>12</v>
      </c>
      <c r="E21" s="11" t="s">
        <v>62</v>
      </c>
    </row>
    <row r="22" spans="1:7" x14ac:dyDescent="0.2">
      <c r="A22" s="9" t="str">
        <f t="shared" si="0"/>
        <v>INDEC-CM - 37370-21</v>
      </c>
      <c r="B22" s="12">
        <v>37370</v>
      </c>
      <c r="C22" s="13" t="s">
        <v>46</v>
      </c>
      <c r="D22" s="9">
        <v>21</v>
      </c>
      <c r="E22" s="11" t="s">
        <v>63</v>
      </c>
    </row>
    <row r="23" spans="1:7" x14ac:dyDescent="0.2">
      <c r="A23" s="9" t="str">
        <f t="shared" si="0"/>
        <v>INDEC-CM - 37370-11</v>
      </c>
      <c r="B23" s="12">
        <v>37370</v>
      </c>
      <c r="C23" s="13" t="s">
        <v>46</v>
      </c>
      <c r="D23" s="9">
        <v>11</v>
      </c>
      <c r="E23" s="11" t="s">
        <v>64</v>
      </c>
    </row>
    <row r="24" spans="1:7" x14ac:dyDescent="0.2">
      <c r="A24" s="9" t="str">
        <f t="shared" si="0"/>
        <v>INDEC-CM - 37370-12</v>
      </c>
      <c r="B24" s="12">
        <v>37370</v>
      </c>
      <c r="C24" s="13" t="s">
        <v>46</v>
      </c>
      <c r="D24" s="9">
        <v>12</v>
      </c>
      <c r="E24" s="11" t="s">
        <v>65</v>
      </c>
    </row>
    <row r="25" spans="1:7" x14ac:dyDescent="0.2">
      <c r="A25" s="9" t="str">
        <f t="shared" si="0"/>
        <v>INDEC-CM - 37690-11</v>
      </c>
      <c r="B25" s="12">
        <v>37690</v>
      </c>
      <c r="C25" s="13" t="s">
        <v>46</v>
      </c>
      <c r="D25" s="9">
        <v>11</v>
      </c>
      <c r="E25" s="11" t="s">
        <v>66</v>
      </c>
    </row>
    <row r="26" spans="1:7" x14ac:dyDescent="0.2">
      <c r="A26" s="9" t="str">
        <f t="shared" si="0"/>
        <v>INDEC-CM - 42911-11</v>
      </c>
      <c r="B26" s="12">
        <v>42911</v>
      </c>
      <c r="C26" s="13" t="s">
        <v>46</v>
      </c>
      <c r="D26" s="9">
        <v>11</v>
      </c>
      <c r="E26" s="11" t="s">
        <v>67</v>
      </c>
    </row>
    <row r="27" spans="1:7" x14ac:dyDescent="0.2">
      <c r="A27" s="9" t="str">
        <f t="shared" si="0"/>
        <v>INDEC-CM - 37129-11</v>
      </c>
      <c r="B27" s="12">
        <v>37129</v>
      </c>
      <c r="C27" s="13" t="s">
        <v>46</v>
      </c>
      <c r="D27" s="9">
        <v>11</v>
      </c>
      <c r="E27" s="11" t="s">
        <v>68</v>
      </c>
    </row>
    <row r="28" spans="1:7" x14ac:dyDescent="0.2">
      <c r="A28" s="9" t="str">
        <f t="shared" si="0"/>
        <v>INDEC-CM - 35110-41</v>
      </c>
      <c r="B28" s="12">
        <v>35110</v>
      </c>
      <c r="C28" s="13" t="s">
        <v>46</v>
      </c>
      <c r="D28" s="9">
        <v>41</v>
      </c>
      <c r="E28" s="11" t="s">
        <v>69</v>
      </c>
    </row>
    <row r="29" spans="1:7" x14ac:dyDescent="0.2">
      <c r="A29" s="9" t="str">
        <f t="shared" si="0"/>
        <v>INDEC-CM - 37210-23</v>
      </c>
      <c r="B29" s="12">
        <v>37210</v>
      </c>
      <c r="C29" s="13" t="s">
        <v>46</v>
      </c>
      <c r="D29" s="9">
        <v>23</v>
      </c>
      <c r="E29" s="11" t="s">
        <v>70</v>
      </c>
    </row>
    <row r="30" spans="1:7" x14ac:dyDescent="0.2">
      <c r="A30" s="9" t="str">
        <f t="shared" si="0"/>
        <v>INDEC-CM - 37210-22</v>
      </c>
      <c r="B30" s="12">
        <v>37210</v>
      </c>
      <c r="C30" s="13" t="s">
        <v>46</v>
      </c>
      <c r="D30" s="9">
        <v>22</v>
      </c>
      <c r="E30" s="11" t="s">
        <v>71</v>
      </c>
    </row>
    <row r="31" spans="1:7" x14ac:dyDescent="0.2">
      <c r="A31" s="9" t="str">
        <f t="shared" si="0"/>
        <v>INDEC-CM - 37210-21</v>
      </c>
      <c r="B31" s="12">
        <v>37210</v>
      </c>
      <c r="C31" s="13" t="s">
        <v>46</v>
      </c>
      <c r="D31" s="9">
        <v>21</v>
      </c>
      <c r="E31" s="11" t="s">
        <v>72</v>
      </c>
    </row>
    <row r="32" spans="1:7" x14ac:dyDescent="0.2">
      <c r="A32" s="9" t="str">
        <f t="shared" si="0"/>
        <v>INDEC-CM - 41543-21</v>
      </c>
      <c r="B32" s="12">
        <v>41543</v>
      </c>
      <c r="C32" s="13" t="s">
        <v>46</v>
      </c>
      <c r="D32" s="9">
        <v>21</v>
      </c>
      <c r="E32" s="11" t="s">
        <v>73</v>
      </c>
    </row>
    <row r="33" spans="1:5" x14ac:dyDescent="0.2">
      <c r="A33" s="9" t="str">
        <f t="shared" si="0"/>
        <v>INDEC-CM - 46340-31</v>
      </c>
      <c r="B33" s="12">
        <v>46340</v>
      </c>
      <c r="C33" s="13" t="s">
        <v>46</v>
      </c>
      <c r="D33" s="9">
        <v>31</v>
      </c>
      <c r="E33" s="11" t="s">
        <v>74</v>
      </c>
    </row>
    <row r="34" spans="1:5" x14ac:dyDescent="0.2">
      <c r="A34" s="9" t="str">
        <f t="shared" si="0"/>
        <v>INDEC-CM - 46320-11</v>
      </c>
      <c r="B34" s="12">
        <v>46320</v>
      </c>
      <c r="C34" s="13" t="s">
        <v>46</v>
      </c>
      <c r="D34" s="9">
        <v>11</v>
      </c>
      <c r="E34" s="11" t="s">
        <v>75</v>
      </c>
    </row>
    <row r="35" spans="1:5" x14ac:dyDescent="0.2">
      <c r="A35" s="9" t="str">
        <f t="shared" si="0"/>
        <v>INDEC-CM - 46340-11</v>
      </c>
      <c r="B35" s="12">
        <v>46340</v>
      </c>
      <c r="C35" s="13" t="s">
        <v>46</v>
      </c>
      <c r="D35" s="9">
        <v>11</v>
      </c>
      <c r="E35" s="11" t="s">
        <v>76</v>
      </c>
    </row>
    <row r="36" spans="1:5" x14ac:dyDescent="0.2">
      <c r="A36" s="9" t="str">
        <f t="shared" si="0"/>
        <v>INDEC-CM - 46340-12</v>
      </c>
      <c r="B36" s="12">
        <v>46340</v>
      </c>
      <c r="C36" s="13" t="s">
        <v>46</v>
      </c>
      <c r="D36" s="9">
        <v>12</v>
      </c>
      <c r="E36" s="11" t="s">
        <v>77</v>
      </c>
    </row>
    <row r="37" spans="1:5" x14ac:dyDescent="0.2">
      <c r="A37" s="9" t="str">
        <f t="shared" si="0"/>
        <v>INDEC-CM - 46340-21</v>
      </c>
      <c r="B37" s="12">
        <v>46340</v>
      </c>
      <c r="C37" s="13" t="s">
        <v>46</v>
      </c>
      <c r="D37" s="9">
        <v>21</v>
      </c>
      <c r="E37" s="11" t="s">
        <v>78</v>
      </c>
    </row>
    <row r="38" spans="1:5" x14ac:dyDescent="0.2">
      <c r="A38" s="9" t="str">
        <f t="shared" si="0"/>
        <v>INDEC-CM - 46212-21</v>
      </c>
      <c r="B38" s="12">
        <v>46212</v>
      </c>
      <c r="C38" s="13" t="s">
        <v>46</v>
      </c>
      <c r="D38" s="9">
        <v>21</v>
      </c>
      <c r="E38" s="11" t="s">
        <v>79</v>
      </c>
    </row>
    <row r="39" spans="1:5" x14ac:dyDescent="0.2">
      <c r="A39" s="9" t="str">
        <f t="shared" si="0"/>
        <v>INDEC-CM - 42999-23</v>
      </c>
      <c r="B39" s="12">
        <v>42999</v>
      </c>
      <c r="C39" s="13" t="s">
        <v>46</v>
      </c>
      <c r="D39" s="9">
        <v>23</v>
      </c>
      <c r="E39" s="11" t="s">
        <v>80</v>
      </c>
    </row>
    <row r="40" spans="1:5" x14ac:dyDescent="0.2">
      <c r="A40" s="9" t="str">
        <f t="shared" si="0"/>
        <v>INDEC-CM - 42999-21</v>
      </c>
      <c r="B40" s="12">
        <v>42999</v>
      </c>
      <c r="C40" s="13" t="s">
        <v>46</v>
      </c>
      <c r="D40" s="9">
        <v>21</v>
      </c>
      <c r="E40" s="11" t="s">
        <v>81</v>
      </c>
    </row>
    <row r="41" spans="1:5" x14ac:dyDescent="0.2">
      <c r="A41" s="9" t="str">
        <f t="shared" si="0"/>
        <v>INDEC-CM - 42999-31</v>
      </c>
      <c r="B41" s="12">
        <v>42999</v>
      </c>
      <c r="C41" s="13" t="s">
        <v>46</v>
      </c>
      <c r="D41" s="9">
        <v>31</v>
      </c>
      <c r="E41" s="11" t="s">
        <v>82</v>
      </c>
    </row>
    <row r="42" spans="1:5" x14ac:dyDescent="0.2">
      <c r="A42" s="9" t="str">
        <f t="shared" si="0"/>
        <v>INDEC-CM - 42999-22</v>
      </c>
      <c r="B42" s="12">
        <v>42999</v>
      </c>
      <c r="C42" s="13" t="s">
        <v>46</v>
      </c>
      <c r="D42" s="9">
        <v>22</v>
      </c>
      <c r="E42" s="11" t="s">
        <v>83</v>
      </c>
    </row>
    <row r="43" spans="1:5" x14ac:dyDescent="0.2">
      <c r="A43" s="9" t="str">
        <f t="shared" si="0"/>
        <v>INDEC-CM - 31600-63</v>
      </c>
      <c r="B43" s="12">
        <v>31600</v>
      </c>
      <c r="C43" s="13" t="s">
        <v>46</v>
      </c>
      <c r="D43" s="9">
        <v>63</v>
      </c>
      <c r="E43" s="11" t="s">
        <v>84</v>
      </c>
    </row>
    <row r="44" spans="1:5" x14ac:dyDescent="0.2">
      <c r="A44" s="9" t="str">
        <f t="shared" si="0"/>
        <v>INDEC-CM - 31600-62</v>
      </c>
      <c r="B44" s="12">
        <v>31600</v>
      </c>
      <c r="C44" s="13" t="s">
        <v>46</v>
      </c>
      <c r="D44" s="9">
        <v>62</v>
      </c>
      <c r="E44" s="11" t="s">
        <v>85</v>
      </c>
    </row>
    <row r="45" spans="1:5" x14ac:dyDescent="0.2">
      <c r="A45" s="9" t="str">
        <f t="shared" si="0"/>
        <v>INDEC-CM - 31600-61</v>
      </c>
      <c r="B45" s="12">
        <v>31600</v>
      </c>
      <c r="C45" s="13" t="s">
        <v>46</v>
      </c>
      <c r="D45" s="9">
        <v>61</v>
      </c>
      <c r="E45" s="11" t="s">
        <v>86</v>
      </c>
    </row>
    <row r="46" spans="1:5" x14ac:dyDescent="0.2">
      <c r="A46" s="9" t="str">
        <f t="shared" si="0"/>
        <v>INDEC-CM - 37420-11</v>
      </c>
      <c r="B46" s="12">
        <v>37420</v>
      </c>
      <c r="C46" s="13" t="s">
        <v>46</v>
      </c>
      <c r="D46" s="9">
        <v>11</v>
      </c>
      <c r="E46" s="11" t="s">
        <v>87</v>
      </c>
    </row>
    <row r="47" spans="1:5" x14ac:dyDescent="0.2">
      <c r="A47" s="9" t="str">
        <f t="shared" si="0"/>
        <v>INDEC-CM - 37420-12</v>
      </c>
      <c r="B47" s="12">
        <v>37420</v>
      </c>
      <c r="C47" s="13" t="s">
        <v>46</v>
      </c>
      <c r="D47" s="9">
        <v>12</v>
      </c>
      <c r="E47" s="11" t="s">
        <v>88</v>
      </c>
    </row>
    <row r="48" spans="1:5" x14ac:dyDescent="0.2">
      <c r="A48" s="9" t="str">
        <f t="shared" si="0"/>
        <v>INDEC-CM - 44822-11</v>
      </c>
      <c r="B48" s="12">
        <v>44822</v>
      </c>
      <c r="C48" s="13" t="s">
        <v>46</v>
      </c>
      <c r="D48" s="9">
        <v>11</v>
      </c>
      <c r="E48" s="11" t="s">
        <v>89</v>
      </c>
    </row>
    <row r="49" spans="1:5" x14ac:dyDescent="0.2">
      <c r="A49" s="9" t="str">
        <f t="shared" si="0"/>
        <v>INDEC-CM - 44826-11</v>
      </c>
      <c r="B49" s="12">
        <v>44826</v>
      </c>
      <c r="C49" s="13" t="s">
        <v>46</v>
      </c>
      <c r="D49" s="9">
        <v>11</v>
      </c>
      <c r="E49" s="11" t="s">
        <v>90</v>
      </c>
    </row>
    <row r="50" spans="1:5" x14ac:dyDescent="0.2">
      <c r="A50" s="9" t="str">
        <f t="shared" si="0"/>
        <v>INDEC-CM - 44826-12</v>
      </c>
      <c r="B50" s="12">
        <v>44826</v>
      </c>
      <c r="C50" s="13" t="s">
        <v>46</v>
      </c>
      <c r="D50" s="9">
        <v>12</v>
      </c>
      <c r="E50" s="11" t="s">
        <v>91</v>
      </c>
    </row>
    <row r="51" spans="1:5" x14ac:dyDescent="0.2">
      <c r="A51" s="9" t="str">
        <f t="shared" si="0"/>
        <v>INDEC-CM - 42911-21</v>
      </c>
      <c r="B51" s="12">
        <v>42911</v>
      </c>
      <c r="C51" s="13" t="s">
        <v>46</v>
      </c>
      <c r="D51" s="9">
        <v>21</v>
      </c>
      <c r="E51" s="11" t="s">
        <v>92</v>
      </c>
    </row>
    <row r="52" spans="1:5" x14ac:dyDescent="0.2">
      <c r="A52" s="9" t="str">
        <f t="shared" si="0"/>
        <v>INDEC-CM - 41277-21</v>
      </c>
      <c r="B52" s="12">
        <v>41277</v>
      </c>
      <c r="C52" s="13" t="s">
        <v>46</v>
      </c>
      <c r="D52" s="9">
        <v>21</v>
      </c>
      <c r="E52" s="11" t="s">
        <v>93</v>
      </c>
    </row>
    <row r="53" spans="1:5" x14ac:dyDescent="0.2">
      <c r="A53" s="9" t="str">
        <f t="shared" si="0"/>
        <v>INDEC-CM - 41277-11</v>
      </c>
      <c r="B53" s="12">
        <v>41277</v>
      </c>
      <c r="C53" s="13" t="s">
        <v>46</v>
      </c>
      <c r="D53" s="9">
        <v>11</v>
      </c>
      <c r="E53" s="11" t="s">
        <v>94</v>
      </c>
    </row>
    <row r="54" spans="1:5" x14ac:dyDescent="0.2">
      <c r="A54" s="9" t="str">
        <f t="shared" si="0"/>
        <v>INDEC-CM - 41516-11</v>
      </c>
      <c r="B54" s="12">
        <v>41516</v>
      </c>
      <c r="C54" s="13" t="s">
        <v>46</v>
      </c>
      <c r="D54" s="9">
        <v>11</v>
      </c>
      <c r="E54" s="11" t="s">
        <v>95</v>
      </c>
    </row>
    <row r="55" spans="1:5" x14ac:dyDescent="0.2">
      <c r="A55" s="9" t="str">
        <f t="shared" si="0"/>
        <v>INDEC-CM - 41516-12</v>
      </c>
      <c r="B55" s="12">
        <v>41516</v>
      </c>
      <c r="C55" s="13" t="s">
        <v>46</v>
      </c>
      <c r="D55" s="9">
        <v>12</v>
      </c>
      <c r="E55" s="11" t="s">
        <v>96</v>
      </c>
    </row>
    <row r="56" spans="1:5" x14ac:dyDescent="0.2">
      <c r="A56" s="9" t="str">
        <f t="shared" si="0"/>
        <v>INDEC-CM - 41273-11</v>
      </c>
      <c r="B56" s="12">
        <v>41273</v>
      </c>
      <c r="C56" s="13" t="s">
        <v>46</v>
      </c>
      <c r="D56" s="9">
        <v>11</v>
      </c>
      <c r="E56" s="11" t="s">
        <v>97</v>
      </c>
    </row>
    <row r="57" spans="1:5" x14ac:dyDescent="0.2">
      <c r="A57" s="9" t="str">
        <f t="shared" si="0"/>
        <v>INDEC-CM - 41273-12</v>
      </c>
      <c r="B57" s="12">
        <v>41273</v>
      </c>
      <c r="C57" s="13" t="s">
        <v>46</v>
      </c>
      <c r="D57" s="9">
        <v>12</v>
      </c>
      <c r="E57" s="11" t="s">
        <v>98</v>
      </c>
    </row>
    <row r="58" spans="1:5" x14ac:dyDescent="0.2">
      <c r="A58" s="9" t="str">
        <f t="shared" si="0"/>
        <v>INDEC-CM - 41277-41</v>
      </c>
      <c r="B58" s="12">
        <v>41277</v>
      </c>
      <c r="C58" s="13" t="s">
        <v>46</v>
      </c>
      <c r="D58" s="9">
        <v>41</v>
      </c>
      <c r="E58" s="11" t="s">
        <v>99</v>
      </c>
    </row>
    <row r="59" spans="1:5" x14ac:dyDescent="0.2">
      <c r="A59" s="9" t="str">
        <f t="shared" si="0"/>
        <v>INDEC-CM - 41277-31</v>
      </c>
      <c r="B59" s="12">
        <v>41277</v>
      </c>
      <c r="C59" s="13" t="s">
        <v>46</v>
      </c>
      <c r="D59" s="9">
        <v>31</v>
      </c>
      <c r="E59" s="11" t="s">
        <v>100</v>
      </c>
    </row>
    <row r="60" spans="1:5" x14ac:dyDescent="0.2">
      <c r="A60" s="9" t="str">
        <f t="shared" si="0"/>
        <v>INDEC-CM - 41543-11</v>
      </c>
      <c r="B60" s="12">
        <v>41543</v>
      </c>
      <c r="C60" s="13" t="s">
        <v>46</v>
      </c>
      <c r="D60" s="9">
        <v>11</v>
      </c>
      <c r="E60" s="11" t="s">
        <v>101</v>
      </c>
    </row>
    <row r="61" spans="1:5" x14ac:dyDescent="0.2">
      <c r="A61" s="9" t="str">
        <f t="shared" si="0"/>
        <v>INDEC-CM - 36320-21</v>
      </c>
      <c r="B61" s="12">
        <v>36320</v>
      </c>
      <c r="C61" s="13" t="s">
        <v>46</v>
      </c>
      <c r="D61" s="9">
        <v>21</v>
      </c>
      <c r="E61" s="11" t="s">
        <v>102</v>
      </c>
    </row>
    <row r="62" spans="1:5" x14ac:dyDescent="0.2">
      <c r="A62" s="9" t="str">
        <f t="shared" si="0"/>
        <v>INDEC-CM - 36320-22</v>
      </c>
      <c r="B62" s="12">
        <v>36320</v>
      </c>
      <c r="C62" s="13" t="s">
        <v>46</v>
      </c>
      <c r="D62" s="9">
        <v>22</v>
      </c>
      <c r="E62" s="11" t="s">
        <v>103</v>
      </c>
    </row>
    <row r="63" spans="1:5" x14ac:dyDescent="0.2">
      <c r="A63" s="9" t="str">
        <f t="shared" si="0"/>
        <v>INDEC-CM - 36320-11</v>
      </c>
      <c r="B63" s="12">
        <v>36320</v>
      </c>
      <c r="C63" s="13" t="s">
        <v>46</v>
      </c>
      <c r="D63" s="9">
        <v>11</v>
      </c>
      <c r="E63" s="11" t="s">
        <v>104</v>
      </c>
    </row>
    <row r="64" spans="1:5" x14ac:dyDescent="0.2">
      <c r="A64" s="9" t="str">
        <f t="shared" si="0"/>
        <v>INDEC-CM - 36320-12</v>
      </c>
      <c r="B64" s="12">
        <v>36320</v>
      </c>
      <c r="C64" s="13" t="s">
        <v>46</v>
      </c>
      <c r="D64" s="9">
        <v>12</v>
      </c>
      <c r="E64" s="11" t="s">
        <v>105</v>
      </c>
    </row>
    <row r="65" spans="1:7" x14ac:dyDescent="0.2">
      <c r="A65" s="9" t="str">
        <f t="shared" si="0"/>
        <v>INDEC-CM - 15320-11</v>
      </c>
      <c r="B65" s="12">
        <v>15320</v>
      </c>
      <c r="C65" s="13" t="s">
        <v>46</v>
      </c>
      <c r="D65" s="9">
        <v>11</v>
      </c>
      <c r="E65" s="11" t="s">
        <v>106</v>
      </c>
    </row>
    <row r="66" spans="1:7" x14ac:dyDescent="0.2">
      <c r="A66" s="9" t="str">
        <f t="shared" si="0"/>
        <v>INDEC-CM - 37350-61</v>
      </c>
      <c r="B66" s="12">
        <v>37350</v>
      </c>
      <c r="C66" s="13" t="s">
        <v>46</v>
      </c>
      <c r="D66" s="9">
        <v>61</v>
      </c>
      <c r="E66" s="14" t="s">
        <v>107</v>
      </c>
      <c r="F66" s="14"/>
      <c r="G66" s="14"/>
    </row>
    <row r="67" spans="1:7" x14ac:dyDescent="0.2">
      <c r="A67" s="9" t="str">
        <f t="shared" si="0"/>
        <v>INDEC-CM - 37440-31</v>
      </c>
      <c r="B67" s="12">
        <v>37440</v>
      </c>
      <c r="C67" s="13" t="s">
        <v>46</v>
      </c>
      <c r="D67" s="9">
        <v>31</v>
      </c>
      <c r="E67" s="11" t="s">
        <v>108</v>
      </c>
    </row>
    <row r="68" spans="1:7" x14ac:dyDescent="0.2">
      <c r="A68" s="9" t="str">
        <f t="shared" si="0"/>
        <v>INDEC-CM - 37440-11</v>
      </c>
      <c r="B68" s="12">
        <v>37440</v>
      </c>
      <c r="C68" s="13" t="s">
        <v>46</v>
      </c>
      <c r="D68" s="9">
        <v>11</v>
      </c>
      <c r="E68" s="11" t="s">
        <v>109</v>
      </c>
    </row>
    <row r="69" spans="1:7" x14ac:dyDescent="0.2">
      <c r="A69" s="9" t="str">
        <f t="shared" si="0"/>
        <v>INDEC-CM - 44821-21</v>
      </c>
      <c r="B69" s="12">
        <v>44821</v>
      </c>
      <c r="C69" s="13" t="s">
        <v>46</v>
      </c>
      <c r="D69" s="9">
        <v>21</v>
      </c>
      <c r="E69" s="11" t="s">
        <v>110</v>
      </c>
    </row>
    <row r="70" spans="1:7" x14ac:dyDescent="0.2">
      <c r="A70" s="9" t="str">
        <f t="shared" ref="A70:A133" si="1">CONCATENATE("INDEC-CM - ",B70,C70,D70)</f>
        <v>INDEC-CM - 36320-31</v>
      </c>
      <c r="B70" s="12">
        <v>36320</v>
      </c>
      <c r="C70" s="13" t="s">
        <v>46</v>
      </c>
      <c r="D70" s="9">
        <v>31</v>
      </c>
      <c r="E70" s="11" t="s">
        <v>111</v>
      </c>
    </row>
    <row r="71" spans="1:7" x14ac:dyDescent="0.2">
      <c r="A71" s="9" t="str">
        <f t="shared" si="1"/>
        <v>INDEC-CM - 41278-12</v>
      </c>
      <c r="B71" s="12">
        <v>41278</v>
      </c>
      <c r="C71" s="13" t="s">
        <v>46</v>
      </c>
      <c r="D71" s="9">
        <v>12</v>
      </c>
      <c r="E71" s="14" t="s">
        <v>112</v>
      </c>
      <c r="F71" s="14"/>
      <c r="G71" s="14"/>
    </row>
    <row r="72" spans="1:7" x14ac:dyDescent="0.2">
      <c r="A72" s="9" t="str">
        <f t="shared" si="1"/>
        <v>INDEC-CM - 41278-11</v>
      </c>
      <c r="B72" s="12">
        <v>41278</v>
      </c>
      <c r="C72" s="13" t="s">
        <v>46</v>
      </c>
      <c r="D72" s="9">
        <v>11</v>
      </c>
      <c r="E72" s="14" t="s">
        <v>113</v>
      </c>
      <c r="F72" s="14"/>
      <c r="G72" s="14"/>
    </row>
    <row r="73" spans="1:7" x14ac:dyDescent="0.2">
      <c r="A73" s="9" t="str">
        <f t="shared" si="1"/>
        <v>INDEC-CM - 36320-41</v>
      </c>
      <c r="B73" s="12">
        <v>36320</v>
      </c>
      <c r="C73" s="13" t="s">
        <v>46</v>
      </c>
      <c r="D73" s="9">
        <v>41</v>
      </c>
      <c r="E73" s="11" t="s">
        <v>114</v>
      </c>
    </row>
    <row r="74" spans="1:7" x14ac:dyDescent="0.2">
      <c r="A74" s="9" t="str">
        <f t="shared" si="1"/>
        <v>INDEC-CM - 41516-21</v>
      </c>
      <c r="B74" s="12">
        <v>41516</v>
      </c>
      <c r="C74" s="13" t="s">
        <v>46</v>
      </c>
      <c r="D74" s="9">
        <v>21</v>
      </c>
      <c r="E74" s="11" t="s">
        <v>115</v>
      </c>
    </row>
    <row r="75" spans="1:7" x14ac:dyDescent="0.2">
      <c r="A75" s="9" t="str">
        <f t="shared" si="1"/>
        <v>INDEC-CM - 41278-22</v>
      </c>
      <c r="B75" s="12">
        <v>41278</v>
      </c>
      <c r="C75" s="13" t="s">
        <v>46</v>
      </c>
      <c r="D75" s="9">
        <v>22</v>
      </c>
      <c r="E75" s="14" t="s">
        <v>116</v>
      </c>
      <c r="F75" s="14"/>
      <c r="G75" s="14"/>
    </row>
    <row r="76" spans="1:7" x14ac:dyDescent="0.2">
      <c r="A76" s="9" t="str">
        <f t="shared" si="1"/>
        <v>INDEC-CM - 46350-11</v>
      </c>
      <c r="B76" s="12">
        <v>46350</v>
      </c>
      <c r="C76" s="13" t="s">
        <v>46</v>
      </c>
      <c r="D76" s="9">
        <v>11</v>
      </c>
      <c r="E76" s="11" t="s">
        <v>117</v>
      </c>
    </row>
    <row r="77" spans="1:7" x14ac:dyDescent="0.2">
      <c r="A77" s="9" t="str">
        <f t="shared" si="1"/>
        <v>INDEC-CM - 41278-41</v>
      </c>
      <c r="B77" s="12">
        <v>41278</v>
      </c>
      <c r="C77" s="13" t="s">
        <v>46</v>
      </c>
      <c r="D77" s="9">
        <v>41</v>
      </c>
      <c r="E77" s="14" t="s">
        <v>118</v>
      </c>
      <c r="F77" s="14"/>
      <c r="G77" s="14"/>
    </row>
    <row r="78" spans="1:7" x14ac:dyDescent="0.2">
      <c r="A78" s="9" t="str">
        <f t="shared" si="1"/>
        <v>INDEC-CM - 42999-11</v>
      </c>
      <c r="B78" s="12">
        <v>42999</v>
      </c>
      <c r="C78" s="13" t="s">
        <v>46</v>
      </c>
      <c r="D78" s="9">
        <v>11</v>
      </c>
      <c r="E78" s="11" t="s">
        <v>119</v>
      </c>
    </row>
    <row r="79" spans="1:7" x14ac:dyDescent="0.2">
      <c r="A79" s="9" t="str">
        <f t="shared" si="1"/>
        <v>INDEC-CM - 36320-51</v>
      </c>
      <c r="B79" s="12">
        <v>36320</v>
      </c>
      <c r="C79" s="13" t="s">
        <v>46</v>
      </c>
      <c r="D79" s="9">
        <v>51</v>
      </c>
      <c r="E79" s="11" t="s">
        <v>120</v>
      </c>
    </row>
    <row r="80" spans="1:7" x14ac:dyDescent="0.2">
      <c r="A80" s="9" t="str">
        <f t="shared" si="1"/>
        <v>INDEC-CM - 31600-12</v>
      </c>
      <c r="B80" s="12">
        <v>31600</v>
      </c>
      <c r="C80" s="13" t="s">
        <v>46</v>
      </c>
      <c r="D80" s="9">
        <v>12</v>
      </c>
      <c r="E80" s="11" t="s">
        <v>121</v>
      </c>
    </row>
    <row r="81" spans="1:7" x14ac:dyDescent="0.2">
      <c r="A81" s="9" t="str">
        <f t="shared" si="1"/>
        <v>INDEC-CM - 36950-11</v>
      </c>
      <c r="B81" s="12">
        <v>36950</v>
      </c>
      <c r="C81" s="13" t="s">
        <v>46</v>
      </c>
      <c r="D81" s="9">
        <v>11</v>
      </c>
      <c r="E81" s="11" t="s">
        <v>122</v>
      </c>
    </row>
    <row r="82" spans="1:7" x14ac:dyDescent="0.2">
      <c r="A82" s="9" t="str">
        <f t="shared" si="1"/>
        <v>INDEC-CM - 31600-11</v>
      </c>
      <c r="B82" s="12">
        <v>31600</v>
      </c>
      <c r="C82" s="13" t="s">
        <v>46</v>
      </c>
      <c r="D82" s="9">
        <v>11</v>
      </c>
      <c r="E82" s="11" t="s">
        <v>123</v>
      </c>
    </row>
    <row r="83" spans="1:7" x14ac:dyDescent="0.2">
      <c r="A83" s="9" t="str">
        <f t="shared" si="1"/>
        <v>INDEC-CM - 37112-11</v>
      </c>
      <c r="B83" s="12">
        <v>37112</v>
      </c>
      <c r="C83" s="13" t="s">
        <v>46</v>
      </c>
      <c r="D83" s="9">
        <v>11</v>
      </c>
      <c r="E83" s="11" t="s">
        <v>124</v>
      </c>
    </row>
    <row r="84" spans="1:7" x14ac:dyDescent="0.2">
      <c r="A84" s="9" t="str">
        <f t="shared" si="1"/>
        <v>INDEC-CM - 41278-31</v>
      </c>
      <c r="B84" s="12">
        <v>41278</v>
      </c>
      <c r="C84" s="13" t="s">
        <v>46</v>
      </c>
      <c r="D84" s="9">
        <v>31</v>
      </c>
      <c r="E84" s="14" t="s">
        <v>125</v>
      </c>
      <c r="F84" s="14"/>
      <c r="G84" s="14"/>
    </row>
    <row r="85" spans="1:7" x14ac:dyDescent="0.2">
      <c r="A85" s="9" t="str">
        <f t="shared" si="1"/>
        <v>INDEC-CM - 41278-13</v>
      </c>
      <c r="B85" s="12">
        <v>41278</v>
      </c>
      <c r="C85" s="13" t="s">
        <v>46</v>
      </c>
      <c r="D85" s="9">
        <v>13</v>
      </c>
      <c r="E85" s="14" t="s">
        <v>126</v>
      </c>
      <c r="F85" s="14"/>
      <c r="G85" s="14"/>
    </row>
    <row r="86" spans="1:7" x14ac:dyDescent="0.2">
      <c r="A86" s="9" t="str">
        <f t="shared" si="1"/>
        <v>INDEC-CM - 37570-11</v>
      </c>
      <c r="B86" s="12">
        <v>37570</v>
      </c>
      <c r="C86" s="13" t="s">
        <v>46</v>
      </c>
      <c r="D86" s="9">
        <v>11</v>
      </c>
      <c r="E86" s="14" t="s">
        <v>127</v>
      </c>
      <c r="F86" s="14"/>
      <c r="G86" s="14"/>
    </row>
    <row r="87" spans="1:7" x14ac:dyDescent="0.2">
      <c r="A87" s="9" t="str">
        <f t="shared" si="1"/>
        <v>INDEC-CM - 43220-11</v>
      </c>
      <c r="B87" s="12">
        <v>43220</v>
      </c>
      <c r="C87" s="13" t="s">
        <v>46</v>
      </c>
      <c r="D87" s="9">
        <v>11</v>
      </c>
      <c r="E87" s="11" t="s">
        <v>128</v>
      </c>
    </row>
    <row r="88" spans="1:7" x14ac:dyDescent="0.2">
      <c r="A88" s="9" t="str">
        <f t="shared" si="1"/>
        <v>INDEC-CM - 43220-12</v>
      </c>
      <c r="B88" s="12">
        <v>43220</v>
      </c>
      <c r="C88" s="13" t="s">
        <v>46</v>
      </c>
      <c r="D88" s="9">
        <v>12</v>
      </c>
      <c r="E88" s="11" t="s">
        <v>129</v>
      </c>
    </row>
    <row r="89" spans="1:7" x14ac:dyDescent="0.2">
      <c r="A89" s="9" t="str">
        <f t="shared" si="1"/>
        <v>INDEC-CM - 43220-21</v>
      </c>
      <c r="B89" s="12">
        <v>43220</v>
      </c>
      <c r="C89" s="13" t="s">
        <v>46</v>
      </c>
      <c r="D89" s="9">
        <v>21</v>
      </c>
      <c r="E89" s="11" t="s">
        <v>130</v>
      </c>
    </row>
    <row r="90" spans="1:7" x14ac:dyDescent="0.2">
      <c r="A90" s="9" t="str">
        <f t="shared" si="1"/>
        <v>INDEC-CM - 43220-22</v>
      </c>
      <c r="B90" s="12">
        <v>43220</v>
      </c>
      <c r="C90" s="13" t="s">
        <v>46</v>
      </c>
      <c r="D90" s="9">
        <v>22</v>
      </c>
      <c r="E90" s="11" t="s">
        <v>131</v>
      </c>
    </row>
    <row r="91" spans="1:7" x14ac:dyDescent="0.2">
      <c r="A91" s="9" t="str">
        <f t="shared" si="1"/>
        <v>INDEC-CM - 43220-23</v>
      </c>
      <c r="B91" s="12">
        <v>43220</v>
      </c>
      <c r="C91" s="13" t="s">
        <v>46</v>
      </c>
      <c r="D91" s="9">
        <v>23</v>
      </c>
      <c r="E91" s="11" t="s">
        <v>132</v>
      </c>
    </row>
    <row r="92" spans="1:7" x14ac:dyDescent="0.2">
      <c r="A92" s="9" t="str">
        <f t="shared" si="1"/>
        <v>INDEC-CM - 43220-31</v>
      </c>
      <c r="B92" s="12">
        <v>43220</v>
      </c>
      <c r="C92" s="13" t="s">
        <v>46</v>
      </c>
      <c r="D92" s="9">
        <v>31</v>
      </c>
      <c r="E92" s="11" t="s">
        <v>133</v>
      </c>
    </row>
    <row r="93" spans="1:7" x14ac:dyDescent="0.2">
      <c r="A93" s="9" t="str">
        <f t="shared" si="1"/>
        <v>INDEC-CM - 43220-32</v>
      </c>
      <c r="B93" s="12">
        <v>43220</v>
      </c>
      <c r="C93" s="13" t="s">
        <v>46</v>
      </c>
      <c r="D93" s="9">
        <v>32</v>
      </c>
      <c r="E93" s="11" t="s">
        <v>134</v>
      </c>
    </row>
    <row r="94" spans="1:7" x14ac:dyDescent="0.2">
      <c r="A94" s="9" t="str">
        <f t="shared" si="1"/>
        <v>INDEC-CM - 41278-32</v>
      </c>
      <c r="B94" s="12">
        <v>41278</v>
      </c>
      <c r="C94" s="13" t="s">
        <v>46</v>
      </c>
      <c r="D94" s="9">
        <v>32</v>
      </c>
      <c r="E94" s="14" t="s">
        <v>135</v>
      </c>
      <c r="F94" s="14"/>
      <c r="G94" s="14"/>
    </row>
    <row r="95" spans="1:7" x14ac:dyDescent="0.2">
      <c r="A95" s="9" t="str">
        <f t="shared" si="1"/>
        <v>INDEC-CM - 36320-32</v>
      </c>
      <c r="B95" s="12">
        <v>36320</v>
      </c>
      <c r="C95" s="13" t="s">
        <v>46</v>
      </c>
      <c r="D95" s="9">
        <v>32</v>
      </c>
      <c r="E95" s="11" t="s">
        <v>136</v>
      </c>
    </row>
    <row r="96" spans="1:7" x14ac:dyDescent="0.2">
      <c r="A96" s="9" t="str">
        <f t="shared" si="1"/>
        <v>INDEC-CM - 41278-23</v>
      </c>
      <c r="B96" s="12">
        <v>41278</v>
      </c>
      <c r="C96" s="13" t="s">
        <v>46</v>
      </c>
      <c r="D96" s="9">
        <v>23</v>
      </c>
      <c r="E96" s="14" t="s">
        <v>137</v>
      </c>
      <c r="F96" s="14"/>
      <c r="G96" s="14"/>
    </row>
    <row r="97" spans="1:5" x14ac:dyDescent="0.2">
      <c r="A97" s="9" t="str">
        <f t="shared" si="1"/>
        <v>INDEC-CM - 35110-11</v>
      </c>
      <c r="B97" s="12">
        <v>35110</v>
      </c>
      <c r="C97" s="13" t="s">
        <v>46</v>
      </c>
      <c r="D97" s="9">
        <v>11</v>
      </c>
      <c r="E97" s="11" t="s">
        <v>138</v>
      </c>
    </row>
    <row r="98" spans="1:5" x14ac:dyDescent="0.2">
      <c r="A98" s="9" t="str">
        <f t="shared" si="1"/>
        <v>INDEC-CM - 35110-12</v>
      </c>
      <c r="B98" s="12">
        <v>35110</v>
      </c>
      <c r="C98" s="13" t="s">
        <v>46</v>
      </c>
      <c r="D98" s="9">
        <v>12</v>
      </c>
      <c r="E98" s="11" t="s">
        <v>139</v>
      </c>
    </row>
    <row r="99" spans="1:5" x14ac:dyDescent="0.2">
      <c r="A99" s="9" t="str">
        <f t="shared" si="1"/>
        <v>INDEC-CM - 35110-21</v>
      </c>
      <c r="B99" s="12">
        <v>35110</v>
      </c>
      <c r="C99" s="13" t="s">
        <v>46</v>
      </c>
      <c r="D99" s="9">
        <v>21</v>
      </c>
      <c r="E99" s="11" t="s">
        <v>140</v>
      </c>
    </row>
    <row r="100" spans="1:5" x14ac:dyDescent="0.2">
      <c r="A100" s="9" t="str">
        <f t="shared" si="1"/>
        <v>INDEC-CM - 35110-22</v>
      </c>
      <c r="B100" s="12">
        <v>35110</v>
      </c>
      <c r="C100" s="13" t="s">
        <v>46</v>
      </c>
      <c r="D100" s="9">
        <v>22</v>
      </c>
      <c r="E100" s="11" t="s">
        <v>141</v>
      </c>
    </row>
    <row r="101" spans="1:5" x14ac:dyDescent="0.2">
      <c r="A101" s="9" t="str">
        <f t="shared" si="1"/>
        <v>INDEC-CM - 41547-11</v>
      </c>
      <c r="B101" s="12">
        <v>41547</v>
      </c>
      <c r="C101" s="13" t="s">
        <v>46</v>
      </c>
      <c r="D101" s="9">
        <v>11</v>
      </c>
      <c r="E101" s="11" t="s">
        <v>142</v>
      </c>
    </row>
    <row r="102" spans="1:5" x14ac:dyDescent="0.2">
      <c r="A102" s="9" t="str">
        <f t="shared" si="1"/>
        <v>INDEC-CM - 31600-73</v>
      </c>
      <c r="B102" s="12">
        <v>31600</v>
      </c>
      <c r="C102" s="13" t="s">
        <v>46</v>
      </c>
      <c r="D102" s="9">
        <v>73</v>
      </c>
      <c r="E102" s="11" t="s">
        <v>143</v>
      </c>
    </row>
    <row r="103" spans="1:5" x14ac:dyDescent="0.2">
      <c r="A103" s="9" t="str">
        <f t="shared" si="1"/>
        <v>INDEC-CM - 31600-72</v>
      </c>
      <c r="B103" s="12">
        <v>31600</v>
      </c>
      <c r="C103" s="13" t="s">
        <v>46</v>
      </c>
      <c r="D103" s="9">
        <v>72</v>
      </c>
      <c r="E103" s="11" t="s">
        <v>144</v>
      </c>
    </row>
    <row r="104" spans="1:5" x14ac:dyDescent="0.2">
      <c r="A104" s="9" t="str">
        <f t="shared" si="1"/>
        <v>INDEC-CM - 31600-71</v>
      </c>
      <c r="B104" s="12">
        <v>31600</v>
      </c>
      <c r="C104" s="13" t="s">
        <v>46</v>
      </c>
      <c r="D104" s="9">
        <v>71</v>
      </c>
      <c r="E104" s="11" t="s">
        <v>145</v>
      </c>
    </row>
    <row r="105" spans="1:5" x14ac:dyDescent="0.2">
      <c r="A105" s="9" t="str">
        <f t="shared" si="1"/>
        <v>INDEC-CM - 35110-61</v>
      </c>
      <c r="B105" s="12">
        <v>35110</v>
      </c>
      <c r="C105" s="13" t="s">
        <v>46</v>
      </c>
      <c r="D105" s="9">
        <v>61</v>
      </c>
      <c r="E105" s="11" t="s">
        <v>146</v>
      </c>
    </row>
    <row r="106" spans="1:5" x14ac:dyDescent="0.2">
      <c r="A106" s="9" t="str">
        <f t="shared" si="1"/>
        <v>INDEC-CM - 31600-53</v>
      </c>
      <c r="B106" s="12">
        <v>31600</v>
      </c>
      <c r="C106" s="13" t="s">
        <v>46</v>
      </c>
      <c r="D106" s="9">
        <v>53</v>
      </c>
      <c r="E106" s="11" t="s">
        <v>147</v>
      </c>
    </row>
    <row r="107" spans="1:5" x14ac:dyDescent="0.2">
      <c r="A107" s="9" t="str">
        <f t="shared" si="1"/>
        <v>INDEC-CM - 31600-51</v>
      </c>
      <c r="B107" s="12">
        <v>31600</v>
      </c>
      <c r="C107" s="13" t="s">
        <v>46</v>
      </c>
      <c r="D107" s="9">
        <v>51</v>
      </c>
      <c r="E107" s="11" t="s">
        <v>148</v>
      </c>
    </row>
    <row r="108" spans="1:5" x14ac:dyDescent="0.2">
      <c r="A108" s="9" t="str">
        <f t="shared" si="1"/>
        <v>INDEC-CM - 37550-21</v>
      </c>
      <c r="B108" s="12">
        <v>37550</v>
      </c>
      <c r="C108" s="13" t="s">
        <v>46</v>
      </c>
      <c r="D108" s="9">
        <v>21</v>
      </c>
      <c r="E108" s="11" t="s">
        <v>149</v>
      </c>
    </row>
    <row r="109" spans="1:5" x14ac:dyDescent="0.2">
      <c r="A109" s="9" t="str">
        <f t="shared" si="1"/>
        <v>INDEC-CM - 42999-41</v>
      </c>
      <c r="B109" s="12">
        <v>42999</v>
      </c>
      <c r="C109" s="13" t="s">
        <v>46</v>
      </c>
      <c r="D109" s="9">
        <v>41</v>
      </c>
      <c r="E109" s="11" t="s">
        <v>150</v>
      </c>
    </row>
    <row r="110" spans="1:5" x14ac:dyDescent="0.2">
      <c r="A110" s="9" t="str">
        <f t="shared" si="1"/>
        <v>INDEC-CM - 42911-53</v>
      </c>
      <c r="B110" s="12">
        <v>42911</v>
      </c>
      <c r="C110" s="13" t="s">
        <v>46</v>
      </c>
      <c r="D110" s="9">
        <v>53</v>
      </c>
      <c r="E110" s="11" t="s">
        <v>151</v>
      </c>
    </row>
    <row r="111" spans="1:5" x14ac:dyDescent="0.2">
      <c r="A111" s="9" t="str">
        <f t="shared" si="1"/>
        <v>INDEC-CM - 42911-52</v>
      </c>
      <c r="B111" s="12">
        <v>42911</v>
      </c>
      <c r="C111" s="13" t="s">
        <v>46</v>
      </c>
      <c r="D111" s="9">
        <v>52</v>
      </c>
      <c r="E111" s="11" t="s">
        <v>152</v>
      </c>
    </row>
    <row r="112" spans="1:5" x14ac:dyDescent="0.2">
      <c r="A112" s="9" t="str">
        <f t="shared" si="1"/>
        <v>INDEC-CM - 42911-51</v>
      </c>
      <c r="B112" s="12">
        <v>42911</v>
      </c>
      <c r="C112" s="13" t="s">
        <v>46</v>
      </c>
      <c r="D112" s="9">
        <v>51</v>
      </c>
      <c r="E112" s="11" t="s">
        <v>153</v>
      </c>
    </row>
    <row r="113" spans="1:7" x14ac:dyDescent="0.2">
      <c r="A113" s="9" t="str">
        <f t="shared" si="1"/>
        <v>INDEC-CM - 42911-43</v>
      </c>
      <c r="B113" s="12">
        <v>42911</v>
      </c>
      <c r="C113" s="13" t="s">
        <v>46</v>
      </c>
      <c r="D113" s="9">
        <v>43</v>
      </c>
      <c r="E113" s="11" t="s">
        <v>154</v>
      </c>
    </row>
    <row r="114" spans="1:7" x14ac:dyDescent="0.2">
      <c r="A114" s="9" t="str">
        <f t="shared" si="1"/>
        <v>INDEC-CM - 42911-42</v>
      </c>
      <c r="B114" s="12">
        <v>42911</v>
      </c>
      <c r="C114" s="13" t="s">
        <v>46</v>
      </c>
      <c r="D114" s="9">
        <v>42</v>
      </c>
      <c r="E114" s="11" t="s">
        <v>155</v>
      </c>
    </row>
    <row r="115" spans="1:7" x14ac:dyDescent="0.2">
      <c r="A115" s="9" t="str">
        <f t="shared" si="1"/>
        <v>INDEC-CM - 42911-41</v>
      </c>
      <c r="B115" s="12">
        <v>42911</v>
      </c>
      <c r="C115" s="13" t="s">
        <v>46</v>
      </c>
      <c r="D115" s="9">
        <v>41</v>
      </c>
      <c r="E115" s="11" t="s">
        <v>156</v>
      </c>
    </row>
    <row r="116" spans="1:7" x14ac:dyDescent="0.2">
      <c r="A116" s="9" t="str">
        <f t="shared" si="1"/>
        <v>INDEC-CM - 42911-56</v>
      </c>
      <c r="B116" s="12">
        <v>42911</v>
      </c>
      <c r="C116" s="13" t="s">
        <v>46</v>
      </c>
      <c r="D116" s="9">
        <v>56</v>
      </c>
      <c r="E116" s="11" t="s">
        <v>157</v>
      </c>
    </row>
    <row r="117" spans="1:7" x14ac:dyDescent="0.2">
      <c r="A117" s="9" t="str">
        <f t="shared" si="1"/>
        <v>INDEC-CM - 42911-55</v>
      </c>
      <c r="B117" s="12">
        <v>42911</v>
      </c>
      <c r="C117" s="13" t="s">
        <v>46</v>
      </c>
      <c r="D117" s="9">
        <v>55</v>
      </c>
      <c r="E117" s="11" t="s">
        <v>158</v>
      </c>
    </row>
    <row r="118" spans="1:7" x14ac:dyDescent="0.2">
      <c r="A118" s="9" t="str">
        <f t="shared" si="1"/>
        <v>INDEC-CM - 42911-54</v>
      </c>
      <c r="B118" s="12">
        <v>42911</v>
      </c>
      <c r="C118" s="13" t="s">
        <v>46</v>
      </c>
      <c r="D118" s="9">
        <v>54</v>
      </c>
      <c r="E118" s="11" t="s">
        <v>159</v>
      </c>
    </row>
    <row r="119" spans="1:7" x14ac:dyDescent="0.2">
      <c r="A119" s="9" t="str">
        <f t="shared" si="1"/>
        <v>INDEC-CM - 42911-32</v>
      </c>
      <c r="B119" s="12">
        <v>42911</v>
      </c>
      <c r="C119" s="13" t="s">
        <v>46</v>
      </c>
      <c r="D119" s="9">
        <v>32</v>
      </c>
      <c r="E119" s="11" t="s">
        <v>160</v>
      </c>
    </row>
    <row r="120" spans="1:7" x14ac:dyDescent="0.2">
      <c r="A120" s="9" t="str">
        <f t="shared" si="1"/>
        <v>INDEC-CM - 42911-31</v>
      </c>
      <c r="B120" s="12">
        <v>42911</v>
      </c>
      <c r="C120" s="13" t="s">
        <v>46</v>
      </c>
      <c r="D120" s="9">
        <v>31</v>
      </c>
      <c r="E120" s="11" t="s">
        <v>161</v>
      </c>
    </row>
    <row r="121" spans="1:7" x14ac:dyDescent="0.2">
      <c r="A121" s="9" t="str">
        <f t="shared" si="1"/>
        <v>INDEC-CM - 42911-59</v>
      </c>
      <c r="B121" s="12">
        <v>42911</v>
      </c>
      <c r="C121" s="13" t="s">
        <v>46</v>
      </c>
      <c r="D121" s="9">
        <v>59</v>
      </c>
      <c r="E121" s="11" t="s">
        <v>162</v>
      </c>
    </row>
    <row r="122" spans="1:7" x14ac:dyDescent="0.2">
      <c r="A122" s="9" t="str">
        <f t="shared" si="1"/>
        <v>INDEC-CM - 42911-58</v>
      </c>
      <c r="B122" s="12">
        <v>42911</v>
      </c>
      <c r="C122" s="13" t="s">
        <v>46</v>
      </c>
      <c r="D122" s="9">
        <v>58</v>
      </c>
      <c r="E122" s="14" t="s">
        <v>163</v>
      </c>
      <c r="F122" s="14"/>
      <c r="G122" s="14"/>
    </row>
    <row r="123" spans="1:7" x14ac:dyDescent="0.2">
      <c r="A123" s="9" t="str">
        <f t="shared" si="1"/>
        <v>INDEC-CM - 42911-57</v>
      </c>
      <c r="B123" s="12">
        <v>42911</v>
      </c>
      <c r="C123" s="13" t="s">
        <v>46</v>
      </c>
      <c r="D123" s="9">
        <v>57</v>
      </c>
      <c r="E123" s="14" t="s">
        <v>164</v>
      </c>
      <c r="F123" s="14"/>
      <c r="G123" s="14"/>
    </row>
    <row r="124" spans="1:7" x14ac:dyDescent="0.2">
      <c r="A124" s="9" t="str">
        <f t="shared" si="1"/>
        <v>INDEC-CM - 43923-21</v>
      </c>
      <c r="B124" s="12">
        <v>43923</v>
      </c>
      <c r="C124" s="13" t="s">
        <v>46</v>
      </c>
      <c r="D124" s="9">
        <v>21</v>
      </c>
      <c r="E124" s="14" t="s">
        <v>165</v>
      </c>
      <c r="F124" s="14"/>
      <c r="G124" s="14"/>
    </row>
    <row r="125" spans="1:7" x14ac:dyDescent="0.2">
      <c r="A125" s="9" t="str">
        <f t="shared" si="1"/>
        <v>INDEC-CM - 37510-11</v>
      </c>
      <c r="B125" s="12">
        <v>37510</v>
      </c>
      <c r="C125" s="13" t="s">
        <v>46</v>
      </c>
      <c r="D125" s="9">
        <v>11</v>
      </c>
      <c r="E125" s="11" t="s">
        <v>166</v>
      </c>
    </row>
    <row r="126" spans="1:7" x14ac:dyDescent="0.2">
      <c r="A126" s="9" t="str">
        <f t="shared" si="1"/>
        <v>INDEC-CM - 44821-31</v>
      </c>
      <c r="B126" s="12">
        <v>44821</v>
      </c>
      <c r="C126" s="13" t="s">
        <v>46</v>
      </c>
      <c r="D126" s="9">
        <v>31</v>
      </c>
      <c r="E126" s="11" t="s">
        <v>167</v>
      </c>
    </row>
    <row r="127" spans="1:7" x14ac:dyDescent="0.2">
      <c r="A127" s="9" t="str">
        <f t="shared" si="1"/>
        <v>INDEC-CM - 46531-12</v>
      </c>
      <c r="B127" s="12">
        <v>46531</v>
      </c>
      <c r="C127" s="13" t="s">
        <v>46</v>
      </c>
      <c r="D127" s="9">
        <v>12</v>
      </c>
      <c r="E127" s="14" t="s">
        <v>168</v>
      </c>
      <c r="F127" s="14"/>
      <c r="G127" s="14"/>
    </row>
    <row r="128" spans="1:7" x14ac:dyDescent="0.2">
      <c r="A128" s="9" t="str">
        <f t="shared" si="1"/>
        <v>INDEC-CM - 37210-13</v>
      </c>
      <c r="B128" s="12">
        <v>37210</v>
      </c>
      <c r="C128" s="13" t="s">
        <v>46</v>
      </c>
      <c r="D128" s="9">
        <v>13</v>
      </c>
      <c r="E128" s="11" t="s">
        <v>169</v>
      </c>
    </row>
    <row r="129" spans="1:7" x14ac:dyDescent="0.2">
      <c r="A129" s="9" t="str">
        <f t="shared" si="1"/>
        <v>INDEC-CM - 37210-12</v>
      </c>
      <c r="B129" s="12">
        <v>37210</v>
      </c>
      <c r="C129" s="13" t="s">
        <v>46</v>
      </c>
      <c r="D129" s="9">
        <v>12</v>
      </c>
      <c r="E129" s="11" t="s">
        <v>170</v>
      </c>
    </row>
    <row r="130" spans="1:7" x14ac:dyDescent="0.2">
      <c r="A130" s="9" t="str">
        <f t="shared" si="1"/>
        <v>INDEC-CM - 37210-11</v>
      </c>
      <c r="B130" s="12">
        <v>37210</v>
      </c>
      <c r="C130" s="13" t="s">
        <v>46</v>
      </c>
      <c r="D130" s="9">
        <v>11</v>
      </c>
      <c r="E130" s="14" t="s">
        <v>171</v>
      </c>
      <c r="F130" s="14"/>
      <c r="G130" s="14"/>
    </row>
    <row r="131" spans="1:7" x14ac:dyDescent="0.2">
      <c r="A131" s="9" t="str">
        <f t="shared" si="1"/>
        <v>INDEC-CM - 46212-11</v>
      </c>
      <c r="B131" s="12">
        <v>46212</v>
      </c>
      <c r="C131" s="13" t="s">
        <v>46</v>
      </c>
      <c r="D131" s="9">
        <v>11</v>
      </c>
      <c r="E131" s="11" t="s">
        <v>172</v>
      </c>
    </row>
    <row r="132" spans="1:7" x14ac:dyDescent="0.2">
      <c r="A132" s="9" t="str">
        <f t="shared" si="1"/>
        <v>INDEC-CM - 46212-51</v>
      </c>
      <c r="B132" s="12">
        <v>46212</v>
      </c>
      <c r="C132" s="13" t="s">
        <v>46</v>
      </c>
      <c r="D132" s="9">
        <v>51</v>
      </c>
      <c r="E132" s="11" t="s">
        <v>173</v>
      </c>
    </row>
    <row r="133" spans="1:7" x14ac:dyDescent="0.2">
      <c r="A133" s="9" t="str">
        <f t="shared" si="1"/>
        <v>INDEC-CM - 46212-31</v>
      </c>
      <c r="B133" s="12">
        <v>46212</v>
      </c>
      <c r="C133" s="13" t="s">
        <v>46</v>
      </c>
      <c r="D133" s="9">
        <v>31</v>
      </c>
      <c r="E133" s="11" t="s">
        <v>174</v>
      </c>
    </row>
    <row r="134" spans="1:7" x14ac:dyDescent="0.2">
      <c r="A134" s="9" t="str">
        <f t="shared" ref="A134:A197" si="2">CONCATENATE("INDEC-CM - ",B134,C134,D134)</f>
        <v>INDEC-CM - 46212-41</v>
      </c>
      <c r="B134" s="12">
        <v>46212</v>
      </c>
      <c r="C134" s="13" t="s">
        <v>46</v>
      </c>
      <c r="D134" s="9">
        <v>41</v>
      </c>
      <c r="E134" s="11" t="s">
        <v>175</v>
      </c>
    </row>
    <row r="135" spans="1:7" x14ac:dyDescent="0.2">
      <c r="A135" s="9" t="str">
        <f t="shared" si="2"/>
        <v>INDEC-CM - 42999-51</v>
      </c>
      <c r="B135" s="12">
        <v>42999</v>
      </c>
      <c r="C135" s="13" t="s">
        <v>46</v>
      </c>
      <c r="D135" s="9">
        <v>51</v>
      </c>
      <c r="E135" s="11" t="s">
        <v>176</v>
      </c>
    </row>
    <row r="136" spans="1:7" x14ac:dyDescent="0.2">
      <c r="A136" s="9" t="str">
        <f t="shared" si="2"/>
        <v>INDEC-CM - 35110-51</v>
      </c>
      <c r="B136" s="12">
        <v>35110</v>
      </c>
      <c r="C136" s="13" t="s">
        <v>46</v>
      </c>
      <c r="D136" s="9">
        <v>51</v>
      </c>
      <c r="E136" s="11" t="s">
        <v>177</v>
      </c>
    </row>
    <row r="137" spans="1:7" x14ac:dyDescent="0.2">
      <c r="A137" s="9" t="str">
        <f t="shared" si="2"/>
        <v>INDEC-CM - 37350-11</v>
      </c>
      <c r="B137" s="12">
        <v>37350</v>
      </c>
      <c r="C137" s="13" t="s">
        <v>46</v>
      </c>
      <c r="D137" s="9">
        <v>11</v>
      </c>
      <c r="E137" s="11" t="s">
        <v>178</v>
      </c>
    </row>
    <row r="138" spans="1:7" x14ac:dyDescent="0.2">
      <c r="A138" s="9" t="str">
        <f t="shared" si="2"/>
        <v>INDEC-CM - 37350-41</v>
      </c>
      <c r="B138" s="12">
        <v>37350</v>
      </c>
      <c r="C138" s="13" t="s">
        <v>46</v>
      </c>
      <c r="D138" s="9">
        <v>41</v>
      </c>
      <c r="E138" s="11" t="s">
        <v>179</v>
      </c>
    </row>
    <row r="139" spans="1:7" x14ac:dyDescent="0.2">
      <c r="A139" s="9" t="str">
        <f t="shared" si="2"/>
        <v>INDEC-CM - 37350-21</v>
      </c>
      <c r="B139" s="12">
        <v>37350</v>
      </c>
      <c r="C139" s="13" t="s">
        <v>46</v>
      </c>
      <c r="D139" s="9">
        <v>21</v>
      </c>
      <c r="E139" s="11" t="s">
        <v>180</v>
      </c>
    </row>
    <row r="140" spans="1:7" x14ac:dyDescent="0.2">
      <c r="A140" s="9" t="str">
        <f t="shared" si="2"/>
        <v>INDEC-CM - 37350-31</v>
      </c>
      <c r="B140" s="12">
        <v>37350</v>
      </c>
      <c r="C140" s="13" t="s">
        <v>46</v>
      </c>
      <c r="D140" s="9">
        <v>31</v>
      </c>
      <c r="E140" s="11" t="s">
        <v>181</v>
      </c>
    </row>
    <row r="141" spans="1:7" x14ac:dyDescent="0.2">
      <c r="A141" s="9" t="str">
        <f t="shared" si="2"/>
        <v>INDEC-CM - 37210-32</v>
      </c>
      <c r="B141" s="12">
        <v>37210</v>
      </c>
      <c r="C141" s="13" t="s">
        <v>46</v>
      </c>
      <c r="D141" s="9">
        <v>32</v>
      </c>
      <c r="E141" s="11" t="s">
        <v>182</v>
      </c>
    </row>
    <row r="142" spans="1:7" x14ac:dyDescent="0.2">
      <c r="A142" s="9" t="str">
        <f t="shared" si="2"/>
        <v>INDEC-CM - 37210-31</v>
      </c>
      <c r="B142" s="12">
        <v>37210</v>
      </c>
      <c r="C142" s="13" t="s">
        <v>46</v>
      </c>
      <c r="D142" s="9">
        <v>31</v>
      </c>
      <c r="E142" s="11" t="s">
        <v>183</v>
      </c>
    </row>
    <row r="143" spans="1:7" x14ac:dyDescent="0.2">
      <c r="A143" s="9" t="str">
        <f t="shared" si="2"/>
        <v>INDEC-CM - 37210-33</v>
      </c>
      <c r="B143" s="12">
        <v>37210</v>
      </c>
      <c r="C143" s="13" t="s">
        <v>46</v>
      </c>
      <c r="D143" s="9">
        <v>33</v>
      </c>
      <c r="E143" s="11" t="s">
        <v>184</v>
      </c>
    </row>
    <row r="144" spans="1:7" x14ac:dyDescent="0.2">
      <c r="A144" s="9" t="str">
        <f t="shared" si="2"/>
        <v>INDEC-CM - 31210-41</v>
      </c>
      <c r="B144" s="12">
        <v>31210</v>
      </c>
      <c r="C144" s="13" t="s">
        <v>46</v>
      </c>
      <c r="D144" s="9">
        <v>41</v>
      </c>
      <c r="E144" s="11" t="s">
        <v>185</v>
      </c>
    </row>
    <row r="145" spans="1:7" x14ac:dyDescent="0.2">
      <c r="A145" s="9" t="str">
        <f t="shared" si="2"/>
        <v>INDEC-CM - 43240-21</v>
      </c>
      <c r="B145" s="12">
        <v>43240</v>
      </c>
      <c r="C145" s="13" t="s">
        <v>46</v>
      </c>
      <c r="D145" s="9">
        <v>21</v>
      </c>
      <c r="E145" s="11" t="s">
        <v>186</v>
      </c>
    </row>
    <row r="146" spans="1:7" x14ac:dyDescent="0.2">
      <c r="A146" s="9" t="str">
        <f t="shared" si="2"/>
        <v>INDEC-CM - 43240-32</v>
      </c>
      <c r="B146" s="12">
        <v>43240</v>
      </c>
      <c r="C146" s="13" t="s">
        <v>46</v>
      </c>
      <c r="D146" s="9">
        <v>32</v>
      </c>
      <c r="E146" s="11" t="s">
        <v>187</v>
      </c>
    </row>
    <row r="147" spans="1:7" x14ac:dyDescent="0.2">
      <c r="A147" s="9" t="str">
        <f t="shared" si="2"/>
        <v>INDEC-CM - 43240-31</v>
      </c>
      <c r="B147" s="12">
        <v>43240</v>
      </c>
      <c r="C147" s="13" t="s">
        <v>46</v>
      </c>
      <c r="D147" s="9">
        <v>31</v>
      </c>
      <c r="E147" s="11" t="s">
        <v>188</v>
      </c>
    </row>
    <row r="148" spans="1:7" x14ac:dyDescent="0.2">
      <c r="A148" s="9" t="str">
        <f t="shared" si="2"/>
        <v>INDEC-CM - 43240-41</v>
      </c>
      <c r="B148" s="12">
        <v>43240</v>
      </c>
      <c r="C148" s="13" t="s">
        <v>46</v>
      </c>
      <c r="D148" s="9">
        <v>41</v>
      </c>
      <c r="E148" s="11" t="s">
        <v>189</v>
      </c>
    </row>
    <row r="149" spans="1:7" x14ac:dyDescent="0.2">
      <c r="A149" s="9" t="str">
        <f t="shared" si="2"/>
        <v>INDEC-CM - 37540-32</v>
      </c>
      <c r="B149" s="12">
        <v>37540</v>
      </c>
      <c r="C149" s="13" t="s">
        <v>46</v>
      </c>
      <c r="D149" s="9">
        <v>32</v>
      </c>
      <c r="E149" s="14" t="s">
        <v>190</v>
      </c>
      <c r="F149" s="14"/>
      <c r="G149" s="14"/>
    </row>
    <row r="150" spans="1:7" x14ac:dyDescent="0.2">
      <c r="A150" s="9" t="str">
        <f t="shared" si="2"/>
        <v>INDEC-CM - 37540-31</v>
      </c>
      <c r="B150" s="12">
        <v>37540</v>
      </c>
      <c r="C150" s="13" t="s">
        <v>46</v>
      </c>
      <c r="D150" s="9">
        <v>31</v>
      </c>
      <c r="E150" s="11" t="s">
        <v>191</v>
      </c>
    </row>
    <row r="151" spans="1:7" x14ac:dyDescent="0.2">
      <c r="A151" s="9" t="str">
        <f t="shared" si="2"/>
        <v>INDEC-CM - 31210-21</v>
      </c>
      <c r="B151" s="12">
        <v>31210</v>
      </c>
      <c r="C151" s="13" t="s">
        <v>46</v>
      </c>
      <c r="D151" s="9">
        <v>21</v>
      </c>
      <c r="E151" s="14" t="s">
        <v>192</v>
      </c>
      <c r="F151" s="14"/>
      <c r="G151" s="14"/>
    </row>
    <row r="152" spans="1:7" x14ac:dyDescent="0.2">
      <c r="A152" s="9" t="str">
        <f t="shared" si="2"/>
        <v>INDEC-CM - 42911-61</v>
      </c>
      <c r="B152" s="12">
        <v>42911</v>
      </c>
      <c r="C152" s="13" t="s">
        <v>46</v>
      </c>
      <c r="D152" s="9">
        <v>61</v>
      </c>
      <c r="E152" s="14" t="s">
        <v>193</v>
      </c>
      <c r="F152" s="14"/>
      <c r="G152" s="14"/>
    </row>
    <row r="153" spans="1:7" x14ac:dyDescent="0.2">
      <c r="A153" s="9" t="str">
        <f t="shared" si="2"/>
        <v>INDEC-CM - 43923-11</v>
      </c>
      <c r="B153" s="12">
        <v>43923</v>
      </c>
      <c r="C153" s="13" t="s">
        <v>46</v>
      </c>
      <c r="D153" s="9">
        <v>11</v>
      </c>
      <c r="E153" s="14" t="s">
        <v>194</v>
      </c>
      <c r="F153" s="14"/>
      <c r="G153" s="14"/>
    </row>
    <row r="154" spans="1:7" x14ac:dyDescent="0.2">
      <c r="A154" s="9" t="str">
        <f t="shared" si="2"/>
        <v>INDEC-CM - 37930-12</v>
      </c>
      <c r="B154" s="12">
        <v>37930</v>
      </c>
      <c r="C154" s="13" t="s">
        <v>46</v>
      </c>
      <c r="D154" s="9">
        <v>12</v>
      </c>
      <c r="E154" s="11" t="s">
        <v>195</v>
      </c>
    </row>
    <row r="155" spans="1:7" x14ac:dyDescent="0.2">
      <c r="A155" s="9" t="str">
        <f t="shared" si="2"/>
        <v>INDEC-CM - 37930-11</v>
      </c>
      <c r="B155" s="12">
        <v>37930</v>
      </c>
      <c r="C155" s="13" t="s">
        <v>46</v>
      </c>
      <c r="D155" s="9">
        <v>11</v>
      </c>
      <c r="E155" s="11" t="s">
        <v>196</v>
      </c>
    </row>
    <row r="156" spans="1:7" x14ac:dyDescent="0.2">
      <c r="A156" s="9" t="str">
        <f t="shared" si="2"/>
        <v>INDEC-CM - 42999-61</v>
      </c>
      <c r="B156" s="12">
        <v>42999</v>
      </c>
      <c r="C156" s="13" t="s">
        <v>46</v>
      </c>
      <c r="D156" s="9">
        <v>61</v>
      </c>
      <c r="E156" s="14" t="s">
        <v>197</v>
      </c>
      <c r="F156" s="14"/>
      <c r="G156" s="14"/>
    </row>
    <row r="157" spans="1:7" x14ac:dyDescent="0.2">
      <c r="A157" s="9" t="str">
        <f t="shared" si="2"/>
        <v>INDEC-CM - 42999-62</v>
      </c>
      <c r="B157" s="12">
        <v>42999</v>
      </c>
      <c r="C157" s="13" t="s">
        <v>46</v>
      </c>
      <c r="D157" s="9">
        <v>62</v>
      </c>
      <c r="E157" s="14" t="s">
        <v>198</v>
      </c>
      <c r="F157" s="14"/>
      <c r="G157" s="14"/>
    </row>
    <row r="158" spans="1:7" x14ac:dyDescent="0.2">
      <c r="A158" s="9" t="str">
        <f t="shared" si="2"/>
        <v>INDEC-CM - 37610-11</v>
      </c>
      <c r="B158" s="12">
        <v>37610</v>
      </c>
      <c r="C158" s="13" t="s">
        <v>46</v>
      </c>
      <c r="D158" s="9">
        <v>11</v>
      </c>
      <c r="E158" s="14" t="s">
        <v>199</v>
      </c>
      <c r="F158" s="14"/>
      <c r="G158" s="14"/>
    </row>
    <row r="159" spans="1:7" x14ac:dyDescent="0.2">
      <c r="A159" s="9" t="str">
        <f t="shared" si="2"/>
        <v>INDEC-CM - 37610-12</v>
      </c>
      <c r="B159" s="12">
        <v>37610</v>
      </c>
      <c r="C159" s="13" t="s">
        <v>46</v>
      </c>
      <c r="D159" s="9">
        <v>12</v>
      </c>
      <c r="E159" s="14" t="s">
        <v>200</v>
      </c>
      <c r="F159" s="14"/>
      <c r="G159" s="14"/>
    </row>
    <row r="160" spans="1:7" x14ac:dyDescent="0.2">
      <c r="A160" s="9" t="str">
        <f t="shared" si="2"/>
        <v>INDEC-CM - 42943-11</v>
      </c>
      <c r="B160" s="12">
        <v>42943</v>
      </c>
      <c r="C160" s="13" t="s">
        <v>46</v>
      </c>
      <c r="D160" s="9">
        <v>11</v>
      </c>
      <c r="E160" s="14" t="s">
        <v>201</v>
      </c>
      <c r="F160" s="14"/>
      <c r="G160" s="14"/>
    </row>
    <row r="161" spans="1:7" x14ac:dyDescent="0.2">
      <c r="A161" s="9" t="str">
        <f t="shared" si="2"/>
        <v>INDEC-CM - 37540-11</v>
      </c>
      <c r="B161" s="12">
        <v>37540</v>
      </c>
      <c r="C161" s="13" t="s">
        <v>46</v>
      </c>
      <c r="D161" s="9">
        <v>11</v>
      </c>
      <c r="E161" s="11" t="s">
        <v>202</v>
      </c>
    </row>
    <row r="162" spans="1:7" x14ac:dyDescent="0.2">
      <c r="A162" s="9" t="str">
        <f t="shared" si="2"/>
        <v>INDEC-CM - 38130-16</v>
      </c>
      <c r="B162" s="12">
        <v>38130</v>
      </c>
      <c r="C162" s="13" t="s">
        <v>46</v>
      </c>
      <c r="D162" s="9">
        <v>16</v>
      </c>
      <c r="E162" s="14" t="s">
        <v>203</v>
      </c>
      <c r="F162" s="14"/>
      <c r="G162" s="14"/>
    </row>
    <row r="163" spans="1:7" x14ac:dyDescent="0.2">
      <c r="A163" s="9" t="str">
        <f t="shared" si="2"/>
        <v>INDEC-CM - 38130-15</v>
      </c>
      <c r="B163" s="12">
        <v>38130</v>
      </c>
      <c r="C163" s="13" t="s">
        <v>46</v>
      </c>
      <c r="D163" s="9">
        <v>15</v>
      </c>
      <c r="E163" s="14" t="s">
        <v>204</v>
      </c>
      <c r="F163" s="14"/>
      <c r="G163" s="14"/>
    </row>
    <row r="164" spans="1:7" x14ac:dyDescent="0.2">
      <c r="A164" s="9" t="str">
        <f t="shared" si="2"/>
        <v>INDEC-CM - 38130-14</v>
      </c>
      <c r="B164" s="12">
        <v>38130</v>
      </c>
      <c r="C164" s="13" t="s">
        <v>46</v>
      </c>
      <c r="D164" s="9">
        <v>14</v>
      </c>
      <c r="E164" s="14" t="s">
        <v>205</v>
      </c>
      <c r="F164" s="14"/>
      <c r="G164" s="14"/>
    </row>
    <row r="165" spans="1:7" x14ac:dyDescent="0.2">
      <c r="A165" s="9" t="str">
        <f t="shared" si="2"/>
        <v>INDEC-CM - 35490-11</v>
      </c>
      <c r="B165" s="12">
        <v>35490</v>
      </c>
      <c r="C165" s="13" t="s">
        <v>46</v>
      </c>
      <c r="D165" s="9">
        <v>11</v>
      </c>
      <c r="E165" s="11" t="s">
        <v>206</v>
      </c>
    </row>
    <row r="166" spans="1:7" x14ac:dyDescent="0.2">
      <c r="A166" s="9" t="str">
        <f t="shared" si="2"/>
        <v>INDEC-CM - 41251-11</v>
      </c>
      <c r="B166" s="12">
        <v>41251</v>
      </c>
      <c r="C166" s="13" t="s">
        <v>46</v>
      </c>
      <c r="D166" s="9">
        <v>11</v>
      </c>
      <c r="E166" s="14" t="s">
        <v>207</v>
      </c>
      <c r="F166" s="14"/>
      <c r="G166" s="14"/>
    </row>
    <row r="167" spans="1:7" x14ac:dyDescent="0.2">
      <c r="A167" s="9" t="str">
        <f t="shared" si="2"/>
        <v>INDEC-CM - 41278-21</v>
      </c>
      <c r="B167" s="12">
        <v>41278</v>
      </c>
      <c r="C167" s="13" t="s">
        <v>46</v>
      </c>
      <c r="D167" s="9">
        <v>21</v>
      </c>
      <c r="E167" s="14" t="s">
        <v>208</v>
      </c>
      <c r="F167" s="14"/>
      <c r="G167" s="14"/>
    </row>
    <row r="168" spans="1:7" x14ac:dyDescent="0.2">
      <c r="A168" s="9" t="str">
        <f t="shared" si="2"/>
        <v>INDEC-CM - 42911-71</v>
      </c>
      <c r="B168" s="12">
        <v>42911</v>
      </c>
      <c r="C168" s="13" t="s">
        <v>46</v>
      </c>
      <c r="D168" s="9">
        <v>71</v>
      </c>
      <c r="E168" s="14" t="s">
        <v>209</v>
      </c>
      <c r="F168" s="14"/>
      <c r="G168" s="14"/>
    </row>
    <row r="169" spans="1:7" x14ac:dyDescent="0.2">
      <c r="A169" s="9" t="str">
        <f t="shared" si="2"/>
        <v>INDEC-CM - 37210-42</v>
      </c>
      <c r="B169" s="12">
        <v>37210</v>
      </c>
      <c r="C169" s="13" t="s">
        <v>46</v>
      </c>
      <c r="D169" s="9">
        <v>42</v>
      </c>
      <c r="E169" s="14" t="s">
        <v>210</v>
      </c>
      <c r="F169" s="14"/>
      <c r="G169" s="14"/>
    </row>
    <row r="170" spans="1:7" x14ac:dyDescent="0.2">
      <c r="A170" s="9" t="str">
        <f t="shared" si="2"/>
        <v>INDEC-CM - 37210-41</v>
      </c>
      <c r="B170" s="12">
        <v>37210</v>
      </c>
      <c r="C170" s="13" t="s">
        <v>46</v>
      </c>
      <c r="D170" s="9">
        <v>41</v>
      </c>
      <c r="E170" s="14" t="s">
        <v>211</v>
      </c>
      <c r="F170" s="14"/>
      <c r="G170" s="14"/>
    </row>
    <row r="171" spans="1:7" x14ac:dyDescent="0.2">
      <c r="A171" s="9" t="str">
        <f t="shared" si="2"/>
        <v>INDEC-CM - 36930-11</v>
      </c>
      <c r="B171" s="12">
        <v>36930</v>
      </c>
      <c r="C171" s="13" t="s">
        <v>46</v>
      </c>
      <c r="D171" s="9">
        <v>11</v>
      </c>
      <c r="E171" s="11" t="s">
        <v>212</v>
      </c>
    </row>
    <row r="172" spans="1:7" x14ac:dyDescent="0.2">
      <c r="A172" s="9" t="str">
        <f t="shared" si="2"/>
        <v>INDEC-CM - 36950-21</v>
      </c>
      <c r="B172" s="12">
        <v>36950</v>
      </c>
      <c r="C172" s="13" t="s">
        <v>46</v>
      </c>
      <c r="D172" s="9">
        <v>21</v>
      </c>
      <c r="E172" s="11" t="s">
        <v>213</v>
      </c>
    </row>
    <row r="173" spans="1:7" x14ac:dyDescent="0.2">
      <c r="A173" s="9" t="str">
        <f t="shared" si="2"/>
        <v>INDEC-CM - 35110-31</v>
      </c>
      <c r="B173" s="12">
        <v>35110</v>
      </c>
      <c r="C173" s="13" t="s">
        <v>46</v>
      </c>
      <c r="D173" s="9">
        <v>31</v>
      </c>
      <c r="E173" s="11" t="s">
        <v>214</v>
      </c>
    </row>
    <row r="174" spans="1:7" x14ac:dyDescent="0.2">
      <c r="A174" s="9" t="str">
        <f t="shared" si="2"/>
        <v>INDEC-CM - 35110-32</v>
      </c>
      <c r="B174" s="12">
        <v>35110</v>
      </c>
      <c r="C174" s="13" t="s">
        <v>46</v>
      </c>
      <c r="D174" s="9">
        <v>32</v>
      </c>
      <c r="E174" s="11" t="s">
        <v>215</v>
      </c>
    </row>
    <row r="175" spans="1:7" x14ac:dyDescent="0.2">
      <c r="A175" s="9" t="str">
        <f t="shared" si="2"/>
        <v>INDEC-CM - 37940-11</v>
      </c>
      <c r="B175" s="12">
        <v>37940</v>
      </c>
      <c r="C175" s="13" t="s">
        <v>46</v>
      </c>
      <c r="D175" s="9">
        <v>11</v>
      </c>
      <c r="E175" s="11" t="s">
        <v>216</v>
      </c>
    </row>
    <row r="176" spans="1:7" x14ac:dyDescent="0.2">
      <c r="A176" s="9" t="str">
        <f t="shared" si="2"/>
        <v>INDEC-CM - 35110-71</v>
      </c>
      <c r="B176" s="12">
        <v>35110</v>
      </c>
      <c r="C176" s="13" t="s">
        <v>46</v>
      </c>
      <c r="D176" s="9">
        <v>71</v>
      </c>
      <c r="E176" s="11" t="s">
        <v>217</v>
      </c>
    </row>
    <row r="177" spans="1:7" x14ac:dyDescent="0.2">
      <c r="A177" s="9" t="str">
        <f t="shared" si="2"/>
        <v>INDEC-CM - 31210-31</v>
      </c>
      <c r="B177" s="12">
        <v>31210</v>
      </c>
      <c r="C177" s="13" t="s">
        <v>46</v>
      </c>
      <c r="D177" s="9">
        <v>31</v>
      </c>
      <c r="E177" s="11" t="s">
        <v>218</v>
      </c>
    </row>
    <row r="178" spans="1:7" x14ac:dyDescent="0.2">
      <c r="A178" s="9" t="str">
        <f t="shared" si="2"/>
        <v>INDEC-CM - 31210-32</v>
      </c>
      <c r="B178" s="12">
        <v>31210</v>
      </c>
      <c r="C178" s="13" t="s">
        <v>46</v>
      </c>
      <c r="D178" s="9">
        <v>32</v>
      </c>
      <c r="E178" s="11" t="s">
        <v>219</v>
      </c>
    </row>
    <row r="179" spans="1:7" x14ac:dyDescent="0.2">
      <c r="A179" s="9" t="str">
        <f t="shared" si="2"/>
        <v>INDEC-CM - 41541-11</v>
      </c>
      <c r="B179" s="12">
        <v>41541</v>
      </c>
      <c r="C179" s="13" t="s">
        <v>46</v>
      </c>
      <c r="D179" s="9">
        <v>11</v>
      </c>
      <c r="E179" s="11" t="s">
        <v>220</v>
      </c>
    </row>
    <row r="180" spans="1:7" x14ac:dyDescent="0.2">
      <c r="A180" s="9" t="str">
        <f t="shared" si="2"/>
        <v>INDEC-CM - 34720-11</v>
      </c>
      <c r="B180" s="12">
        <v>34720</v>
      </c>
      <c r="C180" s="13" t="s">
        <v>46</v>
      </c>
      <c r="D180" s="9">
        <v>11</v>
      </c>
      <c r="E180" s="14" t="s">
        <v>221</v>
      </c>
      <c r="F180" s="14"/>
      <c r="G180" s="14"/>
    </row>
    <row r="181" spans="1:7" x14ac:dyDescent="0.2">
      <c r="A181" s="9" t="str">
        <f t="shared" si="2"/>
        <v>INDEC-CM - 47220-11</v>
      </c>
      <c r="B181" s="12">
        <v>47220</v>
      </c>
      <c r="C181" s="13" t="s">
        <v>46</v>
      </c>
      <c r="D181" s="9">
        <v>11</v>
      </c>
      <c r="E181" s="14" t="s">
        <v>222</v>
      </c>
      <c r="F181" s="14"/>
      <c r="G181" s="14"/>
    </row>
    <row r="182" spans="1:7" x14ac:dyDescent="0.2">
      <c r="A182" s="9" t="str">
        <f t="shared" si="2"/>
        <v>INDEC-CM - 31600-81</v>
      </c>
      <c r="B182" s="12">
        <v>31600</v>
      </c>
      <c r="C182" s="13" t="s">
        <v>46</v>
      </c>
      <c r="D182" s="9">
        <v>81</v>
      </c>
      <c r="E182" s="11" t="s">
        <v>223</v>
      </c>
    </row>
    <row r="183" spans="1:7" x14ac:dyDescent="0.2">
      <c r="A183" s="9" t="str">
        <f t="shared" si="2"/>
        <v>INDEC-CM - 42120-31</v>
      </c>
      <c r="B183" s="12">
        <v>42120</v>
      </c>
      <c r="C183" s="13" t="s">
        <v>46</v>
      </c>
      <c r="D183" s="9">
        <v>31</v>
      </c>
      <c r="E183" s="11" t="s">
        <v>224</v>
      </c>
    </row>
    <row r="184" spans="1:7" x14ac:dyDescent="0.2">
      <c r="A184" s="9" t="str">
        <f t="shared" si="2"/>
        <v>INDEC-CM - 35490-21</v>
      </c>
      <c r="B184" s="12">
        <v>35490</v>
      </c>
      <c r="C184" s="13" t="s">
        <v>46</v>
      </c>
      <c r="D184" s="9">
        <v>21</v>
      </c>
      <c r="E184" s="14" t="s">
        <v>225</v>
      </c>
      <c r="F184" s="14"/>
      <c r="G184" s="14"/>
    </row>
    <row r="185" spans="1:7" x14ac:dyDescent="0.2">
      <c r="A185" s="9" t="str">
        <f t="shared" si="2"/>
        <v>INDEC-CM - 31600-41</v>
      </c>
      <c r="B185" s="12">
        <v>31600</v>
      </c>
      <c r="C185" s="13" t="s">
        <v>46</v>
      </c>
      <c r="D185" s="9">
        <v>41</v>
      </c>
      <c r="E185" s="14" t="s">
        <v>226</v>
      </c>
      <c r="F185" s="14"/>
      <c r="G185" s="14"/>
    </row>
    <row r="186" spans="1:7" x14ac:dyDescent="0.2">
      <c r="A186" s="9" t="str">
        <f t="shared" si="2"/>
        <v>INDEC-CM - 42120-21</v>
      </c>
      <c r="B186" s="12">
        <v>42120</v>
      </c>
      <c r="C186" s="13" t="s">
        <v>46</v>
      </c>
      <c r="D186" s="9">
        <v>21</v>
      </c>
      <c r="E186" s="14" t="s">
        <v>227</v>
      </c>
      <c r="F186" s="14"/>
      <c r="G186" s="14"/>
    </row>
    <row r="187" spans="1:7" x14ac:dyDescent="0.2">
      <c r="A187" s="9" t="str">
        <f t="shared" si="2"/>
        <v>INDEC-CM - 42120-22</v>
      </c>
      <c r="B187" s="12">
        <v>42120</v>
      </c>
      <c r="C187" s="13" t="s">
        <v>46</v>
      </c>
      <c r="D187" s="9">
        <v>22</v>
      </c>
      <c r="E187" s="14" t="s">
        <v>228</v>
      </c>
      <c r="F187" s="14"/>
      <c r="G187" s="14"/>
    </row>
    <row r="188" spans="1:7" x14ac:dyDescent="0.2">
      <c r="A188" s="9" t="str">
        <f t="shared" si="2"/>
        <v>INDEC-CM - 31600-33</v>
      </c>
      <c r="B188" s="12">
        <v>31600</v>
      </c>
      <c r="C188" s="13" t="s">
        <v>46</v>
      </c>
      <c r="D188" s="9">
        <v>33</v>
      </c>
      <c r="E188" s="11" t="s">
        <v>229</v>
      </c>
    </row>
    <row r="189" spans="1:7" x14ac:dyDescent="0.2">
      <c r="A189" s="9" t="str">
        <f t="shared" si="2"/>
        <v>INDEC-CM - 31600-32</v>
      </c>
      <c r="B189" s="12">
        <v>31600</v>
      </c>
      <c r="C189" s="13" t="s">
        <v>46</v>
      </c>
      <c r="D189" s="9">
        <v>32</v>
      </c>
      <c r="E189" s="11" t="s">
        <v>230</v>
      </c>
    </row>
    <row r="190" spans="1:7" x14ac:dyDescent="0.2">
      <c r="A190" s="9" t="str">
        <f t="shared" si="2"/>
        <v>INDEC-CM - 31600-31</v>
      </c>
      <c r="B190" s="12">
        <v>31600</v>
      </c>
      <c r="C190" s="13" t="s">
        <v>46</v>
      </c>
      <c r="D190" s="9">
        <v>31</v>
      </c>
      <c r="E190" s="11" t="s">
        <v>231</v>
      </c>
    </row>
    <row r="191" spans="1:7" x14ac:dyDescent="0.2">
      <c r="A191" s="9" t="str">
        <f t="shared" si="2"/>
        <v>INDEC-CM - 42120-11</v>
      </c>
      <c r="B191" s="12">
        <v>42120</v>
      </c>
      <c r="C191" s="13" t="s">
        <v>46</v>
      </c>
      <c r="D191" s="9">
        <v>11</v>
      </c>
      <c r="E191" s="11" t="s">
        <v>232</v>
      </c>
    </row>
    <row r="192" spans="1:7" x14ac:dyDescent="0.2">
      <c r="A192" s="9" t="str">
        <f t="shared" si="2"/>
        <v>INDEC-CM - 31600-23</v>
      </c>
      <c r="B192" s="12">
        <v>31600</v>
      </c>
      <c r="C192" s="13" t="s">
        <v>46</v>
      </c>
      <c r="D192" s="9">
        <v>23</v>
      </c>
      <c r="E192" s="11" t="s">
        <v>233</v>
      </c>
    </row>
    <row r="193" spans="1:7" x14ac:dyDescent="0.2">
      <c r="A193" s="9" t="str">
        <f t="shared" si="2"/>
        <v>INDEC-CM - 31600-22</v>
      </c>
      <c r="B193" s="12">
        <v>31600</v>
      </c>
      <c r="C193" s="13" t="s">
        <v>46</v>
      </c>
      <c r="D193" s="9">
        <v>22</v>
      </c>
      <c r="E193" s="11" t="s">
        <v>234</v>
      </c>
    </row>
    <row r="194" spans="1:7" x14ac:dyDescent="0.2">
      <c r="A194" s="9" t="str">
        <f t="shared" si="2"/>
        <v>INDEC-CM - 31600-21</v>
      </c>
      <c r="B194" s="12">
        <v>31600</v>
      </c>
      <c r="C194" s="13" t="s">
        <v>46</v>
      </c>
      <c r="D194" s="9">
        <v>21</v>
      </c>
      <c r="E194" s="11" t="s">
        <v>235</v>
      </c>
    </row>
    <row r="195" spans="1:7" x14ac:dyDescent="0.2">
      <c r="A195" s="9" t="str">
        <f t="shared" si="2"/>
        <v>INDEC-CM - 41278-33</v>
      </c>
      <c r="B195" s="12">
        <v>41278</v>
      </c>
      <c r="C195" s="13" t="s">
        <v>46</v>
      </c>
      <c r="D195" s="9">
        <v>33</v>
      </c>
      <c r="E195" s="14" t="s">
        <v>236</v>
      </c>
      <c r="F195" s="14"/>
      <c r="G195" s="14"/>
    </row>
    <row r="196" spans="1:7" x14ac:dyDescent="0.2">
      <c r="A196" s="9" t="str">
        <f t="shared" si="2"/>
        <v>INDEC-CM - 36320-33</v>
      </c>
      <c r="B196" s="12">
        <v>36320</v>
      </c>
      <c r="C196" s="13" t="s">
        <v>46</v>
      </c>
      <c r="D196" s="9">
        <v>33</v>
      </c>
      <c r="E196" s="11" t="s">
        <v>237</v>
      </c>
    </row>
    <row r="197" spans="1:7" x14ac:dyDescent="0.2">
      <c r="A197" s="9" t="str">
        <f t="shared" si="2"/>
        <v>INDEC-CM - 48270-11</v>
      </c>
      <c r="B197" s="12">
        <v>48270</v>
      </c>
      <c r="C197" s="13" t="s">
        <v>46</v>
      </c>
      <c r="D197" s="9">
        <v>11</v>
      </c>
      <c r="E197" s="14" t="s">
        <v>238</v>
      </c>
      <c r="F197" s="14"/>
      <c r="G197" s="14"/>
    </row>
    <row r="198" spans="1:7" x14ac:dyDescent="0.2">
      <c r="A198" s="9" t="str">
        <f t="shared" ref="A198:A220" si="3">CONCATENATE("INDEC-CM - ",B198,C198,D198)</f>
        <v>INDEC-CM - 42190-11</v>
      </c>
      <c r="B198" s="12">
        <v>42190</v>
      </c>
      <c r="C198" s="13" t="s">
        <v>46</v>
      </c>
      <c r="D198" s="9">
        <v>11</v>
      </c>
      <c r="E198" s="11" t="s">
        <v>239</v>
      </c>
    </row>
    <row r="199" spans="1:7" x14ac:dyDescent="0.2">
      <c r="A199" s="9" t="str">
        <f t="shared" si="3"/>
        <v>INDEC-CM - 43923-31</v>
      </c>
      <c r="B199" s="12">
        <v>43923</v>
      </c>
      <c r="C199" s="13" t="s">
        <v>46</v>
      </c>
      <c r="D199" s="9">
        <v>31</v>
      </c>
      <c r="E199" s="14" t="s">
        <v>240</v>
      </c>
      <c r="F199" s="14"/>
      <c r="G199" s="14"/>
    </row>
    <row r="200" spans="1:7" x14ac:dyDescent="0.2">
      <c r="A200" s="9" t="str">
        <f t="shared" si="3"/>
        <v>INDEC-CM - 31210-11</v>
      </c>
      <c r="B200" s="12">
        <v>31210</v>
      </c>
      <c r="C200" s="13" t="s">
        <v>46</v>
      </c>
      <c r="D200" s="9">
        <v>11</v>
      </c>
      <c r="E200" s="14" t="s">
        <v>241</v>
      </c>
      <c r="F200" s="14"/>
      <c r="G200" s="14"/>
    </row>
    <row r="201" spans="1:7" x14ac:dyDescent="0.2">
      <c r="A201" s="9" t="str">
        <f t="shared" si="3"/>
        <v>INDEC-CM - 37129-21</v>
      </c>
      <c r="B201" s="12">
        <v>37129</v>
      </c>
      <c r="C201" s="13" t="s">
        <v>46</v>
      </c>
      <c r="D201" s="9">
        <v>21</v>
      </c>
      <c r="E201" s="11" t="s">
        <v>242</v>
      </c>
    </row>
    <row r="202" spans="1:7" x14ac:dyDescent="0.2">
      <c r="A202" s="9" t="str">
        <f t="shared" si="3"/>
        <v>INDEC-CM - 37560-21</v>
      </c>
      <c r="B202" s="12">
        <v>37560</v>
      </c>
      <c r="C202" s="13" t="s">
        <v>46</v>
      </c>
      <c r="D202" s="9">
        <v>21</v>
      </c>
      <c r="E202" s="14" t="s">
        <v>243</v>
      </c>
      <c r="F202" s="14"/>
      <c r="G202" s="14"/>
    </row>
    <row r="203" spans="1:7" x14ac:dyDescent="0.2">
      <c r="A203" s="9" t="str">
        <f t="shared" si="3"/>
        <v>INDEC-CM - 42999-71</v>
      </c>
      <c r="B203" s="12">
        <v>42999</v>
      </c>
      <c r="C203" s="13" t="s">
        <v>46</v>
      </c>
      <c r="D203" s="9">
        <v>71</v>
      </c>
      <c r="E203" s="11" t="s">
        <v>244</v>
      </c>
    </row>
    <row r="204" spans="1:7" x14ac:dyDescent="0.2">
      <c r="A204" s="9" t="str">
        <f t="shared" si="3"/>
        <v>INDEC-CM - 41516-22</v>
      </c>
      <c r="B204" s="12">
        <v>41516</v>
      </c>
      <c r="C204" s="13" t="s">
        <v>46</v>
      </c>
      <c r="D204" s="9">
        <v>22</v>
      </c>
      <c r="E204" s="11" t="s">
        <v>245</v>
      </c>
    </row>
    <row r="205" spans="1:7" x14ac:dyDescent="0.2">
      <c r="A205" s="9" t="str">
        <f t="shared" si="3"/>
        <v>INDEC-CM - 37350-51</v>
      </c>
      <c r="B205" s="12">
        <v>37350</v>
      </c>
      <c r="C205" s="13" t="s">
        <v>46</v>
      </c>
      <c r="D205" s="9">
        <v>51</v>
      </c>
      <c r="E205" s="11" t="s">
        <v>246</v>
      </c>
    </row>
    <row r="206" spans="1:7" x14ac:dyDescent="0.2">
      <c r="A206" s="9" t="str">
        <f t="shared" si="3"/>
        <v>INDEC-CM - 44826-21</v>
      </c>
      <c r="B206" s="12">
        <v>44826</v>
      </c>
      <c r="C206" s="13" t="s">
        <v>46</v>
      </c>
      <c r="D206" s="9">
        <v>21</v>
      </c>
      <c r="E206" s="11" t="s">
        <v>247</v>
      </c>
    </row>
    <row r="207" spans="1:7" x14ac:dyDescent="0.2">
      <c r="A207" s="9" t="str">
        <f t="shared" si="3"/>
        <v>INDEC-CM - 31210-22</v>
      </c>
      <c r="B207" s="12">
        <v>31210</v>
      </c>
      <c r="C207" s="13" t="s">
        <v>46</v>
      </c>
      <c r="D207" s="9">
        <v>22</v>
      </c>
      <c r="E207" s="11" t="s">
        <v>248</v>
      </c>
    </row>
    <row r="208" spans="1:7" x14ac:dyDescent="0.2">
      <c r="A208" s="9" t="str">
        <f t="shared" si="3"/>
        <v>INDEC-CM - 31100-11</v>
      </c>
      <c r="B208" s="12">
        <v>31100</v>
      </c>
      <c r="C208" s="13" t="s">
        <v>46</v>
      </c>
      <c r="D208" s="9">
        <v>11</v>
      </c>
      <c r="E208" s="11" t="s">
        <v>249</v>
      </c>
    </row>
    <row r="209" spans="1:7" x14ac:dyDescent="0.2">
      <c r="A209" s="9" t="str">
        <f t="shared" si="3"/>
        <v>INDEC-CM - 46212-53</v>
      </c>
      <c r="B209" s="12">
        <v>46212</v>
      </c>
      <c r="C209" s="13" t="s">
        <v>46</v>
      </c>
      <c r="D209" s="9">
        <v>53</v>
      </c>
      <c r="E209" s="11" t="s">
        <v>250</v>
      </c>
    </row>
    <row r="210" spans="1:7" x14ac:dyDescent="0.2">
      <c r="A210" s="9" t="str">
        <f t="shared" si="3"/>
        <v>INDEC-CM - 46212-52</v>
      </c>
      <c r="B210" s="12">
        <v>46212</v>
      </c>
      <c r="C210" s="13" t="s">
        <v>46</v>
      </c>
      <c r="D210" s="9">
        <v>52</v>
      </c>
      <c r="E210" s="14" t="s">
        <v>251</v>
      </c>
      <c r="F210" s="14"/>
      <c r="G210" s="14"/>
    </row>
    <row r="211" spans="1:7" x14ac:dyDescent="0.2">
      <c r="A211" s="9" t="str">
        <f t="shared" si="3"/>
        <v>INDEC-CM - 15400-21</v>
      </c>
      <c r="B211" s="12">
        <v>15400</v>
      </c>
      <c r="C211" s="13" t="s">
        <v>46</v>
      </c>
      <c r="D211" s="9">
        <v>21</v>
      </c>
      <c r="E211" s="11" t="s">
        <v>252</v>
      </c>
    </row>
    <row r="212" spans="1:7" x14ac:dyDescent="0.2">
      <c r="A212" s="9" t="str">
        <f t="shared" si="3"/>
        <v>INDEC-CM - 43240-11</v>
      </c>
      <c r="B212" s="12">
        <v>43240</v>
      </c>
      <c r="C212" s="13" t="s">
        <v>46</v>
      </c>
      <c r="D212" s="9">
        <v>11</v>
      </c>
      <c r="E212" s="11" t="s">
        <v>253</v>
      </c>
    </row>
    <row r="213" spans="1:7" x14ac:dyDescent="0.2">
      <c r="A213" s="9" t="str">
        <f t="shared" si="3"/>
        <v>INDEC-CM - 31600-42</v>
      </c>
      <c r="B213" s="12">
        <v>31600</v>
      </c>
      <c r="C213" s="13" t="s">
        <v>46</v>
      </c>
      <c r="D213" s="9">
        <v>42</v>
      </c>
      <c r="E213" s="14" t="s">
        <v>254</v>
      </c>
      <c r="F213" s="14"/>
      <c r="G213" s="14"/>
    </row>
    <row r="214" spans="1:7" x14ac:dyDescent="0.2">
      <c r="A214" s="9" t="str">
        <f t="shared" si="3"/>
        <v>INDEC-CM - 42120-42</v>
      </c>
      <c r="B214" s="12">
        <v>42120</v>
      </c>
      <c r="C214" s="13" t="s">
        <v>46</v>
      </c>
      <c r="D214" s="9">
        <v>42</v>
      </c>
      <c r="E214" s="14" t="s">
        <v>255</v>
      </c>
      <c r="F214" s="14"/>
      <c r="G214" s="14"/>
    </row>
    <row r="215" spans="1:7" x14ac:dyDescent="0.2">
      <c r="A215" s="9" t="str">
        <f t="shared" si="3"/>
        <v>INDEC-CM - 42120-41</v>
      </c>
      <c r="B215" s="12">
        <v>42120</v>
      </c>
      <c r="C215" s="13" t="s">
        <v>46</v>
      </c>
      <c r="D215" s="9">
        <v>41</v>
      </c>
      <c r="E215" s="14" t="s">
        <v>256</v>
      </c>
      <c r="F215" s="14"/>
      <c r="G215" s="14"/>
    </row>
    <row r="216" spans="1:7" x14ac:dyDescent="0.2">
      <c r="A216" s="9" t="str">
        <f t="shared" si="3"/>
        <v>INDEC-CM - 42120-51</v>
      </c>
      <c r="B216" s="12">
        <v>42120</v>
      </c>
      <c r="C216" s="13" t="s">
        <v>46</v>
      </c>
      <c r="D216" s="9">
        <v>51</v>
      </c>
      <c r="E216" s="11" t="s">
        <v>257</v>
      </c>
    </row>
    <row r="217" spans="1:7" x14ac:dyDescent="0.2">
      <c r="A217" s="9" t="str">
        <f t="shared" si="3"/>
        <v>INDEC-CM - 37550-11</v>
      </c>
      <c r="B217" s="12">
        <v>37550</v>
      </c>
      <c r="C217" s="13" t="s">
        <v>46</v>
      </c>
      <c r="D217" s="9">
        <v>11</v>
      </c>
      <c r="E217" s="11" t="s">
        <v>258</v>
      </c>
    </row>
    <row r="218" spans="1:7" x14ac:dyDescent="0.2">
      <c r="A218" s="9" t="str">
        <f t="shared" si="3"/>
        <v>INDEC-CM - 37410-11</v>
      </c>
      <c r="B218" s="12">
        <v>37410</v>
      </c>
      <c r="C218" s="13" t="s">
        <v>46</v>
      </c>
      <c r="D218" s="9">
        <v>11</v>
      </c>
      <c r="E218" s="11" t="s">
        <v>259</v>
      </c>
    </row>
    <row r="219" spans="1:7" x14ac:dyDescent="0.2">
      <c r="A219" s="9" t="str">
        <f t="shared" si="3"/>
        <v>INDEC-CM - 31210-33</v>
      </c>
      <c r="B219" s="12">
        <v>31210</v>
      </c>
      <c r="C219" s="13" t="s">
        <v>46</v>
      </c>
      <c r="D219" s="9">
        <v>33</v>
      </c>
      <c r="E219" s="11" t="s">
        <v>260</v>
      </c>
    </row>
    <row r="220" spans="1:7" x14ac:dyDescent="0.2">
      <c r="A220" s="9" t="str">
        <f t="shared" si="3"/>
        <v>INDEC-CM - 37540-21</v>
      </c>
      <c r="B220" s="12">
        <v>37540</v>
      </c>
      <c r="C220" s="13" t="s">
        <v>46</v>
      </c>
      <c r="D220" s="9">
        <v>21</v>
      </c>
      <c r="E220" s="11" t="s">
        <v>261</v>
      </c>
    </row>
    <row r="223" spans="1:7" x14ac:dyDescent="0.2">
      <c r="A223" s="15"/>
      <c r="B223" s="7" t="s">
        <v>540</v>
      </c>
      <c r="C223" s="15"/>
      <c r="D223" s="16"/>
      <c r="E223" s="15"/>
    </row>
    <row r="224" spans="1:7" x14ac:dyDescent="0.2">
      <c r="A224" s="15"/>
      <c r="B224" s="17"/>
      <c r="C224" s="15"/>
      <c r="D224" s="16"/>
      <c r="E224" s="15"/>
    </row>
    <row r="225" spans="1:5" ht="11.25" customHeight="1" x14ac:dyDescent="0.2">
      <c r="A225" s="655" t="s">
        <v>348</v>
      </c>
      <c r="B225" s="656" t="s">
        <v>43</v>
      </c>
      <c r="C225" s="656"/>
      <c r="D225" s="656"/>
      <c r="E225" s="655" t="s">
        <v>44</v>
      </c>
    </row>
    <row r="226" spans="1:5" ht="12" customHeight="1" x14ac:dyDescent="0.2">
      <c r="A226" s="655"/>
      <c r="B226" s="656" t="s">
        <v>45</v>
      </c>
      <c r="C226" s="656"/>
      <c r="D226" s="656"/>
      <c r="E226" s="655"/>
    </row>
    <row r="227" spans="1:5" x14ac:dyDescent="0.2">
      <c r="A227" s="9" t="str">
        <f>CONCATENATE(B227,C227,D227)</f>
        <v/>
      </c>
      <c r="B227" s="18"/>
      <c r="C227" s="15"/>
      <c r="D227" s="16"/>
      <c r="E227" s="15"/>
    </row>
    <row r="228" spans="1:5" x14ac:dyDescent="0.2">
      <c r="A228" s="9" t="str">
        <f>CONCATENATE("INDEC-CM - ",B228,C228,D228)</f>
        <v>INDEC-CM - 37370-0</v>
      </c>
      <c r="B228" s="19">
        <v>37370</v>
      </c>
      <c r="C228" s="19" t="s">
        <v>46</v>
      </c>
      <c r="D228" s="16">
        <v>0</v>
      </c>
      <c r="E228" s="15" t="s">
        <v>541</v>
      </c>
    </row>
    <row r="229" spans="1:5" x14ac:dyDescent="0.2">
      <c r="A229" s="9" t="str">
        <f>CONCATENATE("INDEC-CM - ",B229,C229,D229)</f>
        <v>INDEC-CM - 31600-6</v>
      </c>
      <c r="B229" s="19">
        <v>31600</v>
      </c>
      <c r="C229" s="19" t="s">
        <v>46</v>
      </c>
      <c r="D229" s="16">
        <v>6</v>
      </c>
      <c r="E229" s="15" t="s">
        <v>542</v>
      </c>
    </row>
    <row r="230" spans="1:5" x14ac:dyDescent="0.2">
      <c r="A230" s="9" t="str">
        <f>CONCATENATE("INDEC-CM - ",B230,C230,D230)</f>
        <v>INDEC-CM - 41278-0</v>
      </c>
      <c r="B230" s="19">
        <v>41278</v>
      </c>
      <c r="C230" s="19" t="s">
        <v>46</v>
      </c>
      <c r="D230" s="16">
        <v>0</v>
      </c>
      <c r="E230" s="15" t="s">
        <v>543</v>
      </c>
    </row>
    <row r="231" spans="1:5" x14ac:dyDescent="0.2">
      <c r="A231" s="9" t="str">
        <f>CONCATENATE("INDEC-CM - ",B231,C231,D231)</f>
        <v>INDEC-CM - 31600-7</v>
      </c>
      <c r="B231" s="19">
        <v>31600</v>
      </c>
      <c r="C231" s="19" t="s">
        <v>46</v>
      </c>
      <c r="D231" s="16">
        <v>7</v>
      </c>
      <c r="E231" s="15" t="s">
        <v>544</v>
      </c>
    </row>
    <row r="232" spans="1:5" x14ac:dyDescent="0.2">
      <c r="A232" s="9" t="str">
        <f>CONCATENATE("INDEC-CM - ",B232,C232,D232)</f>
        <v>INDEC-CM - 42120-41/42/51</v>
      </c>
      <c r="B232" s="19">
        <v>42120</v>
      </c>
      <c r="C232" s="19" t="s">
        <v>46</v>
      </c>
      <c r="D232" s="16" t="s">
        <v>545</v>
      </c>
      <c r="E232" s="15" t="s">
        <v>546</v>
      </c>
    </row>
    <row r="235" spans="1:5" x14ac:dyDescent="0.2">
      <c r="A235" s="21"/>
      <c r="B235" s="7" t="s">
        <v>548</v>
      </c>
      <c r="C235" s="20"/>
      <c r="D235" s="21"/>
      <c r="E235" s="21"/>
    </row>
    <row r="236" spans="1:5" x14ac:dyDescent="0.2">
      <c r="A236" s="24"/>
      <c r="B236" s="22"/>
      <c r="C236" s="22"/>
      <c r="D236" s="23"/>
      <c r="E236" s="22"/>
    </row>
    <row r="237" spans="1:5" x14ac:dyDescent="0.2">
      <c r="A237" s="655" t="s">
        <v>348</v>
      </c>
      <c r="B237" s="656" t="s">
        <v>43</v>
      </c>
      <c r="C237" s="656"/>
      <c r="D237" s="656"/>
      <c r="E237" s="656" t="s">
        <v>332</v>
      </c>
    </row>
    <row r="238" spans="1:5" x14ac:dyDescent="0.2">
      <c r="A238" s="655"/>
      <c r="B238" s="655"/>
      <c r="C238" s="655"/>
      <c r="D238" s="655"/>
      <c r="E238" s="656"/>
    </row>
    <row r="239" spans="1:5" x14ac:dyDescent="0.2">
      <c r="A239" s="22"/>
      <c r="B239" s="22"/>
      <c r="C239" s="22"/>
      <c r="D239" s="25"/>
      <c r="E239" s="26" t="s">
        <v>268</v>
      </c>
    </row>
    <row r="240" spans="1:5" x14ac:dyDescent="0.2">
      <c r="A240" s="22"/>
      <c r="B240" s="22"/>
      <c r="C240" s="22"/>
      <c r="D240" s="25"/>
      <c r="E240" s="26"/>
    </row>
    <row r="241" spans="1:5" x14ac:dyDescent="0.2">
      <c r="A241" s="24"/>
      <c r="B241" s="22"/>
      <c r="C241" s="22"/>
      <c r="D241" s="23"/>
      <c r="E241" s="20" t="s">
        <v>333</v>
      </c>
    </row>
    <row r="242" spans="1:5" x14ac:dyDescent="0.2">
      <c r="A242" s="24"/>
      <c r="B242" s="22"/>
      <c r="C242" s="22"/>
      <c r="D242" s="23"/>
      <c r="E242" s="20"/>
    </row>
    <row r="243" spans="1:5" x14ac:dyDescent="0.2">
      <c r="A243" s="22"/>
      <c r="B243" s="24"/>
      <c r="C243" s="22"/>
      <c r="D243" s="25"/>
      <c r="E243" s="20" t="s">
        <v>334</v>
      </c>
    </row>
    <row r="244" spans="1:5" x14ac:dyDescent="0.2">
      <c r="A244" s="9" t="str">
        <f>CONCATENATE("INDEC-MO - ",B244,C244,D244)</f>
        <v>INDEC-MO - 51560-11</v>
      </c>
      <c r="B244" s="27">
        <v>51560</v>
      </c>
      <c r="C244" s="22" t="s">
        <v>46</v>
      </c>
      <c r="D244" s="25">
        <v>11</v>
      </c>
      <c r="E244" s="28" t="s">
        <v>335</v>
      </c>
    </row>
    <row r="245" spans="1:5" x14ac:dyDescent="0.2">
      <c r="A245" s="9" t="str">
        <f>CONCATENATE("INDEC-MO - ",B245,C245,D245)</f>
        <v>INDEC-MO - 51560-12</v>
      </c>
      <c r="B245" s="27">
        <v>51560</v>
      </c>
      <c r="C245" s="22" t="s">
        <v>46</v>
      </c>
      <c r="D245" s="25">
        <v>12</v>
      </c>
      <c r="E245" s="28" t="s">
        <v>336</v>
      </c>
    </row>
    <row r="246" spans="1:5" x14ac:dyDescent="0.2">
      <c r="A246" s="9" t="str">
        <f>CONCATENATE("INDEC-MO - ",B246,C246,D246)</f>
        <v>INDEC-MO - 51560-13</v>
      </c>
      <c r="B246" s="27">
        <v>51560</v>
      </c>
      <c r="C246" s="22" t="s">
        <v>46</v>
      </c>
      <c r="D246" s="25">
        <v>13</v>
      </c>
      <c r="E246" s="28" t="s">
        <v>337</v>
      </c>
    </row>
    <row r="247" spans="1:5" x14ac:dyDescent="0.2">
      <c r="A247" s="9" t="str">
        <f>CONCATENATE("INDEC-MO - ",B247,C247,D247)</f>
        <v>INDEC-MO - 51560-14</v>
      </c>
      <c r="B247" s="27">
        <v>51560</v>
      </c>
      <c r="C247" s="22" t="s">
        <v>46</v>
      </c>
      <c r="D247" s="25">
        <v>14</v>
      </c>
      <c r="E247" s="28" t="s">
        <v>338</v>
      </c>
    </row>
    <row r="248" spans="1:5" x14ac:dyDescent="0.2">
      <c r="A248" s="9" t="str">
        <f>CONCATENATE(B248,C248,D248)</f>
        <v/>
      </c>
      <c r="B248" s="27"/>
      <c r="C248" s="22"/>
      <c r="D248" s="25"/>
      <c r="E248" s="22"/>
    </row>
    <row r="249" spans="1:5" x14ac:dyDescent="0.2">
      <c r="A249" s="9" t="str">
        <f>CONCATENATE("INDEC-MO - ",B249,C249,D249)</f>
        <v>INDEC-MO - 51560-32</v>
      </c>
      <c r="B249" s="27">
        <v>51560</v>
      </c>
      <c r="C249" s="22" t="s">
        <v>46</v>
      </c>
      <c r="D249" s="25">
        <v>32</v>
      </c>
      <c r="E249" s="20" t="s">
        <v>339</v>
      </c>
    </row>
    <row r="250" spans="1:5" x14ac:dyDescent="0.2">
      <c r="A250" s="9" t="str">
        <f>CONCATENATE(B250,C250,D250)</f>
        <v/>
      </c>
      <c r="B250" s="27"/>
      <c r="C250" s="22"/>
      <c r="D250" s="25"/>
      <c r="E250" s="22"/>
    </row>
    <row r="251" spans="1:5" x14ac:dyDescent="0.2">
      <c r="A251" s="9" t="str">
        <f>CONCATENATE("INDEC-MO - ",B251,C251,D251)</f>
        <v>INDEC-MO - 81291-1</v>
      </c>
      <c r="B251" s="27">
        <v>81291</v>
      </c>
      <c r="C251" s="22" t="s">
        <v>46</v>
      </c>
      <c r="D251" s="25">
        <v>1</v>
      </c>
      <c r="E251" s="26" t="s">
        <v>340</v>
      </c>
    </row>
    <row r="252" spans="1:5" x14ac:dyDescent="0.2">
      <c r="A252" s="9" t="str">
        <f>CONCATENATE(B252,C252,D252)</f>
        <v/>
      </c>
      <c r="B252" s="27"/>
      <c r="C252" s="22"/>
      <c r="D252" s="25"/>
      <c r="E252" s="22"/>
    </row>
    <row r="253" spans="1:5" x14ac:dyDescent="0.2">
      <c r="A253" s="9" t="str">
        <f>CONCATENATE(B253,C253,D253)</f>
        <v/>
      </c>
      <c r="B253" s="27"/>
      <c r="C253" s="22"/>
      <c r="D253" s="25"/>
      <c r="E253" s="26" t="s">
        <v>341</v>
      </c>
    </row>
    <row r="254" spans="1:5" x14ac:dyDescent="0.2">
      <c r="A254" s="9" t="str">
        <f t="shared" ref="A254:A259" si="4">CONCATENATE("INDEC-MO - ",B254,C254,D254)</f>
        <v>INDEC-MO - 51641-1</v>
      </c>
      <c r="B254" s="27">
        <v>51641</v>
      </c>
      <c r="C254" s="22" t="s">
        <v>46</v>
      </c>
      <c r="D254" s="25">
        <v>1</v>
      </c>
      <c r="E254" s="28" t="s">
        <v>342</v>
      </c>
    </row>
    <row r="255" spans="1:5" x14ac:dyDescent="0.2">
      <c r="A255" s="9" t="str">
        <f t="shared" si="4"/>
        <v>INDEC-MO - 51620-1</v>
      </c>
      <c r="B255" s="27">
        <v>51620</v>
      </c>
      <c r="C255" s="22" t="s">
        <v>46</v>
      </c>
      <c r="D255" s="25">
        <v>1</v>
      </c>
      <c r="E255" s="28" t="s">
        <v>343</v>
      </c>
    </row>
    <row r="256" spans="1:5" x14ac:dyDescent="0.2">
      <c r="A256" s="9" t="str">
        <f t="shared" si="4"/>
        <v>INDEC-MO - 51690-1</v>
      </c>
      <c r="B256" s="27">
        <v>51690</v>
      </c>
      <c r="C256" s="22" t="s">
        <v>46</v>
      </c>
      <c r="D256" s="25">
        <v>1</v>
      </c>
      <c r="E256" s="28" t="s">
        <v>344</v>
      </c>
    </row>
    <row r="257" spans="1:7" x14ac:dyDescent="0.2">
      <c r="A257" s="9" t="str">
        <f t="shared" si="4"/>
        <v>INDEC-MO - 51630-1</v>
      </c>
      <c r="B257" s="27">
        <v>51630</v>
      </c>
      <c r="C257" s="22" t="s">
        <v>46</v>
      </c>
      <c r="D257" s="25">
        <v>1</v>
      </c>
      <c r="E257" s="28" t="s">
        <v>345</v>
      </c>
    </row>
    <row r="258" spans="1:7" x14ac:dyDescent="0.2">
      <c r="A258" s="9" t="str">
        <f t="shared" si="4"/>
        <v>INDEC-MO - 51720-1</v>
      </c>
      <c r="B258" s="27">
        <v>51720</v>
      </c>
      <c r="C258" s="22" t="s">
        <v>46</v>
      </c>
      <c r="D258" s="25">
        <v>1</v>
      </c>
      <c r="E258" s="28" t="s">
        <v>346</v>
      </c>
    </row>
    <row r="259" spans="1:7" x14ac:dyDescent="0.2">
      <c r="A259" s="9" t="str">
        <f t="shared" si="4"/>
        <v>INDEC-MO - 51730-1</v>
      </c>
      <c r="B259" s="27">
        <v>51730</v>
      </c>
      <c r="C259" s="22" t="s">
        <v>46</v>
      </c>
      <c r="D259" s="25">
        <v>1</v>
      </c>
      <c r="E259" s="28" t="s">
        <v>347</v>
      </c>
    </row>
    <row r="262" spans="1:7" x14ac:dyDescent="0.2">
      <c r="A262" s="31"/>
      <c r="B262" s="7" t="s">
        <v>549</v>
      </c>
      <c r="C262" s="29"/>
      <c r="D262" s="30"/>
      <c r="E262" s="30"/>
      <c r="F262" s="30"/>
      <c r="G262" s="31"/>
    </row>
    <row r="263" spans="1:7" x14ac:dyDescent="0.2">
      <c r="A263" s="33"/>
      <c r="B263" s="29"/>
      <c r="C263" s="29"/>
      <c r="D263" s="32"/>
      <c r="E263" s="29"/>
      <c r="F263" s="29"/>
      <c r="G263" s="17"/>
    </row>
    <row r="264" spans="1:7" ht="11.25" customHeight="1" x14ac:dyDescent="0.2">
      <c r="A264" s="655" t="s">
        <v>348</v>
      </c>
      <c r="B264" s="656" t="s">
        <v>43</v>
      </c>
      <c r="C264" s="656"/>
      <c r="D264" s="656"/>
      <c r="E264" s="656" t="s">
        <v>332</v>
      </c>
      <c r="F264" s="34"/>
      <c r="G264" s="34"/>
    </row>
    <row r="265" spans="1:7" x14ac:dyDescent="0.2">
      <c r="A265" s="655"/>
      <c r="B265" s="655"/>
      <c r="C265" s="655"/>
      <c r="D265" s="655"/>
      <c r="E265" s="656"/>
      <c r="F265" s="34"/>
      <c r="G265" s="34"/>
    </row>
    <row r="266" spans="1:7" x14ac:dyDescent="0.2">
      <c r="A266" s="29"/>
      <c r="B266" s="29"/>
      <c r="C266" s="29"/>
      <c r="D266" s="30"/>
      <c r="E266" s="29"/>
      <c r="F266" s="29"/>
      <c r="G266" s="29"/>
    </row>
    <row r="267" spans="1:7" x14ac:dyDescent="0.2">
      <c r="A267" s="9" t="str">
        <f>CONCATENATE("INDEC-MO - ",B267,C267,D267)</f>
        <v>INDEC-MO - 51720-1</v>
      </c>
      <c r="B267" s="27">
        <v>51720</v>
      </c>
      <c r="C267" s="22" t="s">
        <v>46</v>
      </c>
      <c r="D267" s="25">
        <v>1</v>
      </c>
      <c r="E267" s="35" t="s">
        <v>550</v>
      </c>
      <c r="F267" s="29"/>
      <c r="G267" s="29"/>
    </row>
    <row r="268" spans="1:7" x14ac:dyDescent="0.2">
      <c r="A268" s="29"/>
      <c r="B268" s="29"/>
      <c r="C268" s="29"/>
      <c r="D268" s="30"/>
      <c r="E268" s="29"/>
      <c r="F268" s="29"/>
      <c r="G268" s="29"/>
    </row>
    <row r="271" spans="1:7" x14ac:dyDescent="0.2">
      <c r="A271" s="20"/>
      <c r="B271" s="7" t="s">
        <v>349</v>
      </c>
      <c r="C271" s="20"/>
      <c r="D271" s="21"/>
    </row>
    <row r="272" spans="1:7" x14ac:dyDescent="0.2">
      <c r="A272" s="22"/>
      <c r="B272" s="22"/>
      <c r="C272" s="22"/>
      <c r="D272" s="25"/>
    </row>
    <row r="273" spans="1:5" x14ac:dyDescent="0.2">
      <c r="A273" s="655" t="s">
        <v>348</v>
      </c>
      <c r="B273" s="656" t="s">
        <v>43</v>
      </c>
      <c r="C273" s="656"/>
      <c r="D273" s="656"/>
      <c r="E273" s="656" t="s">
        <v>350</v>
      </c>
    </row>
    <row r="274" spans="1:5" x14ac:dyDescent="0.2">
      <c r="A274" s="655"/>
      <c r="B274" s="656" t="s">
        <v>45</v>
      </c>
      <c r="C274" s="656"/>
      <c r="D274" s="656"/>
      <c r="E274" s="656"/>
    </row>
    <row r="275" spans="1:5" x14ac:dyDescent="0.2">
      <c r="B275" s="22"/>
      <c r="C275" s="22"/>
      <c r="D275" s="25"/>
      <c r="E275" s="36"/>
    </row>
    <row r="276" spans="1:5" x14ac:dyDescent="0.2">
      <c r="A276" s="9" t="str">
        <f t="shared" ref="A276:A283" si="5">CONCATENATE("INDEC-EC - ",B276,C276,D276)</f>
        <v>INDEC-EC - 43520-11</v>
      </c>
      <c r="B276" s="37">
        <v>43520</v>
      </c>
      <c r="C276" s="37" t="s">
        <v>46</v>
      </c>
      <c r="D276" s="25">
        <v>11</v>
      </c>
      <c r="E276" s="28" t="s">
        <v>351</v>
      </c>
    </row>
    <row r="277" spans="1:5" x14ac:dyDescent="0.2">
      <c r="A277" s="9" t="str">
        <f t="shared" si="5"/>
        <v>INDEC-EC - 44440-2</v>
      </c>
      <c r="B277" s="37">
        <v>44440</v>
      </c>
      <c r="C277" s="37" t="s">
        <v>46</v>
      </c>
      <c r="D277" s="25">
        <v>2</v>
      </c>
      <c r="E277" s="28" t="s">
        <v>352</v>
      </c>
    </row>
    <row r="278" spans="1:5" x14ac:dyDescent="0.2">
      <c r="A278" s="9" t="str">
        <f t="shared" si="5"/>
        <v>INDEC-EC - 44221-11</v>
      </c>
      <c r="B278" s="37">
        <v>44221</v>
      </c>
      <c r="C278" s="37" t="s">
        <v>46</v>
      </c>
      <c r="D278" s="25">
        <v>11</v>
      </c>
      <c r="E278" s="28" t="s">
        <v>353</v>
      </c>
    </row>
    <row r="279" spans="1:5" x14ac:dyDescent="0.2">
      <c r="A279" s="9" t="str">
        <f t="shared" si="5"/>
        <v>INDEC-EC - 44221-12</v>
      </c>
      <c r="B279" s="37">
        <v>44221</v>
      </c>
      <c r="C279" s="37" t="s">
        <v>46</v>
      </c>
      <c r="D279" s="25">
        <v>12</v>
      </c>
      <c r="E279" s="28" t="s">
        <v>354</v>
      </c>
    </row>
    <row r="280" spans="1:5" x14ac:dyDescent="0.2">
      <c r="A280" s="9" t="str">
        <f t="shared" si="5"/>
        <v>INDEC-EC - 43520-21</v>
      </c>
      <c r="B280" s="37">
        <v>43520</v>
      </c>
      <c r="C280" s="37" t="s">
        <v>46</v>
      </c>
      <c r="D280" s="25">
        <v>21</v>
      </c>
      <c r="E280" s="28" t="s">
        <v>355</v>
      </c>
    </row>
    <row r="281" spans="1:5" x14ac:dyDescent="0.2">
      <c r="A281" s="9" t="str">
        <f t="shared" si="5"/>
        <v>INDEC-EC - 44231-21</v>
      </c>
      <c r="B281" s="37">
        <v>44231</v>
      </c>
      <c r="C281" s="37" t="s">
        <v>46</v>
      </c>
      <c r="D281" s="25">
        <v>21</v>
      </c>
      <c r="E281" s="28" t="s">
        <v>356</v>
      </c>
    </row>
    <row r="282" spans="1:5" x14ac:dyDescent="0.2">
      <c r="A282" s="9" t="str">
        <f t="shared" si="5"/>
        <v>INDEC-EC - 44440-11</v>
      </c>
      <c r="B282" s="37">
        <v>44440</v>
      </c>
      <c r="C282" s="37" t="s">
        <v>46</v>
      </c>
      <c r="D282" s="25">
        <v>11</v>
      </c>
      <c r="E282" s="28" t="s">
        <v>357</v>
      </c>
    </row>
    <row r="283" spans="1:5" x14ac:dyDescent="0.2">
      <c r="A283" s="9" t="str">
        <f t="shared" si="5"/>
        <v>INDEC-EC - 44231-11</v>
      </c>
      <c r="B283" s="37">
        <v>44231</v>
      </c>
      <c r="C283" s="37" t="s">
        <v>46</v>
      </c>
      <c r="D283" s="25">
        <v>11</v>
      </c>
      <c r="E283" s="28" t="s">
        <v>358</v>
      </c>
    </row>
    <row r="286" spans="1:5" x14ac:dyDescent="0.2">
      <c r="A286" s="20"/>
      <c r="B286" s="7" t="s">
        <v>359</v>
      </c>
      <c r="C286" s="20"/>
      <c r="D286" s="21"/>
    </row>
    <row r="287" spans="1:5" x14ac:dyDescent="0.2">
      <c r="A287" s="22"/>
      <c r="B287" s="22"/>
      <c r="C287" s="22"/>
      <c r="D287" s="25"/>
    </row>
    <row r="288" spans="1:5" x14ac:dyDescent="0.2">
      <c r="A288" s="655" t="s">
        <v>348</v>
      </c>
      <c r="B288" s="656" t="s">
        <v>43</v>
      </c>
      <c r="C288" s="656"/>
      <c r="D288" s="656"/>
      <c r="E288" s="656" t="s">
        <v>360</v>
      </c>
    </row>
    <row r="289" spans="1:7" x14ac:dyDescent="0.2">
      <c r="A289" s="655"/>
      <c r="B289" s="656" t="s">
        <v>45</v>
      </c>
      <c r="C289" s="656"/>
      <c r="D289" s="656"/>
      <c r="E289" s="656"/>
    </row>
    <row r="290" spans="1:7" x14ac:dyDescent="0.2">
      <c r="B290" s="22"/>
      <c r="C290" s="22"/>
      <c r="D290" s="25"/>
      <c r="E290" s="36"/>
    </row>
    <row r="291" spans="1:7" x14ac:dyDescent="0.2">
      <c r="A291" s="9" t="str">
        <f t="shared" ref="A291:A298" si="6">CONCATENATE("INDEC-SA - ",B291,C291,D291)</f>
        <v>INDEC-SA - 83107-1</v>
      </c>
      <c r="B291" s="22">
        <v>83107</v>
      </c>
      <c r="C291" s="22" t="s">
        <v>46</v>
      </c>
      <c r="D291" s="25">
        <v>1</v>
      </c>
      <c r="E291" s="38" t="s">
        <v>361</v>
      </c>
    </row>
    <row r="292" spans="1:7" x14ac:dyDescent="0.2">
      <c r="A292" s="9" t="str">
        <f t="shared" si="6"/>
        <v>INDEC-SA - 71240-21</v>
      </c>
      <c r="B292" s="22">
        <v>71240</v>
      </c>
      <c r="C292" s="22" t="s">
        <v>46</v>
      </c>
      <c r="D292" s="25">
        <v>21</v>
      </c>
      <c r="E292" s="22" t="s">
        <v>362</v>
      </c>
    </row>
    <row r="293" spans="1:7" x14ac:dyDescent="0.2">
      <c r="A293" s="9" t="str">
        <f t="shared" si="6"/>
        <v>INDEC-SA - 71240-31</v>
      </c>
      <c r="B293" s="22">
        <v>71240</v>
      </c>
      <c r="C293" s="22" t="s">
        <v>46</v>
      </c>
      <c r="D293" s="25">
        <v>31</v>
      </c>
      <c r="E293" s="22" t="s">
        <v>363</v>
      </c>
    </row>
    <row r="294" spans="1:7" x14ac:dyDescent="0.2">
      <c r="A294" s="9" t="str">
        <f t="shared" si="6"/>
        <v>INDEC-SA - 71240-11</v>
      </c>
      <c r="B294" s="22">
        <v>71240</v>
      </c>
      <c r="C294" s="22" t="s">
        <v>46</v>
      </c>
      <c r="D294" s="25">
        <v>11</v>
      </c>
      <c r="E294" s="38" t="s">
        <v>364</v>
      </c>
    </row>
    <row r="295" spans="1:7" x14ac:dyDescent="0.2">
      <c r="A295" s="9" t="str">
        <f t="shared" si="6"/>
        <v>INDEC-SA - 74110-11</v>
      </c>
      <c r="B295" s="22">
        <v>74110</v>
      </c>
      <c r="C295" s="22" t="s">
        <v>46</v>
      </c>
      <c r="D295" s="25">
        <v>11</v>
      </c>
      <c r="E295" s="38" t="s">
        <v>365</v>
      </c>
    </row>
    <row r="296" spans="1:7" x14ac:dyDescent="0.2">
      <c r="A296" s="9" t="str">
        <f t="shared" si="6"/>
        <v>INDEC-SA - 71233-11</v>
      </c>
      <c r="B296" s="22">
        <v>71233</v>
      </c>
      <c r="C296" s="22" t="s">
        <v>46</v>
      </c>
      <c r="D296" s="25">
        <v>11</v>
      </c>
      <c r="E296" s="38" t="s">
        <v>366</v>
      </c>
    </row>
    <row r="297" spans="1:7" x14ac:dyDescent="0.2">
      <c r="A297" s="9" t="str">
        <f t="shared" si="6"/>
        <v>INDEC-SA - 51800-11</v>
      </c>
      <c r="B297" s="22">
        <v>51800</v>
      </c>
      <c r="C297" s="22" t="s">
        <v>46</v>
      </c>
      <c r="D297" s="25">
        <v>11</v>
      </c>
      <c r="E297" s="39" t="s">
        <v>367</v>
      </c>
    </row>
    <row r="298" spans="1:7" x14ac:dyDescent="0.2">
      <c r="A298" s="9" t="str">
        <f t="shared" si="6"/>
        <v>INDEC-SA - 51800-21</v>
      </c>
      <c r="B298" s="22">
        <v>51800</v>
      </c>
      <c r="C298" s="22" t="s">
        <v>46</v>
      </c>
      <c r="D298" s="25">
        <v>21</v>
      </c>
      <c r="E298" s="38" t="s">
        <v>368</v>
      </c>
    </row>
    <row r="301" spans="1:7" x14ac:dyDescent="0.2">
      <c r="A301" s="40"/>
      <c r="B301" s="7" t="s">
        <v>508</v>
      </c>
      <c r="C301" s="40"/>
      <c r="D301" s="41"/>
      <c r="E301" s="40"/>
      <c r="F301" s="40"/>
      <c r="G301" s="40"/>
    </row>
    <row r="303" spans="1:7" x14ac:dyDescent="0.2">
      <c r="A303" s="655" t="s">
        <v>348</v>
      </c>
      <c r="B303" s="656" t="s">
        <v>43</v>
      </c>
      <c r="C303" s="656"/>
      <c r="D303" s="656"/>
      <c r="E303" s="655" t="s">
        <v>44</v>
      </c>
    </row>
    <row r="304" spans="1:7" x14ac:dyDescent="0.2">
      <c r="A304" s="655"/>
      <c r="B304" s="656" t="s">
        <v>45</v>
      </c>
      <c r="C304" s="656"/>
      <c r="D304" s="656"/>
      <c r="E304" s="655"/>
    </row>
    <row r="305" spans="1:5" x14ac:dyDescent="0.2">
      <c r="A305" s="10"/>
      <c r="B305" s="36"/>
      <c r="C305" s="36"/>
      <c r="D305" s="36"/>
      <c r="E305" s="10"/>
    </row>
    <row r="306" spans="1:5" x14ac:dyDescent="0.2">
      <c r="A306" s="9" t="str">
        <f t="shared" ref="A306:A337" si="7">CONCATENATE("INDEC-PB - ",B306,C306,D306)</f>
        <v>INDEC-PB - 42120-1</v>
      </c>
      <c r="B306" s="9">
        <v>42120</v>
      </c>
      <c r="C306" s="11" t="s">
        <v>46</v>
      </c>
      <c r="D306" s="9">
        <v>1</v>
      </c>
      <c r="E306" s="42" t="s">
        <v>369</v>
      </c>
    </row>
    <row r="307" spans="1:5" x14ac:dyDescent="0.2">
      <c r="A307" s="9" t="str">
        <f t="shared" si="7"/>
        <v>INDEC-PB - 42120-2</v>
      </c>
      <c r="B307" s="9">
        <v>42120</v>
      </c>
      <c r="C307" s="11" t="s">
        <v>46</v>
      </c>
      <c r="D307" s="9">
        <v>2</v>
      </c>
      <c r="E307" s="42" t="s">
        <v>370</v>
      </c>
    </row>
    <row r="308" spans="1:5" x14ac:dyDescent="0.2">
      <c r="A308" s="9" t="str">
        <f t="shared" si="7"/>
        <v>INDEC-PB - 37910-1</v>
      </c>
      <c r="B308" s="9">
        <v>37910</v>
      </c>
      <c r="C308" s="11" t="s">
        <v>46</v>
      </c>
      <c r="D308" s="9">
        <v>1</v>
      </c>
      <c r="E308" s="42" t="s">
        <v>371</v>
      </c>
    </row>
    <row r="309" spans="1:5" x14ac:dyDescent="0.2">
      <c r="A309" s="9" t="str">
        <f t="shared" si="7"/>
        <v>INDEC-PB - 42921-4</v>
      </c>
      <c r="B309" s="9">
        <v>42921</v>
      </c>
      <c r="C309" s="11" t="s">
        <v>46</v>
      </c>
      <c r="D309" s="9">
        <v>4</v>
      </c>
      <c r="E309" s="42" t="s">
        <v>372</v>
      </c>
    </row>
    <row r="310" spans="1:5" x14ac:dyDescent="0.2">
      <c r="A310" s="9" t="str">
        <f t="shared" si="7"/>
        <v>INDEC-PB - 44251-1</v>
      </c>
      <c r="B310" s="9">
        <v>44251</v>
      </c>
      <c r="C310" s="11" t="s">
        <v>46</v>
      </c>
      <c r="D310" s="9">
        <v>1</v>
      </c>
      <c r="E310" s="42" t="s">
        <v>373</v>
      </c>
    </row>
    <row r="311" spans="1:5" x14ac:dyDescent="0.2">
      <c r="A311" s="9" t="str">
        <f t="shared" si="7"/>
        <v>INDEC-PB - 42922-1</v>
      </c>
      <c r="B311" s="9">
        <v>42922</v>
      </c>
      <c r="C311" s="11" t="s">
        <v>46</v>
      </c>
      <c r="D311" s="9">
        <v>1</v>
      </c>
      <c r="E311" s="42" t="s">
        <v>374</v>
      </c>
    </row>
    <row r="312" spans="1:5" x14ac:dyDescent="0.2">
      <c r="A312" s="9" t="str">
        <f t="shared" si="7"/>
        <v>INDEC-PB - 33380-1</v>
      </c>
      <c r="B312" s="9">
        <v>33380</v>
      </c>
      <c r="C312" s="11" t="s">
        <v>46</v>
      </c>
      <c r="D312" s="9">
        <v>1</v>
      </c>
      <c r="E312" s="42" t="s">
        <v>375</v>
      </c>
    </row>
    <row r="313" spans="1:5" x14ac:dyDescent="0.2">
      <c r="A313" s="9" t="str">
        <f t="shared" si="7"/>
        <v>INDEC-PB - 49229-1</v>
      </c>
      <c r="B313" s="9">
        <v>49229</v>
      </c>
      <c r="C313" s="11" t="s">
        <v>46</v>
      </c>
      <c r="D313" s="9">
        <v>1</v>
      </c>
      <c r="E313" s="42" t="s">
        <v>376</v>
      </c>
    </row>
    <row r="314" spans="1:5" x14ac:dyDescent="0.2">
      <c r="A314" s="9" t="str">
        <f t="shared" si="7"/>
        <v>INDEC-PB - 46420-1</v>
      </c>
      <c r="B314" s="9">
        <v>46420</v>
      </c>
      <c r="C314" s="11" t="s">
        <v>46</v>
      </c>
      <c r="D314" s="9">
        <v>1</v>
      </c>
      <c r="E314" s="42" t="s">
        <v>377</v>
      </c>
    </row>
    <row r="315" spans="1:5" x14ac:dyDescent="0.2">
      <c r="A315" s="9" t="str">
        <f t="shared" si="7"/>
        <v>INDEC-PB - 41263-1</v>
      </c>
      <c r="B315" s="9">
        <v>41263</v>
      </c>
      <c r="C315" s="11" t="s">
        <v>46</v>
      </c>
      <c r="D315" s="9">
        <v>1</v>
      </c>
      <c r="E315" s="42" t="s">
        <v>378</v>
      </c>
    </row>
    <row r="316" spans="1:5" x14ac:dyDescent="0.2">
      <c r="A316" s="9" t="str">
        <f t="shared" si="7"/>
        <v>INDEC-PB - 41241-1</v>
      </c>
      <c r="B316" s="9">
        <v>41241</v>
      </c>
      <c r="C316" s="11" t="s">
        <v>46</v>
      </c>
      <c r="D316" s="9">
        <v>1</v>
      </c>
      <c r="E316" s="42" t="s">
        <v>379</v>
      </c>
    </row>
    <row r="317" spans="1:5" x14ac:dyDescent="0.2">
      <c r="A317" s="9" t="str">
        <f t="shared" si="7"/>
        <v>INDEC-PB - 44216-1</v>
      </c>
      <c r="B317" s="9">
        <v>44216</v>
      </c>
      <c r="C317" s="11" t="s">
        <v>46</v>
      </c>
      <c r="D317" s="9">
        <v>1</v>
      </c>
      <c r="E317" s="42" t="s">
        <v>380</v>
      </c>
    </row>
    <row r="318" spans="1:5" x14ac:dyDescent="0.2">
      <c r="A318" s="9" t="str">
        <f t="shared" si="7"/>
        <v>INDEC-PB - 15400-1</v>
      </c>
      <c r="B318" s="9">
        <v>15400</v>
      </c>
      <c r="C318" s="11" t="s">
        <v>46</v>
      </c>
      <c r="D318" s="9">
        <v>1</v>
      </c>
      <c r="E318" s="42" t="s">
        <v>381</v>
      </c>
    </row>
    <row r="319" spans="1:5" x14ac:dyDescent="0.2">
      <c r="A319" s="9" t="str">
        <f t="shared" si="7"/>
        <v>INDEC-PB - 15310-1</v>
      </c>
      <c r="B319" s="9">
        <v>15310</v>
      </c>
      <c r="C319" s="11" t="s">
        <v>46</v>
      </c>
      <c r="D319" s="9">
        <v>1</v>
      </c>
      <c r="E319" s="42" t="s">
        <v>382</v>
      </c>
    </row>
    <row r="320" spans="1:5" x14ac:dyDescent="0.2">
      <c r="A320" s="9" t="str">
        <f t="shared" si="7"/>
        <v>INDEC-PB - 37210-1</v>
      </c>
      <c r="B320" s="9">
        <v>37210</v>
      </c>
      <c r="C320" s="11" t="s">
        <v>46</v>
      </c>
      <c r="D320" s="9">
        <v>1</v>
      </c>
      <c r="E320" s="42" t="s">
        <v>383</v>
      </c>
    </row>
    <row r="321" spans="1:5" x14ac:dyDescent="0.2">
      <c r="A321" s="9" t="str">
        <f t="shared" si="7"/>
        <v>INDEC-PB - 37540-2</v>
      </c>
      <c r="B321" s="9">
        <v>37540</v>
      </c>
      <c r="C321" s="11" t="s">
        <v>46</v>
      </c>
      <c r="D321" s="9">
        <v>2</v>
      </c>
      <c r="E321" s="42" t="s">
        <v>384</v>
      </c>
    </row>
    <row r="322" spans="1:5" x14ac:dyDescent="0.2">
      <c r="A322" s="9" t="str">
        <f t="shared" si="7"/>
        <v>INDEC-PB - 49113-1</v>
      </c>
      <c r="B322" s="9">
        <v>49113</v>
      </c>
      <c r="C322" s="11" t="s">
        <v>46</v>
      </c>
      <c r="D322" s="9">
        <v>1</v>
      </c>
      <c r="E322" s="42" t="s">
        <v>385</v>
      </c>
    </row>
    <row r="323" spans="1:5" x14ac:dyDescent="0.2">
      <c r="A323" s="9" t="str">
        <f t="shared" si="7"/>
        <v>INDEC-PB - 36270-1</v>
      </c>
      <c r="B323" s="9">
        <v>36270</v>
      </c>
      <c r="C323" s="11" t="s">
        <v>46</v>
      </c>
      <c r="D323" s="9">
        <v>1</v>
      </c>
      <c r="E323" s="42" t="s">
        <v>386</v>
      </c>
    </row>
    <row r="324" spans="1:5" x14ac:dyDescent="0.2">
      <c r="A324" s="9" t="str">
        <f t="shared" si="7"/>
        <v>INDEC-PB - 46539-1</v>
      </c>
      <c r="B324" s="9">
        <v>46539</v>
      </c>
      <c r="C324" s="11" t="s">
        <v>46</v>
      </c>
      <c r="D324" s="9">
        <v>1</v>
      </c>
      <c r="E324" s="42" t="s">
        <v>387</v>
      </c>
    </row>
    <row r="325" spans="1:5" x14ac:dyDescent="0.2">
      <c r="A325" s="9" t="str">
        <f t="shared" si="7"/>
        <v>INDEC-PB - 37370-1</v>
      </c>
      <c r="B325" s="9">
        <v>37370</v>
      </c>
      <c r="C325" s="11" t="s">
        <v>46</v>
      </c>
      <c r="D325" s="9">
        <v>1</v>
      </c>
      <c r="E325" s="42" t="s">
        <v>388</v>
      </c>
    </row>
    <row r="326" spans="1:5" x14ac:dyDescent="0.2">
      <c r="A326" s="9" t="str">
        <f t="shared" si="7"/>
        <v>INDEC-PB - 35110-4</v>
      </c>
      <c r="B326" s="9">
        <v>35110</v>
      </c>
      <c r="C326" s="11" t="s">
        <v>46</v>
      </c>
      <c r="D326" s="9">
        <v>4</v>
      </c>
      <c r="E326" s="42" t="s">
        <v>389</v>
      </c>
    </row>
    <row r="327" spans="1:5" x14ac:dyDescent="0.2">
      <c r="A327" s="9" t="str">
        <f t="shared" si="7"/>
        <v>INDEC-PB - 41261-1</v>
      </c>
      <c r="B327" s="9">
        <v>41261</v>
      </c>
      <c r="C327" s="11" t="s">
        <v>46</v>
      </c>
      <c r="D327" s="9">
        <v>1</v>
      </c>
      <c r="E327" s="42" t="s">
        <v>390</v>
      </c>
    </row>
    <row r="328" spans="1:5" x14ac:dyDescent="0.2">
      <c r="A328" s="9" t="str">
        <f t="shared" si="7"/>
        <v>INDEC-PB - 36490-6</v>
      </c>
      <c r="B328" s="9">
        <v>36490</v>
      </c>
      <c r="C328" s="11" t="s">
        <v>46</v>
      </c>
      <c r="D328" s="9">
        <v>6</v>
      </c>
      <c r="E328" s="42" t="s">
        <v>391</v>
      </c>
    </row>
    <row r="329" spans="1:5" x14ac:dyDescent="0.2">
      <c r="A329" s="9" t="str">
        <f t="shared" si="7"/>
        <v>INDEC-PB - 42944-1</v>
      </c>
      <c r="B329" s="9">
        <v>42944</v>
      </c>
      <c r="C329" s="11" t="s">
        <v>46</v>
      </c>
      <c r="D329" s="9">
        <v>1</v>
      </c>
      <c r="E329" s="42" t="s">
        <v>392</v>
      </c>
    </row>
    <row r="330" spans="1:5" x14ac:dyDescent="0.2">
      <c r="A330" s="9" t="str">
        <f t="shared" si="7"/>
        <v>INDEC-PB - 42320-1</v>
      </c>
      <c r="B330" s="9">
        <v>42320</v>
      </c>
      <c r="C330" s="11" t="s">
        <v>46</v>
      </c>
      <c r="D330" s="9">
        <v>1</v>
      </c>
      <c r="E330" s="42" t="s">
        <v>393</v>
      </c>
    </row>
    <row r="331" spans="1:5" x14ac:dyDescent="0.2">
      <c r="A331" s="9" t="str">
        <f t="shared" si="7"/>
        <v>INDEC-PB - 37420-1</v>
      </c>
      <c r="B331" s="9">
        <v>37420</v>
      </c>
      <c r="C331" s="11" t="s">
        <v>46</v>
      </c>
      <c r="D331" s="9">
        <v>1</v>
      </c>
      <c r="E331" s="42" t="s">
        <v>394</v>
      </c>
    </row>
    <row r="332" spans="1:5" x14ac:dyDescent="0.2">
      <c r="A332" s="9" t="str">
        <f t="shared" si="7"/>
        <v>INDEC-PB - 49115-2</v>
      </c>
      <c r="B332" s="9">
        <v>49115</v>
      </c>
      <c r="C332" s="11" t="s">
        <v>46</v>
      </c>
      <c r="D332" s="9">
        <v>2</v>
      </c>
      <c r="E332" s="42" t="s">
        <v>395</v>
      </c>
    </row>
    <row r="333" spans="1:5" x14ac:dyDescent="0.2">
      <c r="A333" s="9" t="str">
        <f t="shared" si="7"/>
        <v>INDEC-PB - 36320-3</v>
      </c>
      <c r="B333" s="9">
        <v>36320</v>
      </c>
      <c r="C333" s="11" t="s">
        <v>46</v>
      </c>
      <c r="D333" s="9">
        <v>3</v>
      </c>
      <c r="E333" s="42" t="s">
        <v>396</v>
      </c>
    </row>
    <row r="334" spans="1:5" x14ac:dyDescent="0.2">
      <c r="A334" s="9" t="str">
        <f t="shared" si="7"/>
        <v>INDEC-PB - 36320-2</v>
      </c>
      <c r="B334" s="9">
        <v>36320</v>
      </c>
      <c r="C334" s="11" t="s">
        <v>46</v>
      </c>
      <c r="D334" s="9">
        <v>2</v>
      </c>
      <c r="E334" s="42" t="s">
        <v>397</v>
      </c>
    </row>
    <row r="335" spans="1:5" x14ac:dyDescent="0.2">
      <c r="A335" s="9" t="str">
        <f t="shared" si="7"/>
        <v>INDEC-PB - 36320-1</v>
      </c>
      <c r="B335" s="9">
        <v>36320</v>
      </c>
      <c r="C335" s="11" t="s">
        <v>46</v>
      </c>
      <c r="D335" s="9">
        <v>1</v>
      </c>
      <c r="E335" s="42" t="s">
        <v>398</v>
      </c>
    </row>
    <row r="336" spans="1:5" x14ac:dyDescent="0.2">
      <c r="A336" s="9" t="str">
        <f t="shared" si="7"/>
        <v>INDEC-PB - 46220-1</v>
      </c>
      <c r="B336" s="9">
        <v>46220</v>
      </c>
      <c r="C336" s="11" t="s">
        <v>46</v>
      </c>
      <c r="D336" s="9">
        <v>1</v>
      </c>
      <c r="E336" s="42" t="s">
        <v>399</v>
      </c>
    </row>
    <row r="337" spans="1:5" x14ac:dyDescent="0.2">
      <c r="A337" s="9" t="str">
        <f t="shared" si="7"/>
        <v>INDEC-PB - 34800-1</v>
      </c>
      <c r="B337" s="9">
        <v>34800</v>
      </c>
      <c r="C337" s="11" t="s">
        <v>46</v>
      </c>
      <c r="D337" s="9">
        <v>1</v>
      </c>
      <c r="E337" s="42" t="s">
        <v>400</v>
      </c>
    </row>
    <row r="338" spans="1:5" x14ac:dyDescent="0.2">
      <c r="A338" s="9" t="str">
        <f t="shared" ref="A338:A369" si="8">CONCATENATE("INDEC-PB - ",B338,C338,D338)</f>
        <v>INDEC-PB - 37440-1</v>
      </c>
      <c r="B338" s="9">
        <v>37440</v>
      </c>
      <c r="C338" s="11" t="s">
        <v>46</v>
      </c>
      <c r="D338" s="9">
        <v>1</v>
      </c>
      <c r="E338" s="42" t="s">
        <v>401</v>
      </c>
    </row>
    <row r="339" spans="1:5" x14ac:dyDescent="0.2">
      <c r="A339" s="9" t="str">
        <f t="shared" si="8"/>
        <v>INDEC-PB - 42992-1</v>
      </c>
      <c r="B339" s="9">
        <v>42992</v>
      </c>
      <c r="C339" s="11" t="s">
        <v>46</v>
      </c>
      <c r="D339" s="9">
        <v>1</v>
      </c>
      <c r="E339" s="42" t="s">
        <v>402</v>
      </c>
    </row>
    <row r="340" spans="1:5" x14ac:dyDescent="0.2">
      <c r="A340" s="9" t="str">
        <f t="shared" si="8"/>
        <v>INDEC-PB - 42999-2</v>
      </c>
      <c r="B340" s="9">
        <v>42999</v>
      </c>
      <c r="C340" s="11" t="s">
        <v>46</v>
      </c>
      <c r="D340" s="9">
        <v>2</v>
      </c>
      <c r="E340" s="42" t="s">
        <v>403</v>
      </c>
    </row>
    <row r="341" spans="1:5" x14ac:dyDescent="0.2">
      <c r="A341" s="9" t="str">
        <f t="shared" si="8"/>
        <v>INDEC-PB - 42944-2</v>
      </c>
      <c r="B341" s="9">
        <v>42944</v>
      </c>
      <c r="C341" s="11" t="s">
        <v>46</v>
      </c>
      <c r="D341" s="9">
        <v>2</v>
      </c>
      <c r="E341" s="42" t="s">
        <v>404</v>
      </c>
    </row>
    <row r="342" spans="1:5" x14ac:dyDescent="0.2">
      <c r="A342" s="9" t="str">
        <f t="shared" si="8"/>
        <v>INDEC-PB - 43230-1</v>
      </c>
      <c r="B342" s="9">
        <v>43230</v>
      </c>
      <c r="C342" s="11" t="s">
        <v>46</v>
      </c>
      <c r="D342" s="9">
        <v>1</v>
      </c>
      <c r="E342" s="42" t="s">
        <v>405</v>
      </c>
    </row>
    <row r="343" spans="1:5" x14ac:dyDescent="0.2">
      <c r="A343" s="9" t="str">
        <f t="shared" si="8"/>
        <v>INDEC-PB - 46340-1</v>
      </c>
      <c r="B343" s="9">
        <v>46340</v>
      </c>
      <c r="C343" s="11" t="s">
        <v>46</v>
      </c>
      <c r="D343" s="9">
        <v>1</v>
      </c>
      <c r="E343" s="42" t="s">
        <v>406</v>
      </c>
    </row>
    <row r="344" spans="1:5" x14ac:dyDescent="0.2">
      <c r="A344" s="9" t="str">
        <f t="shared" si="8"/>
        <v>INDEC-PB - 36270-2</v>
      </c>
      <c r="B344" s="9">
        <v>36270</v>
      </c>
      <c r="C344" s="11" t="s">
        <v>46</v>
      </c>
      <c r="D344" s="9">
        <v>2</v>
      </c>
      <c r="E344" s="42" t="s">
        <v>407</v>
      </c>
    </row>
    <row r="345" spans="1:5" x14ac:dyDescent="0.2">
      <c r="A345" s="9" t="str">
        <f t="shared" si="8"/>
        <v>INDEC-PB - 42190-2</v>
      </c>
      <c r="B345" s="9">
        <v>42190</v>
      </c>
      <c r="C345" s="11" t="s">
        <v>46</v>
      </c>
      <c r="D345" s="9">
        <v>2</v>
      </c>
      <c r="E345" s="42" t="s">
        <v>408</v>
      </c>
    </row>
    <row r="346" spans="1:5" x14ac:dyDescent="0.2">
      <c r="A346" s="9" t="str">
        <f t="shared" si="8"/>
        <v>INDEC-PB - 36990-2</v>
      </c>
      <c r="B346" s="9">
        <v>36990</v>
      </c>
      <c r="C346" s="11" t="s">
        <v>46</v>
      </c>
      <c r="D346" s="9">
        <v>2</v>
      </c>
      <c r="E346" s="42" t="s">
        <v>409</v>
      </c>
    </row>
    <row r="347" spans="1:5" x14ac:dyDescent="0.2">
      <c r="A347" s="9" t="str">
        <f t="shared" si="8"/>
        <v>INDEC-PB - 31600-1</v>
      </c>
      <c r="B347" s="9">
        <v>31600</v>
      </c>
      <c r="C347" s="11" t="s">
        <v>46</v>
      </c>
      <c r="D347" s="9">
        <v>1</v>
      </c>
      <c r="E347" s="42" t="s">
        <v>410</v>
      </c>
    </row>
    <row r="348" spans="1:5" x14ac:dyDescent="0.2">
      <c r="A348" s="9" t="str">
        <f t="shared" si="8"/>
        <v>INDEC-PB - 32600-1</v>
      </c>
      <c r="B348" s="9">
        <v>32600</v>
      </c>
      <c r="C348" s="11" t="s">
        <v>46</v>
      </c>
      <c r="D348" s="9">
        <v>1</v>
      </c>
      <c r="E348" s="42" t="s">
        <v>411</v>
      </c>
    </row>
    <row r="349" spans="1:5" x14ac:dyDescent="0.2">
      <c r="A349" s="9" t="str">
        <f t="shared" si="8"/>
        <v>INDEC-PB - 36111-3</v>
      </c>
      <c r="B349" s="9">
        <v>36111</v>
      </c>
      <c r="C349" s="11" t="s">
        <v>46</v>
      </c>
      <c r="D349" s="9">
        <v>3</v>
      </c>
      <c r="E349" s="42" t="s">
        <v>412</v>
      </c>
    </row>
    <row r="350" spans="1:5" x14ac:dyDescent="0.2">
      <c r="A350" s="9" t="str">
        <f t="shared" si="8"/>
        <v>INDEC-PB - 36111-2</v>
      </c>
      <c r="B350" s="9">
        <v>36111</v>
      </c>
      <c r="C350" s="11" t="s">
        <v>46</v>
      </c>
      <c r="D350" s="9">
        <v>2</v>
      </c>
      <c r="E350" s="42" t="s">
        <v>413</v>
      </c>
    </row>
    <row r="351" spans="1:5" x14ac:dyDescent="0.2">
      <c r="A351" s="9" t="str">
        <f t="shared" si="8"/>
        <v>INDEC-PB - 36111-1</v>
      </c>
      <c r="B351" s="9">
        <v>36111</v>
      </c>
      <c r="C351" s="11" t="s">
        <v>46</v>
      </c>
      <c r="D351" s="9">
        <v>1</v>
      </c>
      <c r="E351" s="42" t="s">
        <v>414</v>
      </c>
    </row>
    <row r="352" spans="1:5" x14ac:dyDescent="0.2">
      <c r="A352" s="9" t="str">
        <f t="shared" si="8"/>
        <v>INDEC-PB - 42921-1</v>
      </c>
      <c r="B352" s="9">
        <v>42921</v>
      </c>
      <c r="C352" s="11" t="s">
        <v>46</v>
      </c>
      <c r="D352" s="9">
        <v>1</v>
      </c>
      <c r="E352" s="42" t="s">
        <v>415</v>
      </c>
    </row>
    <row r="353" spans="1:5" x14ac:dyDescent="0.2">
      <c r="A353" s="9" t="str">
        <f t="shared" si="8"/>
        <v>INDEC-PB - 34800-2</v>
      </c>
      <c r="B353" s="9">
        <v>34800</v>
      </c>
      <c r="C353" s="11" t="s">
        <v>46</v>
      </c>
      <c r="D353" s="9">
        <v>2</v>
      </c>
      <c r="E353" s="42" t="s">
        <v>416</v>
      </c>
    </row>
    <row r="354" spans="1:5" x14ac:dyDescent="0.2">
      <c r="A354" s="9" t="str">
        <f t="shared" si="8"/>
        <v>INDEC-PB - 49129-1</v>
      </c>
      <c r="B354" s="9">
        <v>49129</v>
      </c>
      <c r="C354" s="11" t="s">
        <v>46</v>
      </c>
      <c r="D354" s="9">
        <v>1</v>
      </c>
      <c r="E354" s="42" t="s">
        <v>417</v>
      </c>
    </row>
    <row r="355" spans="1:5" x14ac:dyDescent="0.2">
      <c r="A355" s="9" t="str">
        <f t="shared" si="8"/>
        <v>INDEC-PB - 43220-1</v>
      </c>
      <c r="B355" s="9">
        <v>43220</v>
      </c>
      <c r="C355" s="11" t="s">
        <v>46</v>
      </c>
      <c r="D355" s="9">
        <v>1</v>
      </c>
      <c r="E355" s="42" t="s">
        <v>418</v>
      </c>
    </row>
    <row r="356" spans="1:5" x14ac:dyDescent="0.2">
      <c r="A356" s="9" t="str">
        <f t="shared" si="8"/>
        <v>INDEC-PB - 35110-1</v>
      </c>
      <c r="B356" s="9">
        <v>35110</v>
      </c>
      <c r="C356" s="11" t="s">
        <v>46</v>
      </c>
      <c r="D356" s="9">
        <v>1</v>
      </c>
      <c r="E356" s="42" t="s">
        <v>419</v>
      </c>
    </row>
    <row r="357" spans="1:5" x14ac:dyDescent="0.2">
      <c r="A357" s="9" t="str">
        <f t="shared" si="8"/>
        <v>INDEC-PB - 17100-1</v>
      </c>
      <c r="B357" s="9">
        <v>17100</v>
      </c>
      <c r="C357" s="11" t="s">
        <v>46</v>
      </c>
      <c r="D357" s="9">
        <v>1</v>
      </c>
      <c r="E357" s="42" t="s">
        <v>420</v>
      </c>
    </row>
    <row r="358" spans="1:5" x14ac:dyDescent="0.2">
      <c r="A358" s="9" t="str">
        <f t="shared" si="8"/>
        <v>INDEC-PB - 49129-3</v>
      </c>
      <c r="B358" s="9">
        <v>49129</v>
      </c>
      <c r="C358" s="11" t="s">
        <v>46</v>
      </c>
      <c r="D358" s="9">
        <v>3</v>
      </c>
      <c r="E358" s="42" t="s">
        <v>421</v>
      </c>
    </row>
    <row r="359" spans="1:5" x14ac:dyDescent="0.2">
      <c r="A359" s="9" t="str">
        <f t="shared" si="8"/>
        <v>INDEC-PB - 35110-2</v>
      </c>
      <c r="B359" s="9">
        <v>35110</v>
      </c>
      <c r="C359" s="11" t="s">
        <v>46</v>
      </c>
      <c r="D359" s="9">
        <v>2</v>
      </c>
      <c r="E359" s="42" t="s">
        <v>422</v>
      </c>
    </row>
    <row r="360" spans="1:5" x14ac:dyDescent="0.2">
      <c r="A360" s="9" t="str">
        <f t="shared" si="8"/>
        <v>INDEC-PB - 37129-1</v>
      </c>
      <c r="B360" s="9">
        <v>37129</v>
      </c>
      <c r="C360" s="11" t="s">
        <v>46</v>
      </c>
      <c r="D360" s="9">
        <v>1</v>
      </c>
      <c r="E360" s="42" t="s">
        <v>423</v>
      </c>
    </row>
    <row r="361" spans="1:5" x14ac:dyDescent="0.2">
      <c r="A361" s="9" t="str">
        <f t="shared" si="8"/>
        <v>INDEC-PB - 36490-4</v>
      </c>
      <c r="B361" s="9">
        <v>36490</v>
      </c>
      <c r="C361" s="11" t="s">
        <v>46</v>
      </c>
      <c r="D361" s="9">
        <v>4</v>
      </c>
      <c r="E361" s="42" t="s">
        <v>424</v>
      </c>
    </row>
    <row r="362" spans="1:5" x14ac:dyDescent="0.2">
      <c r="A362" s="9" t="str">
        <f t="shared" si="8"/>
        <v>INDEC-PB - 33370-1</v>
      </c>
      <c r="B362" s="9">
        <v>33370</v>
      </c>
      <c r="C362" s="11" t="s">
        <v>46</v>
      </c>
      <c r="D362" s="9">
        <v>1</v>
      </c>
      <c r="E362" s="42" t="s">
        <v>425</v>
      </c>
    </row>
    <row r="363" spans="1:5" x14ac:dyDescent="0.2">
      <c r="A363" s="9" t="str">
        <f t="shared" si="8"/>
        <v>INDEC-PB - 12020-1</v>
      </c>
      <c r="B363" s="9">
        <v>12020</v>
      </c>
      <c r="C363" s="11" t="s">
        <v>46</v>
      </c>
      <c r="D363" s="9">
        <v>1</v>
      </c>
      <c r="E363" s="42" t="s">
        <v>426</v>
      </c>
    </row>
    <row r="364" spans="1:5" x14ac:dyDescent="0.2">
      <c r="A364" s="9" t="str">
        <f t="shared" si="8"/>
        <v>INDEC-PB - 33360-1</v>
      </c>
      <c r="B364" s="9">
        <v>33360</v>
      </c>
      <c r="C364" s="11" t="s">
        <v>46</v>
      </c>
      <c r="D364" s="9">
        <v>1</v>
      </c>
      <c r="E364" s="42" t="s">
        <v>427</v>
      </c>
    </row>
    <row r="365" spans="1:5" x14ac:dyDescent="0.2">
      <c r="A365" s="9" t="str">
        <f t="shared" si="8"/>
        <v>INDEC-PB - 33410-1</v>
      </c>
      <c r="B365" s="9">
        <v>33410</v>
      </c>
      <c r="C365" s="11" t="s">
        <v>46</v>
      </c>
      <c r="D365" s="9">
        <v>1</v>
      </c>
      <c r="E365" s="42" t="s">
        <v>428</v>
      </c>
    </row>
    <row r="366" spans="1:5" x14ac:dyDescent="0.2">
      <c r="A366" s="9" t="str">
        <f t="shared" si="8"/>
        <v>INDEC-PB - 42911-1</v>
      </c>
      <c r="B366" s="9">
        <v>42911</v>
      </c>
      <c r="C366" s="11" t="s">
        <v>46</v>
      </c>
      <c r="D366" s="9">
        <v>1</v>
      </c>
      <c r="E366" s="42" t="s">
        <v>429</v>
      </c>
    </row>
    <row r="367" spans="1:5" x14ac:dyDescent="0.2">
      <c r="A367" s="9" t="str">
        <f t="shared" si="8"/>
        <v>INDEC-PB - 46113-1</v>
      </c>
      <c r="B367" s="9">
        <v>46113</v>
      </c>
      <c r="C367" s="11" t="s">
        <v>46</v>
      </c>
      <c r="D367" s="9">
        <v>1</v>
      </c>
      <c r="E367" s="42" t="s">
        <v>430</v>
      </c>
    </row>
    <row r="368" spans="1:5" x14ac:dyDescent="0.2">
      <c r="A368" s="9" t="str">
        <f t="shared" si="8"/>
        <v>INDEC-PB - 42921-2</v>
      </c>
      <c r="B368" s="9">
        <v>42921</v>
      </c>
      <c r="C368" s="11" t="s">
        <v>46</v>
      </c>
      <c r="D368" s="9">
        <v>2</v>
      </c>
      <c r="E368" s="42" t="s">
        <v>431</v>
      </c>
    </row>
    <row r="369" spans="1:5" x14ac:dyDescent="0.2">
      <c r="A369" s="9" t="str">
        <f t="shared" si="8"/>
        <v>INDEC-PB - 37990-1</v>
      </c>
      <c r="B369" s="9">
        <v>37990</v>
      </c>
      <c r="C369" s="11" t="s">
        <v>46</v>
      </c>
      <c r="D369" s="9">
        <v>1</v>
      </c>
      <c r="E369" s="42" t="s">
        <v>432</v>
      </c>
    </row>
    <row r="370" spans="1:5" x14ac:dyDescent="0.2">
      <c r="A370" s="9" t="str">
        <f t="shared" ref="A370:A401" si="9">CONCATENATE("INDEC-PB - ",B370,C370,D370)</f>
        <v>INDEC-PB - 41242-1</v>
      </c>
      <c r="B370" s="9">
        <v>41242</v>
      </c>
      <c r="C370" s="11" t="s">
        <v>46</v>
      </c>
      <c r="D370" s="9">
        <v>1</v>
      </c>
      <c r="E370" s="42" t="s">
        <v>433</v>
      </c>
    </row>
    <row r="371" spans="1:5" x14ac:dyDescent="0.2">
      <c r="A371" s="9" t="str">
        <f t="shared" si="9"/>
        <v>INDEC-PB - 37510-1</v>
      </c>
      <c r="B371" s="9">
        <v>37510</v>
      </c>
      <c r="C371" s="11" t="s">
        <v>46</v>
      </c>
      <c r="D371" s="9">
        <v>1</v>
      </c>
      <c r="E371" s="42" t="s">
        <v>434</v>
      </c>
    </row>
    <row r="372" spans="1:5" x14ac:dyDescent="0.2">
      <c r="A372" s="9" t="str">
        <f t="shared" si="9"/>
        <v>INDEC-PB - 44440-1</v>
      </c>
      <c r="B372" s="9">
        <v>44440</v>
      </c>
      <c r="C372" s="11" t="s">
        <v>46</v>
      </c>
      <c r="D372" s="9">
        <v>1</v>
      </c>
      <c r="E372" s="42" t="s">
        <v>435</v>
      </c>
    </row>
    <row r="373" spans="1:5" x14ac:dyDescent="0.2">
      <c r="A373" s="9" t="str">
        <f t="shared" si="9"/>
        <v>INDEC-PB - 35110-5</v>
      </c>
      <c r="B373" s="9">
        <v>35110</v>
      </c>
      <c r="C373" s="11" t="s">
        <v>46</v>
      </c>
      <c r="D373" s="9">
        <v>5</v>
      </c>
      <c r="E373" s="42" t="s">
        <v>436</v>
      </c>
    </row>
    <row r="374" spans="1:5" x14ac:dyDescent="0.2">
      <c r="A374" s="9" t="str">
        <f t="shared" si="9"/>
        <v>INDEC-PB - 46212-1</v>
      </c>
      <c r="B374" s="9">
        <v>46212</v>
      </c>
      <c r="C374" s="11" t="s">
        <v>46</v>
      </c>
      <c r="D374" s="9">
        <v>1</v>
      </c>
      <c r="E374" s="42" t="s">
        <v>437</v>
      </c>
    </row>
    <row r="375" spans="1:5" x14ac:dyDescent="0.2">
      <c r="A375" s="9" t="str">
        <f t="shared" si="9"/>
        <v>INDEC-PB - 33340-1</v>
      </c>
      <c r="B375" s="9">
        <v>33340</v>
      </c>
      <c r="C375" s="11" t="s">
        <v>46</v>
      </c>
      <c r="D375" s="9">
        <v>1</v>
      </c>
      <c r="E375" s="42" t="s">
        <v>438</v>
      </c>
    </row>
    <row r="376" spans="1:5" x14ac:dyDescent="0.2">
      <c r="A376" s="9" t="str">
        <f t="shared" si="9"/>
        <v>INDEC-PB - 37350-1</v>
      </c>
      <c r="B376" s="9">
        <v>37350</v>
      </c>
      <c r="C376" s="11" t="s">
        <v>46</v>
      </c>
      <c r="D376" s="9">
        <v>1</v>
      </c>
      <c r="E376" s="42" t="s">
        <v>439</v>
      </c>
    </row>
    <row r="377" spans="1:5" x14ac:dyDescent="0.2">
      <c r="A377" s="9" t="str">
        <f t="shared" si="9"/>
        <v>INDEC-PB - 37320-1</v>
      </c>
      <c r="B377" s="9">
        <v>37320</v>
      </c>
      <c r="C377" s="11" t="s">
        <v>46</v>
      </c>
      <c r="D377" s="9">
        <v>1</v>
      </c>
      <c r="E377" s="42" t="s">
        <v>440</v>
      </c>
    </row>
    <row r="378" spans="1:5" x14ac:dyDescent="0.2">
      <c r="A378" s="9" t="str">
        <f t="shared" si="9"/>
        <v>INDEC-PB - 41532-11</v>
      </c>
      <c r="B378" s="9">
        <v>41532</v>
      </c>
      <c r="C378" s="11" t="s">
        <v>46</v>
      </c>
      <c r="D378" s="9">
        <v>11</v>
      </c>
      <c r="E378" s="42" t="s">
        <v>441</v>
      </c>
    </row>
    <row r="379" spans="1:5" x14ac:dyDescent="0.2">
      <c r="A379" s="9" t="str">
        <f t="shared" si="9"/>
        <v>INDEC-PB - 41532-1</v>
      </c>
      <c r="B379" s="9">
        <v>41532</v>
      </c>
      <c r="C379" s="11" t="s">
        <v>46</v>
      </c>
      <c r="D379" s="9">
        <v>1</v>
      </c>
      <c r="E379" s="42" t="s">
        <v>442</v>
      </c>
    </row>
    <row r="380" spans="1:5" x14ac:dyDescent="0.2">
      <c r="A380" s="9" t="str">
        <f t="shared" si="9"/>
        <v>INDEC-PB - 31430-1</v>
      </c>
      <c r="B380" s="9">
        <v>31430</v>
      </c>
      <c r="C380" s="11" t="s">
        <v>46</v>
      </c>
      <c r="D380" s="9">
        <v>1</v>
      </c>
      <c r="E380" s="42" t="s">
        <v>443</v>
      </c>
    </row>
    <row r="381" spans="1:5" x14ac:dyDescent="0.2">
      <c r="A381" s="9" t="str">
        <f t="shared" si="9"/>
        <v>INDEC-PB - 31100-1</v>
      </c>
      <c r="B381" s="9">
        <v>31100</v>
      </c>
      <c r="C381" s="11" t="s">
        <v>46</v>
      </c>
      <c r="D381" s="9">
        <v>1</v>
      </c>
      <c r="E381" s="42" t="s">
        <v>444</v>
      </c>
    </row>
    <row r="382" spans="1:5" x14ac:dyDescent="0.2">
      <c r="A382" s="9" t="str">
        <f t="shared" si="9"/>
        <v>INDEC-PB - 31420-1</v>
      </c>
      <c r="B382" s="9">
        <v>31420</v>
      </c>
      <c r="C382" s="11" t="s">
        <v>46</v>
      </c>
      <c r="D382" s="9">
        <v>1</v>
      </c>
      <c r="E382" s="42" t="s">
        <v>445</v>
      </c>
    </row>
    <row r="383" spans="1:5" x14ac:dyDescent="0.2">
      <c r="A383" s="9" t="str">
        <f t="shared" si="9"/>
        <v>INDEC-PB - 31420-2</v>
      </c>
      <c r="B383" s="9">
        <v>31420</v>
      </c>
      <c r="C383" s="11" t="s">
        <v>46</v>
      </c>
      <c r="D383" s="9">
        <v>2</v>
      </c>
      <c r="E383" s="42" t="s">
        <v>446</v>
      </c>
    </row>
    <row r="384" spans="1:5" x14ac:dyDescent="0.2">
      <c r="A384" s="9" t="str">
        <f t="shared" si="9"/>
        <v>INDEC-PB - 44222-1</v>
      </c>
      <c r="B384" s="9">
        <v>44222</v>
      </c>
      <c r="C384" s="11" t="s">
        <v>46</v>
      </c>
      <c r="D384" s="9">
        <v>1</v>
      </c>
      <c r="E384" s="42" t="s">
        <v>447</v>
      </c>
    </row>
    <row r="385" spans="1:5" x14ac:dyDescent="0.2">
      <c r="A385" s="9" t="str">
        <f t="shared" si="9"/>
        <v>INDEC-PB - 44427-1</v>
      </c>
      <c r="B385" s="9">
        <v>44427</v>
      </c>
      <c r="C385" s="11" t="s">
        <v>46</v>
      </c>
      <c r="D385" s="9">
        <v>1</v>
      </c>
      <c r="E385" s="42" t="s">
        <v>448</v>
      </c>
    </row>
    <row r="386" spans="1:5" x14ac:dyDescent="0.2">
      <c r="A386" s="9" t="str">
        <f t="shared" si="9"/>
        <v>INDEC-PB - 44430-1</v>
      </c>
      <c r="B386" s="9">
        <v>44430</v>
      </c>
      <c r="C386" s="11" t="s">
        <v>46</v>
      </c>
      <c r="D386" s="9">
        <v>1</v>
      </c>
      <c r="E386" s="42" t="s">
        <v>449</v>
      </c>
    </row>
    <row r="387" spans="1:5" x14ac:dyDescent="0.2">
      <c r="A387" s="9" t="str">
        <f t="shared" si="9"/>
        <v>INDEC-PB - 37930-1</v>
      </c>
      <c r="B387" s="9">
        <v>37930</v>
      </c>
      <c r="C387" s="11" t="s">
        <v>46</v>
      </c>
      <c r="D387" s="9">
        <v>1</v>
      </c>
      <c r="E387" s="42" t="s">
        <v>450</v>
      </c>
    </row>
    <row r="388" spans="1:5" x14ac:dyDescent="0.2">
      <c r="A388" s="9" t="str">
        <f t="shared" si="9"/>
        <v>INDEC-PB - 37330-1</v>
      </c>
      <c r="B388" s="9">
        <v>37330</v>
      </c>
      <c r="C388" s="11" t="s">
        <v>46</v>
      </c>
      <c r="D388" s="9">
        <v>1</v>
      </c>
      <c r="E388" s="42" t="s">
        <v>451</v>
      </c>
    </row>
    <row r="389" spans="1:5" x14ac:dyDescent="0.2">
      <c r="A389" s="9" t="str">
        <f t="shared" si="9"/>
        <v>INDEC-PB - 37540-1</v>
      </c>
      <c r="B389" s="9">
        <v>37540</v>
      </c>
      <c r="C389" s="11" t="s">
        <v>46</v>
      </c>
      <c r="D389" s="9">
        <v>1</v>
      </c>
      <c r="E389" s="42" t="s">
        <v>452</v>
      </c>
    </row>
    <row r="390" spans="1:5" x14ac:dyDescent="0.2">
      <c r="A390" s="9" t="str">
        <f t="shared" si="9"/>
        <v>INDEC-PB - 43121-1</v>
      </c>
      <c r="B390" s="9">
        <v>43121</v>
      </c>
      <c r="C390" s="11" t="s">
        <v>46</v>
      </c>
      <c r="D390" s="9">
        <v>1</v>
      </c>
      <c r="E390" s="42" t="s">
        <v>453</v>
      </c>
    </row>
    <row r="391" spans="1:5" x14ac:dyDescent="0.2">
      <c r="A391" s="9" t="str">
        <f t="shared" si="9"/>
        <v>INDEC-PB - 46112-1</v>
      </c>
      <c r="B391" s="9">
        <v>46112</v>
      </c>
      <c r="C391" s="11" t="s">
        <v>46</v>
      </c>
      <c r="D391" s="9">
        <v>1</v>
      </c>
      <c r="E391" s="42" t="s">
        <v>454</v>
      </c>
    </row>
    <row r="392" spans="1:5" x14ac:dyDescent="0.2">
      <c r="A392" s="9" t="str">
        <f t="shared" si="9"/>
        <v>INDEC-PB - 43122-1</v>
      </c>
      <c r="B392" s="9">
        <v>43122</v>
      </c>
      <c r="C392" s="11" t="s">
        <v>46</v>
      </c>
      <c r="D392" s="9">
        <v>1</v>
      </c>
      <c r="E392" s="42" t="s">
        <v>455</v>
      </c>
    </row>
    <row r="393" spans="1:5" x14ac:dyDescent="0.2">
      <c r="A393" s="9" t="str">
        <f t="shared" si="9"/>
        <v>INDEC-PB - 49911-1</v>
      </c>
      <c r="B393" s="9">
        <v>49911</v>
      </c>
      <c r="C393" s="11" t="s">
        <v>46</v>
      </c>
      <c r="D393" s="9">
        <v>1</v>
      </c>
      <c r="E393" s="42" t="s">
        <v>456</v>
      </c>
    </row>
    <row r="394" spans="1:5" x14ac:dyDescent="0.2">
      <c r="A394" s="9" t="str">
        <f t="shared" si="9"/>
        <v>INDEC-PB - 33310-1</v>
      </c>
      <c r="B394" s="9">
        <v>33310</v>
      </c>
      <c r="C394" s="11" t="s">
        <v>46</v>
      </c>
      <c r="D394" s="9">
        <v>1</v>
      </c>
      <c r="E394" s="42" t="s">
        <v>457</v>
      </c>
    </row>
    <row r="395" spans="1:5" x14ac:dyDescent="0.2">
      <c r="A395" s="9" t="str">
        <f t="shared" si="9"/>
        <v>INDEC-PB - 32129-1</v>
      </c>
      <c r="B395" s="9">
        <v>32129</v>
      </c>
      <c r="C395" s="11" t="s">
        <v>46</v>
      </c>
      <c r="D395" s="9">
        <v>1</v>
      </c>
      <c r="E395" s="42" t="s">
        <v>458</v>
      </c>
    </row>
    <row r="396" spans="1:5" x14ac:dyDescent="0.2">
      <c r="A396" s="9" t="str">
        <f t="shared" si="9"/>
        <v>INDEC-PB - 37990-2</v>
      </c>
      <c r="B396" s="9">
        <v>37990</v>
      </c>
      <c r="C396" s="11" t="s">
        <v>46</v>
      </c>
      <c r="D396" s="9">
        <v>2</v>
      </c>
      <c r="E396" s="42" t="s">
        <v>459</v>
      </c>
    </row>
    <row r="397" spans="1:5" x14ac:dyDescent="0.2">
      <c r="A397" s="9" t="str">
        <f t="shared" si="9"/>
        <v>INDEC-PB - 41251-1</v>
      </c>
      <c r="B397" s="9">
        <v>41251</v>
      </c>
      <c r="C397" s="11" t="s">
        <v>46</v>
      </c>
      <c r="D397" s="9">
        <v>1</v>
      </c>
      <c r="E397" s="42" t="s">
        <v>460</v>
      </c>
    </row>
    <row r="398" spans="1:5" x14ac:dyDescent="0.2">
      <c r="A398" s="9" t="str">
        <f t="shared" si="9"/>
        <v>INDEC-PB - 12010-1</v>
      </c>
      <c r="B398" s="9">
        <v>12010</v>
      </c>
      <c r="C398" s="11" t="s">
        <v>46</v>
      </c>
      <c r="D398" s="9">
        <v>1</v>
      </c>
      <c r="E398" s="42" t="s">
        <v>461</v>
      </c>
    </row>
    <row r="399" spans="1:5" x14ac:dyDescent="0.2">
      <c r="A399" s="9" t="str">
        <f t="shared" si="9"/>
        <v>INDEC-PB - 15320-1</v>
      </c>
      <c r="B399" s="9">
        <v>15320</v>
      </c>
      <c r="C399" s="11" t="s">
        <v>46</v>
      </c>
      <c r="D399" s="9">
        <v>1</v>
      </c>
      <c r="E399" s="42" t="s">
        <v>462</v>
      </c>
    </row>
    <row r="400" spans="1:5" x14ac:dyDescent="0.2">
      <c r="A400" s="9" t="str">
        <f t="shared" si="9"/>
        <v>INDEC-PB - 41116-1</v>
      </c>
      <c r="B400" s="9">
        <v>41116</v>
      </c>
      <c r="C400" s="11" t="s">
        <v>46</v>
      </c>
      <c r="D400" s="9">
        <v>1</v>
      </c>
      <c r="E400" s="42" t="s">
        <v>463</v>
      </c>
    </row>
    <row r="401" spans="1:5" x14ac:dyDescent="0.2">
      <c r="A401" s="9" t="str">
        <f t="shared" si="9"/>
        <v>INDEC-PB - 42999-1</v>
      </c>
      <c r="B401" s="9">
        <v>42999</v>
      </c>
      <c r="C401" s="11" t="s">
        <v>46</v>
      </c>
      <c r="D401" s="9">
        <v>1</v>
      </c>
      <c r="E401" s="42" t="s">
        <v>464</v>
      </c>
    </row>
    <row r="402" spans="1:5" x14ac:dyDescent="0.2">
      <c r="A402" s="9" t="str">
        <f t="shared" ref="A402:A425" si="10">CONCATENATE("INDEC-PB - ",B402,C402,D402)</f>
        <v>INDEC-PB - 35110-3</v>
      </c>
      <c r="B402" s="9">
        <v>35110</v>
      </c>
      <c r="C402" s="11" t="s">
        <v>46</v>
      </c>
      <c r="D402" s="9">
        <v>3</v>
      </c>
      <c r="E402" s="42" t="s">
        <v>465</v>
      </c>
    </row>
    <row r="403" spans="1:5" x14ac:dyDescent="0.2">
      <c r="A403" s="9" t="str">
        <f t="shared" si="10"/>
        <v>INDEC-PB - 34740-6</v>
      </c>
      <c r="B403" s="9">
        <v>34740</v>
      </c>
      <c r="C403" s="11" t="s">
        <v>46</v>
      </c>
      <c r="D403" s="9">
        <v>6</v>
      </c>
      <c r="E403" s="42" t="s">
        <v>466</v>
      </c>
    </row>
    <row r="404" spans="1:5" x14ac:dyDescent="0.2">
      <c r="A404" s="9" t="str">
        <f t="shared" si="10"/>
        <v>INDEC-PB - 34730-1</v>
      </c>
      <c r="B404" s="9">
        <v>34730</v>
      </c>
      <c r="C404" s="11" t="s">
        <v>46</v>
      </c>
      <c r="D404" s="9">
        <v>1</v>
      </c>
      <c r="E404" s="42" t="s">
        <v>467</v>
      </c>
    </row>
    <row r="405" spans="1:5" x14ac:dyDescent="0.2">
      <c r="A405" s="9" t="str">
        <f t="shared" si="10"/>
        <v>INDEC-PB - 34720-1</v>
      </c>
      <c r="B405" s="9">
        <v>34720</v>
      </c>
      <c r="C405" s="11" t="s">
        <v>46</v>
      </c>
      <c r="D405" s="9">
        <v>1</v>
      </c>
      <c r="E405" s="42" t="s">
        <v>468</v>
      </c>
    </row>
    <row r="406" spans="1:5" x14ac:dyDescent="0.2">
      <c r="A406" s="9" t="str">
        <f t="shared" si="10"/>
        <v>INDEC-PB - 34710-1</v>
      </c>
      <c r="B406" s="9">
        <v>34710</v>
      </c>
      <c r="C406" s="11" t="s">
        <v>46</v>
      </c>
      <c r="D406" s="9">
        <v>1</v>
      </c>
      <c r="E406" s="42" t="s">
        <v>469</v>
      </c>
    </row>
    <row r="407" spans="1:5" x14ac:dyDescent="0.2">
      <c r="A407" s="9" t="str">
        <f t="shared" si="10"/>
        <v>INDEC-PB - 41530-1</v>
      </c>
      <c r="B407" s="9">
        <v>41530</v>
      </c>
      <c r="C407" s="11" t="s">
        <v>46</v>
      </c>
      <c r="D407" s="9">
        <v>1</v>
      </c>
      <c r="E407" s="42" t="s">
        <v>470</v>
      </c>
    </row>
    <row r="408" spans="1:5" x14ac:dyDescent="0.2">
      <c r="A408" s="9" t="str">
        <f t="shared" si="10"/>
        <v>INDEC-PB - 41510-1</v>
      </c>
      <c r="B408" s="9">
        <v>41510</v>
      </c>
      <c r="C408" s="11" t="s">
        <v>46</v>
      </c>
      <c r="D408" s="9">
        <v>1</v>
      </c>
      <c r="E408" s="42" t="s">
        <v>471</v>
      </c>
    </row>
    <row r="409" spans="1:5" x14ac:dyDescent="0.2">
      <c r="A409" s="9" t="str">
        <f t="shared" si="10"/>
        <v>INDEC-PB - 31600-2</v>
      </c>
      <c r="B409" s="9">
        <v>31600</v>
      </c>
      <c r="C409" s="11" t="s">
        <v>46</v>
      </c>
      <c r="D409" s="9">
        <v>2</v>
      </c>
      <c r="E409" s="42" t="s">
        <v>472</v>
      </c>
    </row>
    <row r="410" spans="1:5" x14ac:dyDescent="0.2">
      <c r="A410" s="9" t="str">
        <f t="shared" si="10"/>
        <v>INDEC-PB - 49129-2</v>
      </c>
      <c r="B410" s="9">
        <v>49129</v>
      </c>
      <c r="C410" s="11" t="s">
        <v>46</v>
      </c>
      <c r="D410" s="9">
        <v>2</v>
      </c>
      <c r="E410" s="42" t="s">
        <v>473</v>
      </c>
    </row>
    <row r="411" spans="1:5" x14ac:dyDescent="0.2">
      <c r="A411" s="9" t="str">
        <f t="shared" si="10"/>
        <v>INDEC-PB - 34740-1</v>
      </c>
      <c r="B411" s="9">
        <v>34740</v>
      </c>
      <c r="C411" s="11" t="s">
        <v>46</v>
      </c>
      <c r="D411" s="9">
        <v>1</v>
      </c>
      <c r="E411" s="42" t="s">
        <v>474</v>
      </c>
    </row>
    <row r="412" spans="1:5" x14ac:dyDescent="0.2">
      <c r="A412" s="9" t="str">
        <f t="shared" si="10"/>
        <v>INDEC-PB - 43310-1</v>
      </c>
      <c r="B412" s="9">
        <v>43310</v>
      </c>
      <c r="C412" s="11" t="s">
        <v>46</v>
      </c>
      <c r="D412" s="9">
        <v>1</v>
      </c>
      <c r="E412" s="42" t="s">
        <v>475</v>
      </c>
    </row>
    <row r="413" spans="1:5" x14ac:dyDescent="0.2">
      <c r="A413" s="9" t="str">
        <f t="shared" si="10"/>
        <v>INDEC-PB - 44240-1</v>
      </c>
      <c r="B413" s="9">
        <v>44240</v>
      </c>
      <c r="C413" s="11" t="s">
        <v>46</v>
      </c>
      <c r="D413" s="9">
        <v>1</v>
      </c>
      <c r="E413" s="42" t="s">
        <v>476</v>
      </c>
    </row>
    <row r="414" spans="1:5" x14ac:dyDescent="0.2">
      <c r="A414" s="9" t="str">
        <f t="shared" si="10"/>
        <v>INDEC-PB - 33500-1</v>
      </c>
      <c r="B414" s="9">
        <v>33500</v>
      </c>
      <c r="C414" s="11" t="s">
        <v>46</v>
      </c>
      <c r="D414" s="9">
        <v>1</v>
      </c>
      <c r="E414" s="42" t="s">
        <v>477</v>
      </c>
    </row>
    <row r="415" spans="1:5" x14ac:dyDescent="0.2">
      <c r="A415" s="9" t="str">
        <f t="shared" si="10"/>
        <v>INDEC-PB - 44214-1</v>
      </c>
      <c r="B415" s="9">
        <v>44214</v>
      </c>
      <c r="C415" s="11" t="s">
        <v>46</v>
      </c>
      <c r="D415" s="9">
        <v>1</v>
      </c>
      <c r="E415" s="42" t="s">
        <v>478</v>
      </c>
    </row>
    <row r="416" spans="1:5" x14ac:dyDescent="0.2">
      <c r="A416" s="9" t="str">
        <f t="shared" si="10"/>
        <v>INDEC-PB - 37350-2</v>
      </c>
      <c r="B416" s="9">
        <v>37350</v>
      </c>
      <c r="C416" s="11" t="s">
        <v>46</v>
      </c>
      <c r="D416" s="9">
        <v>2</v>
      </c>
      <c r="E416" s="42" t="s">
        <v>479</v>
      </c>
    </row>
    <row r="417" spans="1:5" x14ac:dyDescent="0.2">
      <c r="A417" s="9" t="str">
        <f t="shared" si="10"/>
        <v>INDEC-PB - 42943-1</v>
      </c>
      <c r="B417" s="9">
        <v>42943</v>
      </c>
      <c r="C417" s="11" t="s">
        <v>46</v>
      </c>
      <c r="D417" s="9">
        <v>1</v>
      </c>
      <c r="E417" s="42" t="s">
        <v>480</v>
      </c>
    </row>
    <row r="418" spans="1:5" x14ac:dyDescent="0.2">
      <c r="A418" s="9" t="str">
        <f t="shared" si="10"/>
        <v>INDEC-PB - 36990-1</v>
      </c>
      <c r="B418" s="9">
        <v>36990</v>
      </c>
      <c r="C418" s="11" t="s">
        <v>46</v>
      </c>
      <c r="D418" s="9">
        <v>1</v>
      </c>
      <c r="E418" s="42" t="s">
        <v>481</v>
      </c>
    </row>
    <row r="419" spans="1:5" x14ac:dyDescent="0.2">
      <c r="A419" s="9" t="str">
        <f t="shared" si="10"/>
        <v>INDEC-PB - 46121-1</v>
      </c>
      <c r="B419" s="9">
        <v>46121</v>
      </c>
      <c r="C419" s="11" t="s">
        <v>46</v>
      </c>
      <c r="D419" s="9">
        <v>1</v>
      </c>
      <c r="E419" s="42" t="s">
        <v>482</v>
      </c>
    </row>
    <row r="420" spans="1:5" x14ac:dyDescent="0.2">
      <c r="A420" s="9" t="str">
        <f t="shared" si="10"/>
        <v>INDEC-PB - 49115-1</v>
      </c>
      <c r="B420" s="9">
        <v>49115</v>
      </c>
      <c r="C420" s="11" t="s">
        <v>46</v>
      </c>
      <c r="D420" s="9">
        <v>1</v>
      </c>
      <c r="E420" s="42" t="s">
        <v>483</v>
      </c>
    </row>
    <row r="421" spans="1:5" x14ac:dyDescent="0.2">
      <c r="A421" s="9" t="str">
        <f t="shared" si="10"/>
        <v>INDEC-PB - 37113-1</v>
      </c>
      <c r="B421" s="9">
        <v>37113</v>
      </c>
      <c r="C421" s="11" t="s">
        <v>46</v>
      </c>
      <c r="D421" s="9">
        <v>1</v>
      </c>
      <c r="E421" s="42" t="s">
        <v>484</v>
      </c>
    </row>
    <row r="422" spans="1:5" x14ac:dyDescent="0.2">
      <c r="A422" s="9" t="str">
        <f t="shared" si="10"/>
        <v>INDEC-PB - 37199-3</v>
      </c>
      <c r="B422" s="9">
        <v>37199</v>
      </c>
      <c r="C422" s="11" t="s">
        <v>46</v>
      </c>
      <c r="D422" s="9">
        <v>3</v>
      </c>
      <c r="E422" s="42" t="s">
        <v>485</v>
      </c>
    </row>
    <row r="423" spans="1:5" x14ac:dyDescent="0.2">
      <c r="A423" s="9" t="str">
        <f t="shared" si="10"/>
        <v>INDEC-PB - 37199-1</v>
      </c>
      <c r="B423" s="9">
        <v>37199</v>
      </c>
      <c r="C423" s="11" t="s">
        <v>46</v>
      </c>
      <c r="D423" s="9">
        <v>1</v>
      </c>
      <c r="E423" s="42" t="s">
        <v>486</v>
      </c>
    </row>
    <row r="424" spans="1:5" x14ac:dyDescent="0.2">
      <c r="A424" s="9" t="str">
        <f t="shared" si="10"/>
        <v>INDEC-PB - 37199-2</v>
      </c>
      <c r="B424" s="9">
        <v>37199</v>
      </c>
      <c r="C424" s="11" t="s">
        <v>46</v>
      </c>
      <c r="D424" s="9">
        <v>2</v>
      </c>
      <c r="E424" s="42" t="s">
        <v>487</v>
      </c>
    </row>
    <row r="425" spans="1:5" x14ac:dyDescent="0.2">
      <c r="A425" s="9" t="str">
        <f t="shared" si="10"/>
        <v>INDEC-PB - 15200-1</v>
      </c>
      <c r="B425" s="9">
        <v>15200</v>
      </c>
      <c r="C425" s="11" t="s">
        <v>46</v>
      </c>
      <c r="D425" s="9">
        <v>1</v>
      </c>
      <c r="E425" s="42" t="s">
        <v>488</v>
      </c>
    </row>
    <row r="426" spans="1:5" x14ac:dyDescent="0.2">
      <c r="A426" s="43"/>
      <c r="E426" s="44"/>
    </row>
    <row r="427" spans="1:5" x14ac:dyDescent="0.2">
      <c r="A427" s="45"/>
      <c r="E427" s="44" t="s">
        <v>489</v>
      </c>
    </row>
    <row r="428" spans="1:5" x14ac:dyDescent="0.2">
      <c r="A428" s="9" t="str">
        <f t="shared" ref="A428:A445" si="11">CONCATENATE("INDEC-PB - ",B428,C428,D428)</f>
        <v>INDEC-PB - 94920-1</v>
      </c>
      <c r="B428" s="11">
        <v>94920</v>
      </c>
      <c r="C428" s="11" t="s">
        <v>46</v>
      </c>
      <c r="D428" s="9">
        <v>1</v>
      </c>
      <c r="E428" s="42" t="s">
        <v>490</v>
      </c>
    </row>
    <row r="429" spans="1:5" x14ac:dyDescent="0.2">
      <c r="A429" s="9" t="str">
        <f t="shared" si="11"/>
        <v>INDEC-PB - 91223-1</v>
      </c>
      <c r="B429" s="11">
        <v>91223</v>
      </c>
      <c r="C429" s="11" t="s">
        <v>46</v>
      </c>
      <c r="D429" s="9">
        <v>1</v>
      </c>
      <c r="E429" s="42" t="s">
        <v>491</v>
      </c>
    </row>
    <row r="430" spans="1:5" x14ac:dyDescent="0.2">
      <c r="A430" s="9" t="str">
        <f t="shared" si="11"/>
        <v>INDEC-PB - 91211-11</v>
      </c>
      <c r="B430" s="11">
        <v>91211</v>
      </c>
      <c r="C430" s="11" t="s">
        <v>46</v>
      </c>
      <c r="D430" s="9">
        <v>11</v>
      </c>
      <c r="E430" s="42" t="s">
        <v>492</v>
      </c>
    </row>
    <row r="431" spans="1:5" x14ac:dyDescent="0.2">
      <c r="A431" s="9" t="str">
        <f t="shared" si="11"/>
        <v>INDEC-PB - 91211-1</v>
      </c>
      <c r="B431" s="11">
        <v>91211</v>
      </c>
      <c r="C431" s="11" t="s">
        <v>46</v>
      </c>
      <c r="D431" s="9">
        <v>1</v>
      </c>
      <c r="E431" s="42" t="s">
        <v>493</v>
      </c>
    </row>
    <row r="432" spans="1:5" x14ac:dyDescent="0.2">
      <c r="A432" s="9" t="str">
        <f t="shared" si="11"/>
        <v>INDEC-PB - 91511-1</v>
      </c>
      <c r="B432" s="11">
        <v>91511</v>
      </c>
      <c r="C432" s="11" t="s">
        <v>46</v>
      </c>
      <c r="D432" s="9">
        <v>1</v>
      </c>
      <c r="E432" s="42" t="s">
        <v>494</v>
      </c>
    </row>
    <row r="433" spans="1:5" x14ac:dyDescent="0.2">
      <c r="A433" s="9" t="str">
        <f t="shared" si="11"/>
        <v>INDEC-PB - 91547-1</v>
      </c>
      <c r="B433" s="11">
        <v>91547</v>
      </c>
      <c r="C433" s="11" t="s">
        <v>46</v>
      </c>
      <c r="D433" s="9">
        <v>1</v>
      </c>
      <c r="E433" s="42" t="s">
        <v>495</v>
      </c>
    </row>
    <row r="434" spans="1:5" x14ac:dyDescent="0.2">
      <c r="A434" s="9" t="str">
        <f t="shared" si="11"/>
        <v>INDEC-PB - 81100-1</v>
      </c>
      <c r="B434" s="11">
        <v>81100</v>
      </c>
      <c r="C434" s="11" t="s">
        <v>46</v>
      </c>
      <c r="D434" s="9">
        <v>1</v>
      </c>
      <c r="E434" s="42" t="s">
        <v>496</v>
      </c>
    </row>
    <row r="435" spans="1:5" x14ac:dyDescent="0.2">
      <c r="A435" s="9" t="str">
        <f t="shared" si="11"/>
        <v>INDEC-PB - 91601-2</v>
      </c>
      <c r="B435" s="11">
        <v>91601</v>
      </c>
      <c r="C435" s="11" t="s">
        <v>46</v>
      </c>
      <c r="D435" s="9">
        <v>2</v>
      </c>
      <c r="E435" s="42" t="s">
        <v>497</v>
      </c>
    </row>
    <row r="436" spans="1:5" x14ac:dyDescent="0.2">
      <c r="A436" s="9" t="str">
        <f t="shared" si="11"/>
        <v>INDEC-PB - 94214-1</v>
      </c>
      <c r="B436" s="11">
        <v>94214</v>
      </c>
      <c r="C436" s="11" t="s">
        <v>46</v>
      </c>
      <c r="D436" s="9">
        <v>1</v>
      </c>
      <c r="E436" s="42" t="s">
        <v>498</v>
      </c>
    </row>
    <row r="437" spans="1:5" x14ac:dyDescent="0.2">
      <c r="A437" s="9" t="str">
        <f t="shared" si="11"/>
        <v>INDEC-PB - 94216-1</v>
      </c>
      <c r="B437" s="11">
        <v>94216</v>
      </c>
      <c r="C437" s="11" t="s">
        <v>46</v>
      </c>
      <c r="D437" s="9">
        <v>1</v>
      </c>
      <c r="E437" s="42" t="s">
        <v>499</v>
      </c>
    </row>
    <row r="438" spans="1:5" x14ac:dyDescent="0.2">
      <c r="A438" s="9" t="str">
        <f t="shared" si="11"/>
        <v>INDEC-PB - 93310-2</v>
      </c>
      <c r="B438" s="11">
        <v>93310</v>
      </c>
      <c r="C438" s="11" t="s">
        <v>46</v>
      </c>
      <c r="D438" s="9">
        <v>2</v>
      </c>
      <c r="E438" s="42" t="s">
        <v>500</v>
      </c>
    </row>
    <row r="439" spans="1:5" x14ac:dyDescent="0.2">
      <c r="A439" s="9" t="str">
        <f t="shared" si="11"/>
        <v>INDEC-PB - 82129-1</v>
      </c>
      <c r="B439" s="11">
        <v>82129</v>
      </c>
      <c r="C439" s="11" t="s">
        <v>46</v>
      </c>
      <c r="D439" s="9">
        <v>1</v>
      </c>
      <c r="E439" s="42" t="s">
        <v>501</v>
      </c>
    </row>
    <row r="440" spans="1:5" x14ac:dyDescent="0.2">
      <c r="A440" s="9" t="str">
        <f t="shared" si="11"/>
        <v>INDEC-PB - 91251-1</v>
      </c>
      <c r="B440" s="11">
        <v>91251</v>
      </c>
      <c r="C440" s="11" t="s">
        <v>46</v>
      </c>
      <c r="D440" s="9">
        <v>1</v>
      </c>
      <c r="E440" s="42" t="s">
        <v>502</v>
      </c>
    </row>
    <row r="441" spans="1:5" x14ac:dyDescent="0.2">
      <c r="A441" s="9" t="str">
        <f t="shared" si="11"/>
        <v>INDEC-PB - 93310-1</v>
      </c>
      <c r="B441" s="11">
        <v>93310</v>
      </c>
      <c r="C441" s="11" t="s">
        <v>46</v>
      </c>
      <c r="D441" s="9">
        <v>1</v>
      </c>
      <c r="E441" s="42" t="s">
        <v>503</v>
      </c>
    </row>
    <row r="442" spans="1:5" x14ac:dyDescent="0.2">
      <c r="A442" s="9" t="str">
        <f t="shared" si="11"/>
        <v>INDEC-PB - 84710-1</v>
      </c>
      <c r="B442" s="11">
        <v>84710</v>
      </c>
      <c r="C442" s="11" t="s">
        <v>46</v>
      </c>
      <c r="D442" s="9">
        <v>1</v>
      </c>
      <c r="E442" s="42" t="s">
        <v>504</v>
      </c>
    </row>
    <row r="443" spans="1:5" x14ac:dyDescent="0.2">
      <c r="A443" s="9" t="str">
        <f t="shared" si="11"/>
        <v>INDEC-PB - 84740-1</v>
      </c>
      <c r="B443" s="11">
        <v>84740</v>
      </c>
      <c r="C443" s="11" t="s">
        <v>46</v>
      </c>
      <c r="D443" s="9">
        <v>1</v>
      </c>
      <c r="E443" s="42" t="s">
        <v>505</v>
      </c>
    </row>
    <row r="444" spans="1:5" x14ac:dyDescent="0.2">
      <c r="A444" s="9" t="str">
        <f t="shared" si="11"/>
        <v>INDEC-PB - 84230-1</v>
      </c>
      <c r="B444" s="11">
        <v>84230</v>
      </c>
      <c r="C444" s="11" t="s">
        <v>46</v>
      </c>
      <c r="D444" s="9">
        <v>1</v>
      </c>
      <c r="E444" s="42" t="s">
        <v>506</v>
      </c>
    </row>
    <row r="445" spans="1:5" x14ac:dyDescent="0.2">
      <c r="A445" s="9" t="str">
        <f t="shared" si="11"/>
        <v>INDEC-PB - 85490-1</v>
      </c>
      <c r="B445" s="11">
        <v>85490</v>
      </c>
      <c r="C445" s="11" t="s">
        <v>46</v>
      </c>
      <c r="D445" s="9">
        <v>1</v>
      </c>
      <c r="E445" s="42" t="s">
        <v>507</v>
      </c>
    </row>
    <row r="448" spans="1:5" x14ac:dyDescent="0.2">
      <c r="A448" s="42"/>
      <c r="B448" s="7" t="s">
        <v>509</v>
      </c>
      <c r="C448" s="46"/>
      <c r="D448" s="47"/>
    </row>
    <row r="449" spans="1:5" x14ac:dyDescent="0.2">
      <c r="A449" s="42"/>
      <c r="B449" s="17"/>
      <c r="C449" s="46"/>
      <c r="D449" s="47"/>
    </row>
    <row r="450" spans="1:5" ht="12.75" customHeight="1" x14ac:dyDescent="0.2">
      <c r="A450" s="655" t="s">
        <v>348</v>
      </c>
      <c r="B450" s="656" t="s">
        <v>510</v>
      </c>
      <c r="C450" s="656"/>
      <c r="D450" s="656"/>
      <c r="E450" s="655" t="s">
        <v>44</v>
      </c>
    </row>
    <row r="451" spans="1:5" ht="12" customHeight="1" x14ac:dyDescent="0.2">
      <c r="A451" s="655"/>
      <c r="B451" s="656" t="s">
        <v>511</v>
      </c>
      <c r="C451" s="656"/>
      <c r="D451" s="656"/>
      <c r="E451" s="655"/>
    </row>
    <row r="452" spans="1:5" x14ac:dyDescent="0.2">
      <c r="B452" s="48"/>
      <c r="C452" s="47"/>
      <c r="D452" s="47"/>
      <c r="E452" s="49"/>
    </row>
    <row r="453" spans="1:5" x14ac:dyDescent="0.2">
      <c r="B453" s="48"/>
      <c r="C453" s="47"/>
      <c r="D453" s="47"/>
      <c r="E453" s="44" t="s">
        <v>512</v>
      </c>
    </row>
    <row r="454" spans="1:5" x14ac:dyDescent="0.2">
      <c r="A454" s="9" t="str">
        <f t="shared" ref="A454:A474" si="12">CONCATENATE("INDEC-PB - ",B454,C454,D454)</f>
        <v>INDEC-PB - 2811-1</v>
      </c>
      <c r="B454" s="45">
        <v>2811</v>
      </c>
      <c r="C454" s="22" t="s">
        <v>46</v>
      </c>
      <c r="D454" s="9">
        <v>1</v>
      </c>
      <c r="E454" s="29" t="s">
        <v>513</v>
      </c>
    </row>
    <row r="455" spans="1:5" x14ac:dyDescent="0.2">
      <c r="A455" s="9" t="str">
        <f t="shared" si="12"/>
        <v>INDEC-PB - 2710-1</v>
      </c>
      <c r="B455" s="45">
        <v>2710</v>
      </c>
      <c r="C455" s="22" t="s">
        <v>46</v>
      </c>
      <c r="D455" s="9">
        <v>1</v>
      </c>
      <c r="E455" s="29" t="s">
        <v>514</v>
      </c>
    </row>
    <row r="456" spans="1:5" x14ac:dyDescent="0.2">
      <c r="A456" s="9" t="str">
        <f t="shared" si="12"/>
        <v>INDEC-PB - 2922-1</v>
      </c>
      <c r="B456" s="45">
        <v>2922</v>
      </c>
      <c r="C456" s="22" t="s">
        <v>46</v>
      </c>
      <c r="D456" s="9">
        <v>1</v>
      </c>
      <c r="E456" s="29" t="s">
        <v>515</v>
      </c>
    </row>
    <row r="457" spans="1:5" x14ac:dyDescent="0.2">
      <c r="A457" s="9" t="str">
        <f t="shared" si="12"/>
        <v>INDEC-PB - 2691-</v>
      </c>
      <c r="B457" s="45">
        <v>2691</v>
      </c>
      <c r="C457" s="22" t="s">
        <v>46</v>
      </c>
      <c r="E457" s="29" t="s">
        <v>516</v>
      </c>
    </row>
    <row r="458" spans="1:5" x14ac:dyDescent="0.2">
      <c r="A458" s="9" t="str">
        <f t="shared" si="12"/>
        <v>INDEC-PB - 2695-</v>
      </c>
      <c r="B458" s="45">
        <v>2695</v>
      </c>
      <c r="C458" s="22" t="s">
        <v>46</v>
      </c>
      <c r="E458" s="29" t="s">
        <v>517</v>
      </c>
    </row>
    <row r="459" spans="1:5" x14ac:dyDescent="0.2">
      <c r="A459" s="9" t="str">
        <f t="shared" si="12"/>
        <v>INDEC-PB - 3410-2</v>
      </c>
      <c r="B459" s="45">
        <v>3410</v>
      </c>
      <c r="C459" s="22" t="s">
        <v>46</v>
      </c>
      <c r="D459" s="9">
        <v>2</v>
      </c>
      <c r="E459" s="29" t="s">
        <v>518</v>
      </c>
    </row>
    <row r="460" spans="1:5" x14ac:dyDescent="0.2">
      <c r="A460" s="9" t="str">
        <f t="shared" si="12"/>
        <v>INDEC-PB - 2520-1</v>
      </c>
      <c r="B460" s="45">
        <v>2520</v>
      </c>
      <c r="C460" s="22" t="s">
        <v>46</v>
      </c>
      <c r="D460" s="9">
        <v>1</v>
      </c>
      <c r="E460" s="42" t="s">
        <v>519</v>
      </c>
    </row>
    <row r="461" spans="1:5" x14ac:dyDescent="0.2">
      <c r="A461" s="9" t="str">
        <f t="shared" si="12"/>
        <v>INDEC-PB - 2413-3</v>
      </c>
      <c r="B461" s="45">
        <v>2413</v>
      </c>
      <c r="C461" s="22" t="s">
        <v>46</v>
      </c>
      <c r="D461" s="9">
        <v>3</v>
      </c>
      <c r="E461" s="42" t="s">
        <v>520</v>
      </c>
    </row>
    <row r="462" spans="1:5" x14ac:dyDescent="0.2">
      <c r="A462" s="9" t="str">
        <f t="shared" si="12"/>
        <v>INDEC-PB - 2519-1</v>
      </c>
      <c r="B462" s="45">
        <v>2519</v>
      </c>
      <c r="C462" s="22" t="s">
        <v>46</v>
      </c>
      <c r="D462" s="9">
        <v>1</v>
      </c>
      <c r="E462" s="42" t="s">
        <v>521</v>
      </c>
    </row>
    <row r="463" spans="1:5" x14ac:dyDescent="0.2">
      <c r="A463" s="9" t="str">
        <f t="shared" si="12"/>
        <v>INDEC-PB - 2520-3</v>
      </c>
      <c r="B463" s="45">
        <v>2520</v>
      </c>
      <c r="C463" s="22" t="s">
        <v>46</v>
      </c>
      <c r="D463" s="9">
        <v>3</v>
      </c>
      <c r="E463" s="42" t="s">
        <v>522</v>
      </c>
    </row>
    <row r="464" spans="1:5" x14ac:dyDescent="0.2">
      <c r="A464" s="9" t="str">
        <f t="shared" si="12"/>
        <v>INDEC-PB - 2022-1</v>
      </c>
      <c r="B464" s="45">
        <v>2022</v>
      </c>
      <c r="C464" s="22" t="s">
        <v>46</v>
      </c>
      <c r="D464" s="9">
        <v>1</v>
      </c>
      <c r="E464" s="42" t="s">
        <v>523</v>
      </c>
    </row>
    <row r="465" spans="1:5" x14ac:dyDescent="0.2">
      <c r="A465" s="9" t="str">
        <f t="shared" si="12"/>
        <v>INDEC-PB - 2511-1</v>
      </c>
      <c r="B465" s="45">
        <v>2511</v>
      </c>
      <c r="C465" s="22" t="s">
        <v>46</v>
      </c>
      <c r="D465" s="9">
        <v>1</v>
      </c>
      <c r="E465" s="42" t="s">
        <v>524</v>
      </c>
    </row>
    <row r="466" spans="1:5" x14ac:dyDescent="0.2">
      <c r="A466" s="9" t="str">
        <f t="shared" si="12"/>
        <v>INDEC-PB - 2899-</v>
      </c>
      <c r="B466" s="45">
        <v>2899</v>
      </c>
      <c r="C466" s="22" t="s">
        <v>46</v>
      </c>
      <c r="E466" s="42" t="s">
        <v>525</v>
      </c>
    </row>
    <row r="467" spans="1:5" x14ac:dyDescent="0.2">
      <c r="A467" s="9" t="str">
        <f t="shared" si="12"/>
        <v>INDEC-PB - 3110-1</v>
      </c>
      <c r="B467" s="45">
        <v>3110</v>
      </c>
      <c r="C467" s="22" t="s">
        <v>46</v>
      </c>
      <c r="D467" s="9">
        <v>1</v>
      </c>
      <c r="E467" s="42" t="s">
        <v>526</v>
      </c>
    </row>
    <row r="468" spans="1:5" x14ac:dyDescent="0.2">
      <c r="A468" s="9" t="str">
        <f t="shared" si="12"/>
        <v>INDEC-PB - 2320-1</v>
      </c>
      <c r="B468" s="45">
        <v>2320</v>
      </c>
      <c r="C468" s="22" t="s">
        <v>46</v>
      </c>
      <c r="D468" s="9">
        <v>1</v>
      </c>
      <c r="E468" s="42" t="s">
        <v>527</v>
      </c>
    </row>
    <row r="469" spans="1:5" x14ac:dyDescent="0.2">
      <c r="A469" s="9" t="str">
        <f t="shared" si="12"/>
        <v>INDEC-PB - 2924-1</v>
      </c>
      <c r="B469" s="45">
        <v>2924</v>
      </c>
      <c r="C469" s="22" t="s">
        <v>46</v>
      </c>
      <c r="D469" s="9">
        <v>1</v>
      </c>
      <c r="E469" s="42" t="s">
        <v>528</v>
      </c>
    </row>
    <row r="470" spans="1:5" x14ac:dyDescent="0.2">
      <c r="A470" s="9" t="str">
        <f t="shared" si="12"/>
        <v>INDEC-PB - 2692-1</v>
      </c>
      <c r="B470" s="45">
        <v>2692</v>
      </c>
      <c r="C470" s="22" t="s">
        <v>46</v>
      </c>
      <c r="D470" s="9">
        <v>1</v>
      </c>
      <c r="E470" s="42" t="s">
        <v>529</v>
      </c>
    </row>
    <row r="471" spans="1:5" x14ac:dyDescent="0.2">
      <c r="A471" s="9" t="str">
        <f t="shared" si="12"/>
        <v>INDEC-PB - 3410-</v>
      </c>
      <c r="B471" s="45">
        <v>3410</v>
      </c>
      <c r="C471" s="22" t="s">
        <v>46</v>
      </c>
      <c r="E471" s="42" t="s">
        <v>530</v>
      </c>
    </row>
    <row r="472" spans="1:5" x14ac:dyDescent="0.2">
      <c r="A472" s="9" t="str">
        <f t="shared" si="12"/>
        <v>INDEC-PB - 2413-1</v>
      </c>
      <c r="B472" s="45">
        <v>2413</v>
      </c>
      <c r="C472" s="22" t="s">
        <v>46</v>
      </c>
      <c r="D472" s="9">
        <v>1</v>
      </c>
      <c r="E472" s="42" t="s">
        <v>531</v>
      </c>
    </row>
    <row r="473" spans="1:5" x14ac:dyDescent="0.2">
      <c r="A473" s="9" t="str">
        <f t="shared" si="12"/>
        <v>INDEC-PB - 291-</v>
      </c>
      <c r="B473" s="45">
        <v>291</v>
      </c>
      <c r="C473" s="22" t="s">
        <v>46</v>
      </c>
      <c r="E473" s="50" t="s">
        <v>532</v>
      </c>
    </row>
    <row r="474" spans="1:5" x14ac:dyDescent="0.2">
      <c r="A474" s="9" t="str">
        <f t="shared" si="12"/>
        <v>INDEC-PB - 2610-1</v>
      </c>
      <c r="B474" s="45">
        <v>2610</v>
      </c>
      <c r="C474" s="22" t="s">
        <v>46</v>
      </c>
      <c r="D474" s="9">
        <v>1</v>
      </c>
      <c r="E474" s="29" t="s">
        <v>533</v>
      </c>
    </row>
    <row r="475" spans="1:5" x14ac:dyDescent="0.2">
      <c r="A475" s="47"/>
      <c r="B475" s="51"/>
      <c r="C475" s="46"/>
      <c r="E475" s="29"/>
    </row>
    <row r="476" spans="1:5" x14ac:dyDescent="0.2">
      <c r="A476" s="47"/>
      <c r="B476" s="51"/>
      <c r="C476" s="46"/>
      <c r="E476" s="44" t="s">
        <v>489</v>
      </c>
    </row>
    <row r="477" spans="1:5" x14ac:dyDescent="0.2">
      <c r="A477" s="9" t="str">
        <f t="shared" ref="A477:A482" si="13">CONCATENATE("INDEC-PB - ",B477,C477,D477)</f>
        <v>INDEC-PB - 2710-1</v>
      </c>
      <c r="B477" s="52">
        <v>2710</v>
      </c>
      <c r="C477" s="22" t="s">
        <v>46</v>
      </c>
      <c r="D477" s="52">
        <v>1</v>
      </c>
      <c r="E477" s="50" t="s">
        <v>534</v>
      </c>
    </row>
    <row r="478" spans="1:5" x14ac:dyDescent="0.2">
      <c r="A478" s="9" t="str">
        <f t="shared" si="13"/>
        <v>INDEC-PB - 2720-1</v>
      </c>
      <c r="B478" s="52">
        <v>2720</v>
      </c>
      <c r="C478" s="22" t="s">
        <v>46</v>
      </c>
      <c r="D478" s="52">
        <v>1</v>
      </c>
      <c r="E478" s="29" t="s">
        <v>535</v>
      </c>
    </row>
    <row r="479" spans="1:5" x14ac:dyDescent="0.2">
      <c r="A479" s="9" t="str">
        <f t="shared" si="13"/>
        <v>INDEC-PB - 2922-1</v>
      </c>
      <c r="B479" s="47">
        <v>2922</v>
      </c>
      <c r="C479" s="22" t="s">
        <v>46</v>
      </c>
      <c r="D479" s="47">
        <v>1</v>
      </c>
      <c r="E479" s="29" t="s">
        <v>536</v>
      </c>
    </row>
    <row r="480" spans="1:5" x14ac:dyDescent="0.2">
      <c r="A480" s="9" t="str">
        <f t="shared" si="13"/>
        <v>INDEC-PB - 2913-1</v>
      </c>
      <c r="B480" s="47">
        <v>2913</v>
      </c>
      <c r="C480" s="22" t="s">
        <v>46</v>
      </c>
      <c r="D480" s="47">
        <v>1</v>
      </c>
      <c r="E480" s="29" t="s">
        <v>537</v>
      </c>
    </row>
    <row r="481" spans="1:7" x14ac:dyDescent="0.2">
      <c r="A481" s="9" t="str">
        <f t="shared" si="13"/>
        <v>INDEC-PB - 2413-1</v>
      </c>
      <c r="B481" s="47">
        <v>2413</v>
      </c>
      <c r="C481" s="22" t="s">
        <v>46</v>
      </c>
      <c r="D481" s="47">
        <v>1</v>
      </c>
      <c r="E481" s="29" t="s">
        <v>538</v>
      </c>
    </row>
    <row r="482" spans="1:7" x14ac:dyDescent="0.2">
      <c r="A482" s="9" t="str">
        <f t="shared" si="13"/>
        <v>INDEC-PB - 2411-1</v>
      </c>
      <c r="B482" s="47">
        <v>2411</v>
      </c>
      <c r="C482" s="22" t="s">
        <v>46</v>
      </c>
      <c r="D482" s="47">
        <v>1</v>
      </c>
      <c r="E482" s="29" t="s">
        <v>539</v>
      </c>
    </row>
    <row r="485" spans="1:7" x14ac:dyDescent="0.2">
      <c r="A485" s="53"/>
      <c r="B485" s="7" t="s">
        <v>575</v>
      </c>
      <c r="C485" s="53"/>
      <c r="D485" s="54"/>
    </row>
    <row r="487" spans="1:7" ht="11.25" customHeight="1" x14ac:dyDescent="0.2">
      <c r="A487" s="36"/>
      <c r="B487" s="656" t="s">
        <v>262</v>
      </c>
      <c r="C487" s="36"/>
      <c r="D487" s="36"/>
      <c r="E487" s="656" t="s">
        <v>263</v>
      </c>
      <c r="F487" s="656" t="s">
        <v>264</v>
      </c>
      <c r="G487" s="656" t="s">
        <v>265</v>
      </c>
    </row>
    <row r="488" spans="1:7" x14ac:dyDescent="0.2">
      <c r="A488" s="36"/>
      <c r="B488" s="656"/>
      <c r="C488" s="36"/>
      <c r="D488" s="36"/>
      <c r="E488" s="656"/>
      <c r="F488" s="656" t="s">
        <v>266</v>
      </c>
      <c r="G488" s="656"/>
    </row>
    <row r="489" spans="1:7" x14ac:dyDescent="0.2">
      <c r="A489" s="22"/>
      <c r="B489" s="22"/>
      <c r="C489" s="22"/>
      <c r="D489" s="25"/>
      <c r="E489" s="22"/>
      <c r="F489" s="22"/>
      <c r="G489" s="22"/>
    </row>
    <row r="490" spans="1:7" x14ac:dyDescent="0.2">
      <c r="A490" s="25" t="str">
        <f t="shared" ref="A490:A500" si="14">CONCATENATE("INDEC-DCTO - Inciso ",B490)</f>
        <v>INDEC-DCTO - Inciso a)</v>
      </c>
      <c r="B490" s="25" t="s">
        <v>267</v>
      </c>
      <c r="C490" s="25"/>
      <c r="D490" s="25"/>
      <c r="E490" s="22" t="s">
        <v>268</v>
      </c>
      <c r="F490" s="25" t="s">
        <v>269</v>
      </c>
      <c r="G490" s="22" t="s">
        <v>270</v>
      </c>
    </row>
    <row r="491" spans="1:7" x14ac:dyDescent="0.2">
      <c r="A491" s="25" t="str">
        <f t="shared" si="14"/>
        <v>INDEC-DCTO - Inciso b)</v>
      </c>
      <c r="B491" s="25" t="s">
        <v>271</v>
      </c>
      <c r="C491" s="25"/>
      <c r="D491" s="25"/>
      <c r="E491" s="22" t="s">
        <v>272</v>
      </c>
      <c r="F491" s="25" t="s">
        <v>273</v>
      </c>
      <c r="G491" s="22" t="s">
        <v>274</v>
      </c>
    </row>
    <row r="492" spans="1:7" x14ac:dyDescent="0.2">
      <c r="A492" s="25" t="str">
        <f t="shared" si="14"/>
        <v>INDEC-DCTO - Inciso d)</v>
      </c>
      <c r="B492" s="25" t="s">
        <v>275</v>
      </c>
      <c r="C492" s="25"/>
      <c r="D492" s="25"/>
      <c r="E492" s="22" t="s">
        <v>276</v>
      </c>
      <c r="F492" s="25" t="s">
        <v>273</v>
      </c>
      <c r="G492" s="22" t="s">
        <v>277</v>
      </c>
    </row>
    <row r="493" spans="1:7" x14ac:dyDescent="0.2">
      <c r="A493" s="25" t="str">
        <f t="shared" si="14"/>
        <v>INDEC-DCTO - Inciso f)</v>
      </c>
      <c r="B493" s="25" t="s">
        <v>278</v>
      </c>
      <c r="C493" s="25"/>
      <c r="D493" s="25"/>
      <c r="E493" s="22" t="s">
        <v>279</v>
      </c>
      <c r="F493" s="25" t="s">
        <v>280</v>
      </c>
      <c r="G493" s="22" t="s">
        <v>281</v>
      </c>
    </row>
    <row r="494" spans="1:7" x14ac:dyDescent="0.2">
      <c r="A494" s="25" t="str">
        <f t="shared" si="14"/>
        <v>INDEC-DCTO - Inciso g)</v>
      </c>
      <c r="B494" s="25" t="s">
        <v>282</v>
      </c>
      <c r="C494" s="25"/>
      <c r="D494" s="25"/>
      <c r="E494" s="22" t="s">
        <v>283</v>
      </c>
      <c r="F494" s="25" t="s">
        <v>273</v>
      </c>
      <c r="G494" s="22" t="s">
        <v>284</v>
      </c>
    </row>
    <row r="495" spans="1:7" x14ac:dyDescent="0.2">
      <c r="A495" s="25" t="str">
        <f t="shared" si="14"/>
        <v>INDEC-DCTO - Inciso h)</v>
      </c>
      <c r="B495" s="25" t="s">
        <v>285</v>
      </c>
      <c r="C495" s="25"/>
      <c r="D495" s="25"/>
      <c r="E495" s="22" t="s">
        <v>286</v>
      </c>
      <c r="F495" s="25" t="s">
        <v>287</v>
      </c>
      <c r="G495" s="22" t="s">
        <v>288</v>
      </c>
    </row>
    <row r="496" spans="1:7" x14ac:dyDescent="0.2">
      <c r="A496" s="25" t="str">
        <f t="shared" si="14"/>
        <v>INDEC-DCTO - Inciso p)</v>
      </c>
      <c r="B496" s="25" t="s">
        <v>289</v>
      </c>
      <c r="C496" s="25"/>
      <c r="D496" s="25"/>
      <c r="E496" s="22" t="s">
        <v>290</v>
      </c>
      <c r="F496" s="25" t="s">
        <v>269</v>
      </c>
      <c r="G496" s="22" t="s">
        <v>291</v>
      </c>
    </row>
    <row r="497" spans="1:7" x14ac:dyDescent="0.2">
      <c r="A497" s="25" t="str">
        <f t="shared" si="14"/>
        <v>INDEC-DCTO - Inciso r)</v>
      </c>
      <c r="B497" s="25" t="s">
        <v>292</v>
      </c>
      <c r="C497" s="25"/>
      <c r="D497" s="25"/>
      <c r="E497" s="22" t="s">
        <v>293</v>
      </c>
      <c r="F497" s="25" t="s">
        <v>273</v>
      </c>
      <c r="G497" s="22" t="s">
        <v>294</v>
      </c>
    </row>
    <row r="498" spans="1:7" x14ac:dyDescent="0.2">
      <c r="A498" s="25" t="str">
        <f t="shared" si="14"/>
        <v>INDEC-DCTO - Inciso s)</v>
      </c>
      <c r="B498" s="25" t="s">
        <v>295</v>
      </c>
      <c r="C498" s="25"/>
      <c r="D498" s="25"/>
      <c r="E498" s="22" t="s">
        <v>296</v>
      </c>
      <c r="F498" s="25" t="s">
        <v>287</v>
      </c>
      <c r="G498" s="22" t="s">
        <v>166</v>
      </c>
    </row>
    <row r="499" spans="1:7" x14ac:dyDescent="0.2">
      <c r="A499" s="25" t="str">
        <f t="shared" si="14"/>
        <v>INDEC-DCTO - Inciso u)</v>
      </c>
      <c r="B499" s="25" t="s">
        <v>297</v>
      </c>
      <c r="C499" s="25"/>
      <c r="D499" s="25"/>
      <c r="E499" s="22" t="s">
        <v>298</v>
      </c>
      <c r="F499" s="25">
        <v>4324041</v>
      </c>
      <c r="G499" s="22" t="s">
        <v>189</v>
      </c>
    </row>
    <row r="500" spans="1:7" x14ac:dyDescent="0.2">
      <c r="A500" s="25" t="str">
        <f t="shared" si="14"/>
        <v>INDEC-DCTO - Inciso v)</v>
      </c>
      <c r="B500" s="25" t="s">
        <v>299</v>
      </c>
      <c r="C500" s="25"/>
      <c r="D500" s="25"/>
      <c r="E500" s="22" t="s">
        <v>300</v>
      </c>
      <c r="F500" s="25">
        <v>4322032</v>
      </c>
      <c r="G500" s="22" t="s">
        <v>134</v>
      </c>
    </row>
    <row r="501" spans="1:7" x14ac:dyDescent="0.2">
      <c r="A501" s="25"/>
      <c r="B501" s="25"/>
      <c r="C501" s="25"/>
      <c r="D501" s="25"/>
      <c r="E501" s="22"/>
      <c r="F501" s="25"/>
      <c r="G501" s="22"/>
    </row>
    <row r="502" spans="1:7" x14ac:dyDescent="0.2">
      <c r="A502" s="25" t="str">
        <f>CONCATENATE("INDEC-DCTO - Inciso ",B502)</f>
        <v>INDEC-DCTO - Inciso c)</v>
      </c>
      <c r="B502" s="25" t="s">
        <v>301</v>
      </c>
      <c r="C502" s="25"/>
      <c r="D502" s="25"/>
      <c r="E502" s="22" t="s">
        <v>302</v>
      </c>
      <c r="F502" s="25"/>
      <c r="G502" s="22" t="s">
        <v>576</v>
      </c>
    </row>
    <row r="503" spans="1:7" x14ac:dyDescent="0.2">
      <c r="A503" s="25" t="str">
        <f>CONCATENATE("INDEC-DCTO - Inciso ",B503)</f>
        <v>INDEC-DCTO - Inciso m)</v>
      </c>
      <c r="B503" s="25" t="s">
        <v>303</v>
      </c>
      <c r="C503" s="25"/>
      <c r="D503" s="25"/>
      <c r="E503" s="22" t="s">
        <v>304</v>
      </c>
      <c r="F503" s="25"/>
      <c r="G503" s="22" t="s">
        <v>577</v>
      </c>
    </row>
    <row r="504" spans="1:7" x14ac:dyDescent="0.2">
      <c r="A504" s="25" t="str">
        <f>CONCATENATE("INDEC-DCTO - Inciso ",B504)</f>
        <v>INDEC-DCTO - Inciso n)</v>
      </c>
      <c r="B504" s="25" t="s">
        <v>305</v>
      </c>
      <c r="C504" s="25"/>
      <c r="D504" s="25"/>
      <c r="E504" s="22" t="s">
        <v>306</v>
      </c>
      <c r="F504" s="25"/>
      <c r="G504" s="22" t="s">
        <v>578</v>
      </c>
    </row>
    <row r="505" spans="1:7" x14ac:dyDescent="0.2">
      <c r="A505" s="25" t="str">
        <f>CONCATENATE("INDEC-DCTO - Inciso ",B505)</f>
        <v>INDEC-DCTO - Inciso q)</v>
      </c>
      <c r="B505" s="25" t="s">
        <v>307</v>
      </c>
      <c r="C505" s="25"/>
      <c r="D505" s="25"/>
      <c r="E505" s="22" t="s">
        <v>308</v>
      </c>
      <c r="F505" s="25"/>
      <c r="G505" s="22" t="s">
        <v>579</v>
      </c>
    </row>
    <row r="508" spans="1:7" x14ac:dyDescent="0.2">
      <c r="B508" s="7" t="s">
        <v>580</v>
      </c>
    </row>
    <row r="511" spans="1:7" ht="11.25" customHeight="1" x14ac:dyDescent="0.2">
      <c r="A511" s="36"/>
      <c r="B511" s="656" t="s">
        <v>262</v>
      </c>
      <c r="C511" s="36"/>
      <c r="D511" s="36"/>
      <c r="E511" s="656" t="s">
        <v>263</v>
      </c>
      <c r="F511" s="656" t="s">
        <v>264</v>
      </c>
      <c r="G511" s="656" t="s">
        <v>265</v>
      </c>
    </row>
    <row r="512" spans="1:7" x14ac:dyDescent="0.2">
      <c r="A512" s="36"/>
      <c r="B512" s="656"/>
      <c r="C512" s="36"/>
      <c r="D512" s="36"/>
      <c r="E512" s="656"/>
      <c r="F512" s="656" t="s">
        <v>266</v>
      </c>
      <c r="G512" s="656"/>
    </row>
    <row r="513" spans="1:7" x14ac:dyDescent="0.2">
      <c r="A513" s="29"/>
      <c r="B513" s="29"/>
      <c r="C513" s="29"/>
      <c r="D513" s="30"/>
      <c r="E513" s="29"/>
      <c r="F513" s="29"/>
      <c r="G513" s="29"/>
    </row>
    <row r="514" spans="1:7" x14ac:dyDescent="0.2">
      <c r="A514" s="29"/>
      <c r="B514" s="29"/>
      <c r="C514" s="29"/>
      <c r="D514" s="30"/>
      <c r="E514" s="17" t="s">
        <v>512</v>
      </c>
      <c r="F514" s="29"/>
      <c r="G514" s="29"/>
    </row>
    <row r="515" spans="1:7" x14ac:dyDescent="0.2">
      <c r="A515" s="25" t="str">
        <f>CONCATENATE("INDEC-DCTO - Inciso ",B515)</f>
        <v>INDEC-DCTO - Inciso e)</v>
      </c>
      <c r="B515" s="9" t="s">
        <v>569</v>
      </c>
      <c r="C515" s="30"/>
      <c r="D515" s="30"/>
      <c r="E515" s="29" t="s">
        <v>551</v>
      </c>
      <c r="F515" s="30" t="s">
        <v>552</v>
      </c>
      <c r="G515" s="29" t="s">
        <v>553</v>
      </c>
    </row>
    <row r="516" spans="1:7" x14ac:dyDescent="0.2">
      <c r="A516" s="25" t="str">
        <f>CONCATENATE("INDEC-DCTO - Inciso ",B516)</f>
        <v>INDEC-DCTO - Inciso i)</v>
      </c>
      <c r="B516" s="9" t="s">
        <v>570</v>
      </c>
      <c r="C516" s="30"/>
      <c r="D516" s="30"/>
      <c r="E516" s="29" t="s">
        <v>554</v>
      </c>
      <c r="F516" s="30" t="s">
        <v>555</v>
      </c>
      <c r="G516" s="29" t="s">
        <v>556</v>
      </c>
    </row>
    <row r="517" spans="1:7" x14ac:dyDescent="0.2">
      <c r="A517" s="25" t="str">
        <f>CONCATENATE("INDEC-DCTO - Inciso ",B517)</f>
        <v>INDEC-DCTO - Inciso k)</v>
      </c>
      <c r="B517" s="9" t="s">
        <v>571</v>
      </c>
      <c r="C517" s="30"/>
      <c r="D517" s="30"/>
      <c r="E517" s="29" t="s">
        <v>557</v>
      </c>
      <c r="F517" s="30" t="s">
        <v>558</v>
      </c>
      <c r="G517" s="29" t="s">
        <v>559</v>
      </c>
    </row>
    <row r="518" spans="1:7" x14ac:dyDescent="0.2">
      <c r="A518" s="25" t="str">
        <f>CONCATENATE("INDEC-DCTO - Inciso ",B518)</f>
        <v>INDEC-DCTO - Inciso t)</v>
      </c>
      <c r="B518" s="9" t="s">
        <v>572</v>
      </c>
      <c r="C518" s="30"/>
      <c r="D518" s="30"/>
      <c r="E518" s="29" t="s">
        <v>560</v>
      </c>
      <c r="F518" s="30" t="s">
        <v>561</v>
      </c>
      <c r="G518" s="29" t="s">
        <v>562</v>
      </c>
    </row>
    <row r="519" spans="1:7" x14ac:dyDescent="0.2">
      <c r="A519" s="25" t="str">
        <f>CONCATENATE("INDEC-DCTO - Inciso ",B519)</f>
        <v>INDEC-DCTO - Inciso w)</v>
      </c>
      <c r="B519" s="9" t="s">
        <v>573</v>
      </c>
      <c r="C519" s="30"/>
      <c r="D519" s="30"/>
      <c r="E519" s="29" t="s">
        <v>563</v>
      </c>
      <c r="F519" s="30" t="s">
        <v>564</v>
      </c>
      <c r="G519" s="29" t="s">
        <v>565</v>
      </c>
    </row>
    <row r="520" spans="1:7" x14ac:dyDescent="0.2">
      <c r="A520" s="29"/>
      <c r="B520" s="9"/>
      <c r="C520" s="29"/>
      <c r="D520" s="30"/>
      <c r="E520" s="29"/>
      <c r="F520" s="30"/>
      <c r="G520" s="29"/>
    </row>
    <row r="521" spans="1:7" x14ac:dyDescent="0.2">
      <c r="A521" s="29"/>
      <c r="B521" s="9"/>
      <c r="C521" s="29"/>
      <c r="D521" s="30"/>
      <c r="E521" s="17" t="s">
        <v>489</v>
      </c>
      <c r="F521" s="30"/>
      <c r="G521" s="29"/>
    </row>
    <row r="522" spans="1:7" x14ac:dyDescent="0.2">
      <c r="A522" s="25" t="str">
        <f>CONCATENATE("INDEC-DCTO - Inciso ",B522)</f>
        <v>INDEC-DCTO - Inciso j)</v>
      </c>
      <c r="B522" s="9" t="s">
        <v>574</v>
      </c>
      <c r="C522" s="30"/>
      <c r="D522" s="30"/>
      <c r="E522" s="29" t="s">
        <v>566</v>
      </c>
      <c r="F522" s="30" t="s">
        <v>567</v>
      </c>
      <c r="G522" s="29" t="s">
        <v>568</v>
      </c>
    </row>
    <row r="523" spans="1:7" x14ac:dyDescent="0.2">
      <c r="A523" s="30"/>
      <c r="B523" s="30"/>
      <c r="C523" s="30"/>
      <c r="D523" s="30"/>
      <c r="E523" s="29"/>
      <c r="F523" s="30"/>
      <c r="G523" s="29"/>
    </row>
    <row r="526" spans="1:7" x14ac:dyDescent="0.2">
      <c r="A526" s="15"/>
      <c r="B526" s="18"/>
      <c r="C526" s="15"/>
      <c r="D526" s="16"/>
      <c r="E526" s="15"/>
    </row>
    <row r="528" spans="1:7" x14ac:dyDescent="0.2">
      <c r="A528" s="20"/>
      <c r="B528" s="7" t="s">
        <v>309</v>
      </c>
      <c r="C528" s="20"/>
      <c r="D528" s="21"/>
    </row>
    <row r="529" spans="1:5" x14ac:dyDescent="0.2">
      <c r="A529" s="22"/>
      <c r="B529" s="22"/>
      <c r="C529" s="22"/>
      <c r="D529" s="25"/>
    </row>
    <row r="530" spans="1:5" x14ac:dyDescent="0.2">
      <c r="A530" s="655" t="s">
        <v>348</v>
      </c>
      <c r="B530" s="656" t="s">
        <v>43</v>
      </c>
      <c r="C530" s="656"/>
      <c r="D530" s="656"/>
      <c r="E530" s="655" t="s">
        <v>44</v>
      </c>
    </row>
    <row r="531" spans="1:5" x14ac:dyDescent="0.2">
      <c r="A531" s="655"/>
      <c r="B531" s="656" t="s">
        <v>45</v>
      </c>
      <c r="C531" s="656"/>
      <c r="D531" s="656"/>
      <c r="E531" s="655"/>
    </row>
    <row r="532" spans="1:5" x14ac:dyDescent="0.2">
      <c r="A532" s="9" t="str">
        <f t="shared" ref="A532:A553" si="15">CONCATENATE("INDEC-GG ",B532,C532,D532)</f>
        <v>INDEC-GG 18000-1</v>
      </c>
      <c r="B532" s="37">
        <v>18000</v>
      </c>
      <c r="C532" s="37" t="s">
        <v>46</v>
      </c>
      <c r="D532" s="25">
        <v>1</v>
      </c>
      <c r="E532" s="28" t="s">
        <v>310</v>
      </c>
    </row>
    <row r="533" spans="1:5" x14ac:dyDescent="0.2">
      <c r="A533" s="9" t="str">
        <f t="shared" si="15"/>
        <v>INDEC-GG 83107-1</v>
      </c>
      <c r="B533" s="37">
        <v>83107</v>
      </c>
      <c r="C533" s="37" t="s">
        <v>46</v>
      </c>
      <c r="D533" s="25">
        <v>1</v>
      </c>
      <c r="E533" s="28" t="s">
        <v>311</v>
      </c>
    </row>
    <row r="534" spans="1:5" x14ac:dyDescent="0.2">
      <c r="A534" s="9" t="str">
        <f t="shared" si="15"/>
        <v>INDEC-GG 71240-11</v>
      </c>
      <c r="B534" s="37">
        <v>71240</v>
      </c>
      <c r="C534" s="37" t="s">
        <v>46</v>
      </c>
      <c r="D534" s="25">
        <v>11</v>
      </c>
      <c r="E534" s="24" t="s">
        <v>312</v>
      </c>
    </row>
    <row r="535" spans="1:5" x14ac:dyDescent="0.2">
      <c r="A535" s="9" t="str">
        <f t="shared" si="15"/>
        <v>INDEC-GG 71233-11</v>
      </c>
      <c r="B535" s="37">
        <v>71233</v>
      </c>
      <c r="C535" s="37" t="s">
        <v>46</v>
      </c>
      <c r="D535" s="25">
        <v>11</v>
      </c>
      <c r="E535" s="24" t="s">
        <v>313</v>
      </c>
    </row>
    <row r="536" spans="1:5" x14ac:dyDescent="0.2">
      <c r="A536" s="9" t="str">
        <f t="shared" si="15"/>
        <v>INDEC-GG 51800-11</v>
      </c>
      <c r="B536" s="37">
        <v>51800</v>
      </c>
      <c r="C536" s="37" t="s">
        <v>46</v>
      </c>
      <c r="D536" s="25">
        <v>11</v>
      </c>
      <c r="E536" s="24" t="s">
        <v>314</v>
      </c>
    </row>
    <row r="537" spans="1:5" x14ac:dyDescent="0.2">
      <c r="A537" s="9" t="str">
        <f t="shared" si="15"/>
        <v>INDEC-GG 51800-21</v>
      </c>
      <c r="B537" s="37">
        <v>51800</v>
      </c>
      <c r="C537" s="37" t="s">
        <v>46</v>
      </c>
      <c r="D537" s="25">
        <v>21</v>
      </c>
      <c r="E537" s="28" t="s">
        <v>315</v>
      </c>
    </row>
    <row r="538" spans="1:5" x14ac:dyDescent="0.2">
      <c r="A538" s="9" t="str">
        <f t="shared" si="15"/>
        <v>INDEC-GG 74110-11</v>
      </c>
      <c r="B538" s="37">
        <v>74110</v>
      </c>
      <c r="C538" s="37" t="s">
        <v>46</v>
      </c>
      <c r="D538" s="25">
        <v>11</v>
      </c>
      <c r="E538" s="24" t="s">
        <v>316</v>
      </c>
    </row>
    <row r="539" spans="1:5" x14ac:dyDescent="0.2">
      <c r="A539" s="9" t="str">
        <f t="shared" si="15"/>
        <v>INDEC-GG 51560-31</v>
      </c>
      <c r="B539" s="37">
        <v>51560</v>
      </c>
      <c r="C539" s="37" t="s">
        <v>46</v>
      </c>
      <c r="D539" s="25">
        <v>31</v>
      </c>
      <c r="E539" s="28" t="s">
        <v>317</v>
      </c>
    </row>
    <row r="540" spans="1:5" x14ac:dyDescent="0.2">
      <c r="A540" s="9" t="str">
        <f t="shared" si="15"/>
        <v>INDEC-GG 53111-1</v>
      </c>
      <c r="B540" s="37">
        <v>53111</v>
      </c>
      <c r="C540" s="37" t="s">
        <v>46</v>
      </c>
      <c r="D540" s="25">
        <v>1</v>
      </c>
      <c r="E540" s="24" t="s">
        <v>318</v>
      </c>
    </row>
    <row r="541" spans="1:5" x14ac:dyDescent="0.2">
      <c r="A541" s="9" t="str">
        <f t="shared" si="15"/>
        <v>INDEC-GG 54400-1</v>
      </c>
      <c r="B541" s="37">
        <v>54400</v>
      </c>
      <c r="C541" s="37" t="s">
        <v>46</v>
      </c>
      <c r="D541" s="25">
        <v>1</v>
      </c>
      <c r="E541" s="24" t="s">
        <v>319</v>
      </c>
    </row>
    <row r="542" spans="1:5" x14ac:dyDescent="0.2">
      <c r="A542" s="9" t="str">
        <f t="shared" si="15"/>
        <v>INDEC-GG 18000-21</v>
      </c>
      <c r="B542" s="37">
        <v>18000</v>
      </c>
      <c r="C542" s="37" t="s">
        <v>46</v>
      </c>
      <c r="D542" s="25">
        <v>21</v>
      </c>
      <c r="E542" s="24" t="s">
        <v>320</v>
      </c>
    </row>
    <row r="543" spans="1:5" x14ac:dyDescent="0.2">
      <c r="A543" s="9" t="str">
        <f t="shared" si="15"/>
        <v>INDEC-GG 18000-22</v>
      </c>
      <c r="B543" s="37">
        <v>18000</v>
      </c>
      <c r="C543" s="37" t="s">
        <v>46</v>
      </c>
      <c r="D543" s="25">
        <v>22</v>
      </c>
      <c r="E543" s="24" t="s">
        <v>321</v>
      </c>
    </row>
    <row r="544" spans="1:5" x14ac:dyDescent="0.2">
      <c r="A544" s="9" t="str">
        <f t="shared" si="15"/>
        <v>INDEC-GG 88700-2</v>
      </c>
      <c r="B544" s="37">
        <v>88700</v>
      </c>
      <c r="C544" s="37" t="s">
        <v>46</v>
      </c>
      <c r="D544" s="25">
        <v>2</v>
      </c>
      <c r="E544" s="24" t="s">
        <v>322</v>
      </c>
    </row>
    <row r="545" spans="1:5" x14ac:dyDescent="0.2">
      <c r="A545" s="9" t="str">
        <f t="shared" si="15"/>
        <v>INDEC-GG 88700-31</v>
      </c>
      <c r="B545" s="37">
        <v>88700</v>
      </c>
      <c r="C545" s="37" t="s">
        <v>46</v>
      </c>
      <c r="D545" s="25">
        <v>31</v>
      </c>
      <c r="E545" s="28" t="s">
        <v>323</v>
      </c>
    </row>
    <row r="546" spans="1:5" x14ac:dyDescent="0.2">
      <c r="A546" s="9" t="str">
        <f t="shared" si="15"/>
        <v>INDEC-GG DEP-EQ</v>
      </c>
      <c r="B546" s="37" t="s">
        <v>1114</v>
      </c>
      <c r="C546" s="37"/>
      <c r="D546" s="25"/>
      <c r="E546" s="28" t="s">
        <v>324</v>
      </c>
    </row>
    <row r="547" spans="1:5" x14ac:dyDescent="0.2">
      <c r="A547" s="9" t="str">
        <f t="shared" si="15"/>
        <v>INDEC-GG 88700-1</v>
      </c>
      <c r="B547" s="37">
        <v>88700</v>
      </c>
      <c r="C547" s="37" t="s">
        <v>46</v>
      </c>
      <c r="D547" s="25">
        <v>1</v>
      </c>
      <c r="E547" s="28" t="s">
        <v>325</v>
      </c>
    </row>
    <row r="548" spans="1:5" x14ac:dyDescent="0.2">
      <c r="A548" s="9" t="str">
        <f t="shared" si="15"/>
        <v>INDEC-GG 31210-11</v>
      </c>
      <c r="B548" s="37">
        <v>31210</v>
      </c>
      <c r="C548" s="37" t="s">
        <v>46</v>
      </c>
      <c r="D548" s="25">
        <v>11</v>
      </c>
      <c r="E548" s="28" t="s">
        <v>326</v>
      </c>
    </row>
    <row r="549" spans="1:5" x14ac:dyDescent="0.2">
      <c r="A549" s="9" t="str">
        <f t="shared" si="15"/>
        <v>INDEC-GG 81295-1</v>
      </c>
      <c r="B549" s="37">
        <v>81295</v>
      </c>
      <c r="C549" s="37" t="s">
        <v>46</v>
      </c>
      <c r="D549" s="25">
        <v>1</v>
      </c>
      <c r="E549" s="28" t="s">
        <v>327</v>
      </c>
    </row>
    <row r="550" spans="1:5" x14ac:dyDescent="0.2">
      <c r="A550" s="9" t="str">
        <f t="shared" si="15"/>
        <v>INDEC-GG 81297-1</v>
      </c>
      <c r="B550" s="37">
        <v>81297</v>
      </c>
      <c r="C550" s="37" t="s">
        <v>46</v>
      </c>
      <c r="D550" s="25">
        <v>1</v>
      </c>
      <c r="E550" s="24" t="s">
        <v>328</v>
      </c>
    </row>
    <row r="551" spans="1:5" x14ac:dyDescent="0.2">
      <c r="A551" s="9" t="str">
        <f t="shared" si="15"/>
        <v>INDEC-GG 51560-21</v>
      </c>
      <c r="B551" s="37">
        <v>51560</v>
      </c>
      <c r="C551" s="37" t="s">
        <v>46</v>
      </c>
      <c r="D551" s="25">
        <v>21</v>
      </c>
      <c r="E551" s="28" t="s">
        <v>329</v>
      </c>
    </row>
    <row r="552" spans="1:5" x14ac:dyDescent="0.2">
      <c r="A552" s="9" t="str">
        <f t="shared" si="15"/>
        <v>INDEC-GG 31100-11</v>
      </c>
      <c r="B552" s="37">
        <v>31100</v>
      </c>
      <c r="C552" s="37" t="s">
        <v>46</v>
      </c>
      <c r="D552" s="25">
        <v>11</v>
      </c>
      <c r="E552" s="28" t="s">
        <v>330</v>
      </c>
    </row>
    <row r="553" spans="1:5" x14ac:dyDescent="0.2">
      <c r="A553" s="9" t="str">
        <f t="shared" si="15"/>
        <v>INDEC-GG 53211-11</v>
      </c>
      <c r="B553" s="37">
        <v>53211</v>
      </c>
      <c r="C553" s="37" t="s">
        <v>46</v>
      </c>
      <c r="D553" s="25">
        <v>11</v>
      </c>
      <c r="E553" s="24" t="s">
        <v>331</v>
      </c>
    </row>
    <row r="556" spans="1:5" x14ac:dyDescent="0.2">
      <c r="B556" s="7" t="s">
        <v>729</v>
      </c>
    </row>
    <row r="557" spans="1:5" x14ac:dyDescent="0.2">
      <c r="B557" s="7" t="s">
        <v>730</v>
      </c>
    </row>
    <row r="559" spans="1:5" x14ac:dyDescent="0.2">
      <c r="A559" s="9" t="str">
        <f t="shared" ref="A559:A590" si="16">CONCATENATE("DNV-T I - ",B559)</f>
        <v>DNV-T I - 1</v>
      </c>
      <c r="B559" s="11">
        <v>1</v>
      </c>
      <c r="E559" s="11" t="s">
        <v>268</v>
      </c>
    </row>
    <row r="560" spans="1:5" x14ac:dyDescent="0.2">
      <c r="A560" s="9" t="str">
        <f t="shared" si="16"/>
        <v>DNV-T I - 2</v>
      </c>
      <c r="B560" s="11">
        <v>2</v>
      </c>
      <c r="E560" s="11" t="s">
        <v>731</v>
      </c>
    </row>
    <row r="561" spans="1:5" x14ac:dyDescent="0.2">
      <c r="A561" s="9" t="str">
        <f t="shared" si="16"/>
        <v>DNV-T I - 3</v>
      </c>
      <c r="B561" s="11">
        <v>3</v>
      </c>
      <c r="E561" s="11" t="s">
        <v>732</v>
      </c>
    </row>
    <row r="562" spans="1:5" x14ac:dyDescent="0.2">
      <c r="A562" s="9" t="str">
        <f t="shared" si="16"/>
        <v>DNV-T I - 4</v>
      </c>
      <c r="B562" s="11">
        <v>4</v>
      </c>
      <c r="E562" s="11" t="s">
        <v>733</v>
      </c>
    </row>
    <row r="563" spans="1:5" x14ac:dyDescent="0.2">
      <c r="A563" s="9" t="str">
        <f t="shared" si="16"/>
        <v>DNV-T I - 5</v>
      </c>
      <c r="B563" s="11">
        <v>5</v>
      </c>
      <c r="E563" s="11" t="s">
        <v>734</v>
      </c>
    </row>
    <row r="564" spans="1:5" x14ac:dyDescent="0.2">
      <c r="A564" s="9" t="str">
        <f t="shared" si="16"/>
        <v>DNV-T I - 6</v>
      </c>
      <c r="B564" s="11">
        <v>6</v>
      </c>
      <c r="E564" s="11" t="s">
        <v>735</v>
      </c>
    </row>
    <row r="565" spans="1:5" x14ac:dyDescent="0.2">
      <c r="A565" s="9" t="str">
        <f t="shared" si="16"/>
        <v>DNV-T I - 7</v>
      </c>
      <c r="B565" s="11">
        <v>7</v>
      </c>
      <c r="E565" s="11" t="s">
        <v>736</v>
      </c>
    </row>
    <row r="566" spans="1:5" x14ac:dyDescent="0.2">
      <c r="A566" s="9" t="str">
        <f t="shared" si="16"/>
        <v>DNV-T I - 8</v>
      </c>
      <c r="B566" s="11">
        <v>8</v>
      </c>
      <c r="E566" s="11" t="s">
        <v>737</v>
      </c>
    </row>
    <row r="567" spans="1:5" x14ac:dyDescent="0.2">
      <c r="A567" s="9" t="str">
        <f t="shared" si="16"/>
        <v>DNV-T I - 9</v>
      </c>
      <c r="B567" s="11">
        <v>9</v>
      </c>
      <c r="E567" s="11" t="s">
        <v>738</v>
      </c>
    </row>
    <row r="568" spans="1:5" x14ac:dyDescent="0.2">
      <c r="A568" s="9" t="str">
        <f t="shared" si="16"/>
        <v>DNV-T I - 10</v>
      </c>
      <c r="B568" s="11">
        <v>10</v>
      </c>
      <c r="E568" s="11" t="s">
        <v>739</v>
      </c>
    </row>
    <row r="569" spans="1:5" x14ac:dyDescent="0.2">
      <c r="A569" s="9" t="str">
        <f t="shared" si="16"/>
        <v>DNV-T I - 11</v>
      </c>
      <c r="B569" s="11">
        <v>11</v>
      </c>
      <c r="E569" s="11" t="s">
        <v>740</v>
      </c>
    </row>
    <row r="570" spans="1:5" x14ac:dyDescent="0.2">
      <c r="A570" s="9" t="str">
        <f t="shared" si="16"/>
        <v>DNV-T I - 12</v>
      </c>
      <c r="B570" s="11">
        <v>12</v>
      </c>
      <c r="E570" s="11" t="s">
        <v>741</v>
      </c>
    </row>
    <row r="571" spans="1:5" x14ac:dyDescent="0.2">
      <c r="A571" s="9" t="str">
        <f t="shared" si="16"/>
        <v>DNV-T I - 13</v>
      </c>
      <c r="B571" s="11">
        <v>13</v>
      </c>
      <c r="E571" s="11" t="s">
        <v>742</v>
      </c>
    </row>
    <row r="572" spans="1:5" x14ac:dyDescent="0.2">
      <c r="A572" s="9" t="str">
        <f t="shared" si="16"/>
        <v>DNV-T I - 14</v>
      </c>
      <c r="B572" s="11">
        <v>14</v>
      </c>
      <c r="E572" s="11" t="s">
        <v>743</v>
      </c>
    </row>
    <row r="573" spans="1:5" x14ac:dyDescent="0.2">
      <c r="A573" s="9" t="str">
        <f t="shared" si="16"/>
        <v>DNV-T I - 15</v>
      </c>
      <c r="B573" s="11">
        <v>15</v>
      </c>
      <c r="E573" s="11" t="s">
        <v>744</v>
      </c>
    </row>
    <row r="574" spans="1:5" x14ac:dyDescent="0.2">
      <c r="A574" s="9" t="str">
        <f t="shared" si="16"/>
        <v>DNV-T I - 16</v>
      </c>
      <c r="B574" s="11">
        <v>16</v>
      </c>
      <c r="E574" s="11" t="s">
        <v>745</v>
      </c>
    </row>
    <row r="575" spans="1:5" x14ac:dyDescent="0.2">
      <c r="A575" s="9" t="str">
        <f t="shared" si="16"/>
        <v>DNV-T I - 17</v>
      </c>
      <c r="B575" s="11">
        <v>17</v>
      </c>
      <c r="E575" s="11" t="s">
        <v>746</v>
      </c>
    </row>
    <row r="576" spans="1:5" x14ac:dyDescent="0.2">
      <c r="A576" s="9" t="str">
        <f t="shared" si="16"/>
        <v>DNV-T I - 18</v>
      </c>
      <c r="B576" s="11">
        <v>18</v>
      </c>
      <c r="E576" s="11" t="s">
        <v>747</v>
      </c>
    </row>
    <row r="577" spans="1:5" x14ac:dyDescent="0.2">
      <c r="A577" s="9" t="str">
        <f t="shared" si="16"/>
        <v>DNV-T I - 19</v>
      </c>
      <c r="B577" s="11">
        <v>19</v>
      </c>
      <c r="E577" s="11" t="s">
        <v>748</v>
      </c>
    </row>
    <row r="578" spans="1:5" x14ac:dyDescent="0.2">
      <c r="A578" s="9" t="str">
        <f t="shared" si="16"/>
        <v>DNV-T I - 20</v>
      </c>
      <c r="B578" s="11">
        <v>20</v>
      </c>
      <c r="E578" s="11" t="s">
        <v>749</v>
      </c>
    </row>
    <row r="579" spans="1:5" x14ac:dyDescent="0.2">
      <c r="A579" s="9" t="str">
        <f t="shared" si="16"/>
        <v>DNV-T I - 21</v>
      </c>
      <c r="B579" s="11">
        <v>21</v>
      </c>
      <c r="E579" s="11" t="s">
        <v>750</v>
      </c>
    </row>
    <row r="580" spans="1:5" x14ac:dyDescent="0.2">
      <c r="A580" s="9" t="str">
        <f t="shared" si="16"/>
        <v>DNV-T I - 22</v>
      </c>
      <c r="B580" s="11">
        <v>22</v>
      </c>
      <c r="E580" s="11" t="s">
        <v>751</v>
      </c>
    </row>
    <row r="581" spans="1:5" x14ac:dyDescent="0.2">
      <c r="A581" s="9" t="str">
        <f t="shared" si="16"/>
        <v>DNV-T I - 23</v>
      </c>
      <c r="B581" s="11">
        <v>23</v>
      </c>
      <c r="E581" s="11" t="s">
        <v>752</v>
      </c>
    </row>
    <row r="582" spans="1:5" x14ac:dyDescent="0.2">
      <c r="A582" s="9" t="str">
        <f t="shared" si="16"/>
        <v>DNV-T I - 24</v>
      </c>
      <c r="B582" s="11">
        <v>24</v>
      </c>
      <c r="E582" s="11" t="s">
        <v>753</v>
      </c>
    </row>
    <row r="583" spans="1:5" x14ac:dyDescent="0.2">
      <c r="A583" s="9" t="str">
        <f t="shared" si="16"/>
        <v>DNV-T I - 25</v>
      </c>
      <c r="B583" s="11">
        <v>25</v>
      </c>
      <c r="E583" s="11" t="s">
        <v>754</v>
      </c>
    </row>
    <row r="584" spans="1:5" x14ac:dyDescent="0.2">
      <c r="A584" s="9" t="str">
        <f t="shared" si="16"/>
        <v>DNV-T I - 26</v>
      </c>
      <c r="B584" s="11">
        <v>26</v>
      </c>
      <c r="E584" s="11" t="s">
        <v>755</v>
      </c>
    </row>
    <row r="585" spans="1:5" x14ac:dyDescent="0.2">
      <c r="A585" s="9" t="str">
        <f t="shared" si="16"/>
        <v>DNV-T I - 27</v>
      </c>
      <c r="B585" s="11">
        <v>27</v>
      </c>
      <c r="E585" s="11" t="s">
        <v>756</v>
      </c>
    </row>
    <row r="586" spans="1:5" x14ac:dyDescent="0.2">
      <c r="A586" s="9" t="str">
        <f t="shared" si="16"/>
        <v>DNV-T I - 28</v>
      </c>
      <c r="B586" s="11">
        <v>28</v>
      </c>
      <c r="E586" s="11" t="s">
        <v>757</v>
      </c>
    </row>
    <row r="587" spans="1:5" x14ac:dyDescent="0.2">
      <c r="A587" s="9" t="str">
        <f t="shared" si="16"/>
        <v>DNV-T I - 29</v>
      </c>
      <c r="B587" s="11">
        <v>29</v>
      </c>
      <c r="E587" s="11" t="s">
        <v>758</v>
      </c>
    </row>
    <row r="588" spans="1:5" x14ac:dyDescent="0.2">
      <c r="A588" s="9" t="str">
        <f t="shared" si="16"/>
        <v>DNV-T I - 30</v>
      </c>
      <c r="B588" s="11">
        <v>30</v>
      </c>
      <c r="E588" s="11" t="s">
        <v>759</v>
      </c>
    </row>
    <row r="589" spans="1:5" x14ac:dyDescent="0.2">
      <c r="A589" s="9" t="str">
        <f t="shared" si="16"/>
        <v>DNV-T I - 31</v>
      </c>
      <c r="B589" s="11">
        <v>31</v>
      </c>
      <c r="E589" s="11" t="s">
        <v>760</v>
      </c>
    </row>
    <row r="590" spans="1:5" x14ac:dyDescent="0.2">
      <c r="A590" s="9" t="str">
        <f t="shared" si="16"/>
        <v>DNV-T I - 32</v>
      </c>
      <c r="B590" s="11">
        <v>32</v>
      </c>
      <c r="E590" s="11" t="s">
        <v>761</v>
      </c>
    </row>
    <row r="591" spans="1:5" x14ac:dyDescent="0.2">
      <c r="A591" s="9" t="str">
        <f t="shared" ref="A591:A622" si="17">CONCATENATE("DNV-T I - ",B591)</f>
        <v>DNV-T I - 33</v>
      </c>
      <c r="B591" s="11">
        <v>33</v>
      </c>
      <c r="E591" s="11" t="s">
        <v>762</v>
      </c>
    </row>
    <row r="592" spans="1:5" x14ac:dyDescent="0.2">
      <c r="A592" s="9" t="str">
        <f t="shared" si="17"/>
        <v>DNV-T I - 34</v>
      </c>
      <c r="B592" s="11">
        <v>34</v>
      </c>
      <c r="E592" s="11" t="s">
        <v>763</v>
      </c>
    </row>
    <row r="593" spans="1:5" x14ac:dyDescent="0.2">
      <c r="A593" s="9" t="str">
        <f t="shared" si="17"/>
        <v>DNV-T I - 35</v>
      </c>
      <c r="B593" s="11">
        <v>35</v>
      </c>
      <c r="E593" s="11" t="s">
        <v>764</v>
      </c>
    </row>
    <row r="594" spans="1:5" x14ac:dyDescent="0.2">
      <c r="A594" s="9" t="str">
        <f t="shared" si="17"/>
        <v>DNV-T I - 36</v>
      </c>
      <c r="B594" s="11">
        <v>36</v>
      </c>
      <c r="E594" s="11" t="s">
        <v>765</v>
      </c>
    </row>
    <row r="595" spans="1:5" x14ac:dyDescent="0.2">
      <c r="A595" s="9" t="str">
        <f t="shared" si="17"/>
        <v>DNV-T I - 37</v>
      </c>
      <c r="B595" s="11">
        <v>37</v>
      </c>
      <c r="E595" s="11" t="s">
        <v>766</v>
      </c>
    </row>
    <row r="596" spans="1:5" x14ac:dyDescent="0.2">
      <c r="A596" s="9" t="str">
        <f t="shared" si="17"/>
        <v>DNV-T I - 38</v>
      </c>
      <c r="B596" s="11">
        <v>38</v>
      </c>
      <c r="E596" s="11" t="s">
        <v>767</v>
      </c>
    </row>
    <row r="597" spans="1:5" x14ac:dyDescent="0.2">
      <c r="A597" s="9" t="str">
        <f t="shared" si="17"/>
        <v>DNV-T I - 39</v>
      </c>
      <c r="B597" s="11">
        <v>39</v>
      </c>
      <c r="E597" s="11" t="s">
        <v>768</v>
      </c>
    </row>
    <row r="598" spans="1:5" x14ac:dyDescent="0.2">
      <c r="A598" s="9" t="str">
        <f t="shared" si="17"/>
        <v>DNV-T I - 40</v>
      </c>
      <c r="B598" s="11">
        <v>40</v>
      </c>
      <c r="E598" s="11" t="s">
        <v>769</v>
      </c>
    </row>
    <row r="599" spans="1:5" x14ac:dyDescent="0.2">
      <c r="A599" s="9" t="str">
        <f t="shared" si="17"/>
        <v>DNV-T I - 41</v>
      </c>
      <c r="B599" s="11">
        <v>41</v>
      </c>
      <c r="E599" s="11" t="s">
        <v>770</v>
      </c>
    </row>
    <row r="600" spans="1:5" x14ac:dyDescent="0.2">
      <c r="A600" s="9" t="str">
        <f t="shared" si="17"/>
        <v>DNV-T I - 42</v>
      </c>
      <c r="B600" s="11">
        <v>42</v>
      </c>
      <c r="E600" s="11" t="s">
        <v>771</v>
      </c>
    </row>
    <row r="601" spans="1:5" x14ac:dyDescent="0.2">
      <c r="A601" s="9" t="str">
        <f t="shared" si="17"/>
        <v>DNV-T I - 43</v>
      </c>
      <c r="B601" s="11">
        <v>43</v>
      </c>
      <c r="E601" s="11" t="s">
        <v>772</v>
      </c>
    </row>
    <row r="602" spans="1:5" x14ac:dyDescent="0.2">
      <c r="A602" s="9" t="str">
        <f t="shared" si="17"/>
        <v>DNV-T I - 44</v>
      </c>
      <c r="B602" s="11">
        <v>44</v>
      </c>
      <c r="E602" s="11" t="s">
        <v>773</v>
      </c>
    </row>
    <row r="603" spans="1:5" x14ac:dyDescent="0.2">
      <c r="A603" s="9" t="str">
        <f t="shared" si="17"/>
        <v>DNV-T I - 45</v>
      </c>
      <c r="B603" s="11">
        <v>45</v>
      </c>
      <c r="E603" s="11" t="s">
        <v>774</v>
      </c>
    </row>
    <row r="604" spans="1:5" x14ac:dyDescent="0.2">
      <c r="A604" s="9" t="str">
        <f t="shared" si="17"/>
        <v>DNV-T I - 46</v>
      </c>
      <c r="B604" s="11">
        <v>46</v>
      </c>
      <c r="E604" s="11" t="s">
        <v>775</v>
      </c>
    </row>
    <row r="605" spans="1:5" x14ac:dyDescent="0.2">
      <c r="A605" s="9" t="str">
        <f t="shared" si="17"/>
        <v>DNV-T I - 47</v>
      </c>
      <c r="B605" s="11">
        <v>47</v>
      </c>
      <c r="E605" s="11" t="s">
        <v>776</v>
      </c>
    </row>
    <row r="606" spans="1:5" x14ac:dyDescent="0.2">
      <c r="A606" s="9" t="str">
        <f t="shared" si="17"/>
        <v>DNV-T I - 48</v>
      </c>
      <c r="B606" s="11">
        <v>48</v>
      </c>
      <c r="E606" s="11" t="s">
        <v>777</v>
      </c>
    </row>
    <row r="607" spans="1:5" x14ac:dyDescent="0.2">
      <c r="A607" s="9" t="str">
        <f t="shared" si="17"/>
        <v>DNV-T I - 49</v>
      </c>
      <c r="B607" s="11">
        <v>49</v>
      </c>
      <c r="E607" s="11" t="s">
        <v>778</v>
      </c>
    </row>
    <row r="608" spans="1:5" x14ac:dyDescent="0.2">
      <c r="A608" s="9" t="str">
        <f t="shared" si="17"/>
        <v>DNV-T I - 50</v>
      </c>
      <c r="B608" s="11">
        <v>50</v>
      </c>
      <c r="E608" s="11" t="s">
        <v>779</v>
      </c>
    </row>
    <row r="609" spans="1:5" x14ac:dyDescent="0.2">
      <c r="A609" s="9" t="str">
        <f t="shared" si="17"/>
        <v>DNV-T I - 51</v>
      </c>
      <c r="B609" s="11">
        <v>51</v>
      </c>
      <c r="E609" s="11" t="s">
        <v>780</v>
      </c>
    </row>
    <row r="610" spans="1:5" x14ac:dyDescent="0.2">
      <c r="A610" s="9" t="str">
        <f t="shared" si="17"/>
        <v>DNV-T I - 52</v>
      </c>
      <c r="B610" s="11">
        <v>52</v>
      </c>
      <c r="E610" s="11" t="s">
        <v>781</v>
      </c>
    </row>
    <row r="611" spans="1:5" x14ac:dyDescent="0.2">
      <c r="A611" s="9" t="str">
        <f t="shared" si="17"/>
        <v>DNV-T I - 53</v>
      </c>
      <c r="B611" s="11">
        <v>53</v>
      </c>
      <c r="E611" s="11" t="s">
        <v>782</v>
      </c>
    </row>
    <row r="612" spans="1:5" x14ac:dyDescent="0.2">
      <c r="A612" s="9" t="str">
        <f t="shared" si="17"/>
        <v>DNV-T I - 54</v>
      </c>
      <c r="B612" s="11">
        <v>54</v>
      </c>
      <c r="E612" s="11" t="s">
        <v>783</v>
      </c>
    </row>
    <row r="613" spans="1:5" x14ac:dyDescent="0.2">
      <c r="A613" s="9" t="str">
        <f t="shared" si="17"/>
        <v>DNV-T I - 55</v>
      </c>
      <c r="B613" s="11">
        <v>55</v>
      </c>
      <c r="E613" s="11" t="s">
        <v>784</v>
      </c>
    </row>
    <row r="614" spans="1:5" x14ac:dyDescent="0.2">
      <c r="A614" s="9" t="str">
        <f t="shared" si="17"/>
        <v>DNV-T I - 56</v>
      </c>
      <c r="B614" s="11">
        <v>56</v>
      </c>
      <c r="E614" s="11" t="s">
        <v>785</v>
      </c>
    </row>
    <row r="615" spans="1:5" x14ac:dyDescent="0.2">
      <c r="A615" s="9" t="str">
        <f t="shared" si="17"/>
        <v>DNV-T I - 57</v>
      </c>
      <c r="B615" s="11">
        <v>57</v>
      </c>
      <c r="E615" s="11" t="s">
        <v>786</v>
      </c>
    </row>
    <row r="616" spans="1:5" x14ac:dyDescent="0.2">
      <c r="A616" s="9" t="str">
        <f t="shared" si="17"/>
        <v>DNV-T I - 58</v>
      </c>
      <c r="B616" s="11">
        <v>58</v>
      </c>
      <c r="E616" s="11" t="s">
        <v>787</v>
      </c>
    </row>
    <row r="617" spans="1:5" x14ac:dyDescent="0.2">
      <c r="A617" s="9" t="str">
        <f t="shared" si="17"/>
        <v>DNV-T I - 59</v>
      </c>
      <c r="B617" s="11">
        <v>59</v>
      </c>
      <c r="E617" s="11" t="s">
        <v>788</v>
      </c>
    </row>
    <row r="618" spans="1:5" x14ac:dyDescent="0.2">
      <c r="A618" s="9" t="str">
        <f t="shared" si="17"/>
        <v>DNV-T I - 60</v>
      </c>
      <c r="B618" s="11">
        <v>60</v>
      </c>
      <c r="E618" s="11" t="s">
        <v>789</v>
      </c>
    </row>
    <row r="619" spans="1:5" x14ac:dyDescent="0.2">
      <c r="A619" s="9" t="str">
        <f t="shared" si="17"/>
        <v>DNV-T I - 61</v>
      </c>
      <c r="B619" s="11">
        <v>61</v>
      </c>
      <c r="E619" s="11" t="s">
        <v>790</v>
      </c>
    </row>
    <row r="620" spans="1:5" x14ac:dyDescent="0.2">
      <c r="A620" s="9" t="str">
        <f t="shared" si="17"/>
        <v>DNV-T I - 62</v>
      </c>
      <c r="B620" s="11">
        <v>62</v>
      </c>
      <c r="E620" s="11" t="s">
        <v>791</v>
      </c>
    </row>
    <row r="621" spans="1:5" x14ac:dyDescent="0.2">
      <c r="A621" s="9" t="str">
        <f t="shared" si="17"/>
        <v>DNV-T I - 63</v>
      </c>
      <c r="B621" s="11">
        <v>63</v>
      </c>
      <c r="E621" s="11" t="s">
        <v>792</v>
      </c>
    </row>
    <row r="622" spans="1:5" x14ac:dyDescent="0.2">
      <c r="A622" s="9" t="str">
        <f t="shared" si="17"/>
        <v>DNV-T I - 64</v>
      </c>
      <c r="B622" s="11">
        <v>64</v>
      </c>
      <c r="E622" s="11" t="s">
        <v>793</v>
      </c>
    </row>
    <row r="623" spans="1:5" x14ac:dyDescent="0.2">
      <c r="A623" s="9" t="str">
        <f t="shared" ref="A623:A654" si="18">CONCATENATE("DNV-T I - ",B623)</f>
        <v>DNV-T I - 65</v>
      </c>
      <c r="B623" s="11">
        <v>65</v>
      </c>
      <c r="E623" s="11" t="s">
        <v>794</v>
      </c>
    </row>
    <row r="624" spans="1:5" x14ac:dyDescent="0.2">
      <c r="A624" s="9" t="str">
        <f t="shared" si="18"/>
        <v>DNV-T I - 66</v>
      </c>
      <c r="B624" s="11">
        <v>66</v>
      </c>
      <c r="E624" s="11" t="s">
        <v>795</v>
      </c>
    </row>
    <row r="625" spans="1:5" x14ac:dyDescent="0.2">
      <c r="A625" s="9" t="str">
        <f t="shared" si="18"/>
        <v>DNV-T I - 67</v>
      </c>
      <c r="B625" s="11">
        <v>67</v>
      </c>
      <c r="E625" s="11" t="s">
        <v>796</v>
      </c>
    </row>
    <row r="626" spans="1:5" x14ac:dyDescent="0.2">
      <c r="A626" s="9" t="str">
        <f t="shared" si="18"/>
        <v>DNV-T I - 68</v>
      </c>
      <c r="B626" s="11">
        <v>68</v>
      </c>
      <c r="E626" s="11" t="s">
        <v>797</v>
      </c>
    </row>
    <row r="627" spans="1:5" x14ac:dyDescent="0.2">
      <c r="A627" s="9" t="str">
        <f t="shared" si="18"/>
        <v>DNV-T I - 69</v>
      </c>
      <c r="B627" s="11">
        <v>69</v>
      </c>
      <c r="E627" s="11" t="s">
        <v>798</v>
      </c>
    </row>
    <row r="628" spans="1:5" x14ac:dyDescent="0.2">
      <c r="A628" s="9" t="str">
        <f t="shared" si="18"/>
        <v>DNV-T I - 70</v>
      </c>
      <c r="B628" s="11">
        <v>70</v>
      </c>
      <c r="E628" s="11" t="s">
        <v>799</v>
      </c>
    </row>
    <row r="629" spans="1:5" x14ac:dyDescent="0.2">
      <c r="A629" s="9" t="str">
        <f t="shared" si="18"/>
        <v>DNV-T I - 71</v>
      </c>
      <c r="B629" s="11">
        <v>71</v>
      </c>
      <c r="E629" s="11" t="s">
        <v>800</v>
      </c>
    </row>
    <row r="630" spans="1:5" x14ac:dyDescent="0.2">
      <c r="A630" s="9" t="str">
        <f t="shared" si="18"/>
        <v>DNV-T I - 72</v>
      </c>
      <c r="B630" s="11">
        <v>72</v>
      </c>
      <c r="E630" s="11" t="s">
        <v>801</v>
      </c>
    </row>
    <row r="631" spans="1:5" x14ac:dyDescent="0.2">
      <c r="A631" s="9" t="str">
        <f t="shared" si="18"/>
        <v>DNV-T I - 73</v>
      </c>
      <c r="B631" s="11">
        <v>73</v>
      </c>
      <c r="E631" s="11" t="s">
        <v>802</v>
      </c>
    </row>
    <row r="632" spans="1:5" x14ac:dyDescent="0.2">
      <c r="A632" s="9" t="str">
        <f t="shared" si="18"/>
        <v>DNV-T I - 74</v>
      </c>
      <c r="B632" s="11">
        <v>74</v>
      </c>
      <c r="E632" s="11" t="s">
        <v>803</v>
      </c>
    </row>
    <row r="633" spans="1:5" x14ac:dyDescent="0.2">
      <c r="A633" s="9" t="str">
        <f t="shared" si="18"/>
        <v>DNV-T I - 75</v>
      </c>
      <c r="B633" s="11">
        <v>75</v>
      </c>
      <c r="E633" s="11" t="s">
        <v>804</v>
      </c>
    </row>
    <row r="634" spans="1:5" ht="11.25" customHeight="1" x14ac:dyDescent="0.2">
      <c r="A634" s="9" t="str">
        <f t="shared" si="18"/>
        <v>DNV-T I - 76</v>
      </c>
      <c r="B634" s="11">
        <v>76</v>
      </c>
      <c r="E634" s="11" t="s">
        <v>805</v>
      </c>
    </row>
    <row r="635" spans="1:5" ht="11.25" customHeight="1" x14ac:dyDescent="0.2">
      <c r="A635" s="9" t="str">
        <f t="shared" si="18"/>
        <v xml:space="preserve">DNV-T I - </v>
      </c>
    </row>
    <row r="636" spans="1:5" x14ac:dyDescent="0.2">
      <c r="A636" s="9" t="str">
        <f t="shared" si="18"/>
        <v>DNV-T I - 77</v>
      </c>
      <c r="B636" s="11">
        <v>77</v>
      </c>
      <c r="E636" s="11" t="s">
        <v>806</v>
      </c>
    </row>
    <row r="637" spans="1:5" x14ac:dyDescent="0.2">
      <c r="A637" s="9" t="str">
        <f t="shared" si="18"/>
        <v>DNV-T I - 78</v>
      </c>
      <c r="B637" s="11">
        <v>78</v>
      </c>
      <c r="E637" s="11" t="s">
        <v>807</v>
      </c>
    </row>
    <row r="638" spans="1:5" x14ac:dyDescent="0.2">
      <c r="A638" s="9" t="str">
        <f t="shared" si="18"/>
        <v>DNV-T I - 79</v>
      </c>
      <c r="B638" s="11">
        <v>79</v>
      </c>
      <c r="E638" s="11" t="s">
        <v>808</v>
      </c>
    </row>
    <row r="639" spans="1:5" x14ac:dyDescent="0.2">
      <c r="A639" s="9" t="str">
        <f t="shared" si="18"/>
        <v>DNV-T I - 80</v>
      </c>
      <c r="B639" s="11">
        <v>80</v>
      </c>
      <c r="E639" s="11" t="s">
        <v>809</v>
      </c>
    </row>
    <row r="640" spans="1:5" x14ac:dyDescent="0.2">
      <c r="A640" s="9" t="str">
        <f t="shared" si="18"/>
        <v>DNV-T I - 81</v>
      </c>
      <c r="B640" s="11">
        <v>81</v>
      </c>
      <c r="E640" s="11" t="s">
        <v>810</v>
      </c>
    </row>
    <row r="641" spans="1:5" x14ac:dyDescent="0.2">
      <c r="A641" s="9" t="str">
        <f t="shared" si="18"/>
        <v>DNV-T I - 82</v>
      </c>
      <c r="B641" s="11">
        <v>82</v>
      </c>
      <c r="E641" s="11" t="s">
        <v>811</v>
      </c>
    </row>
    <row r="642" spans="1:5" x14ac:dyDescent="0.2">
      <c r="A642" s="9" t="str">
        <f t="shared" si="18"/>
        <v>DNV-T I - 83</v>
      </c>
      <c r="B642" s="11">
        <v>83</v>
      </c>
      <c r="E642" s="11" t="s">
        <v>812</v>
      </c>
    </row>
    <row r="643" spans="1:5" ht="11.25" customHeight="1" x14ac:dyDescent="0.2">
      <c r="A643" s="9" t="str">
        <f t="shared" si="18"/>
        <v>DNV-T I - 84</v>
      </c>
      <c r="B643" s="11">
        <v>84</v>
      </c>
      <c r="E643" s="11" t="s">
        <v>813</v>
      </c>
    </row>
    <row r="644" spans="1:5" ht="11.25" customHeight="1" x14ac:dyDescent="0.2">
      <c r="A644" s="9" t="str">
        <f t="shared" si="18"/>
        <v xml:space="preserve">DNV-T I - </v>
      </c>
    </row>
    <row r="645" spans="1:5" ht="11.25" customHeight="1" x14ac:dyDescent="0.2">
      <c r="A645" s="9" t="str">
        <f t="shared" si="18"/>
        <v>DNV-T I - 85</v>
      </c>
      <c r="B645" s="11">
        <v>85</v>
      </c>
      <c r="E645" s="11" t="s">
        <v>814</v>
      </c>
    </row>
    <row r="646" spans="1:5" ht="11.25" customHeight="1" x14ac:dyDescent="0.2">
      <c r="A646" s="9" t="str">
        <f t="shared" si="18"/>
        <v xml:space="preserve">DNV-T I - </v>
      </c>
    </row>
    <row r="647" spans="1:5" x14ac:dyDescent="0.2">
      <c r="A647" s="9" t="str">
        <f t="shared" si="18"/>
        <v>DNV-T I - 86</v>
      </c>
      <c r="B647" s="11">
        <v>86</v>
      </c>
      <c r="E647" s="11" t="s">
        <v>815</v>
      </c>
    </row>
    <row r="648" spans="1:5" x14ac:dyDescent="0.2">
      <c r="A648" s="9" t="str">
        <f t="shared" si="18"/>
        <v>DNV-T I - 86.1</v>
      </c>
      <c r="B648" s="11" t="s">
        <v>816</v>
      </c>
      <c r="E648" s="11" t="s">
        <v>817</v>
      </c>
    </row>
    <row r="649" spans="1:5" x14ac:dyDescent="0.2">
      <c r="A649" s="9" t="str">
        <f t="shared" si="18"/>
        <v>DNV-T I - 86.1.1</v>
      </c>
      <c r="B649" s="11" t="s">
        <v>818</v>
      </c>
      <c r="E649" s="11" t="s">
        <v>819</v>
      </c>
    </row>
    <row r="650" spans="1:5" x14ac:dyDescent="0.2">
      <c r="A650" s="9" t="str">
        <f t="shared" si="18"/>
        <v>DNV-T I - 86.1.2</v>
      </c>
      <c r="B650" s="11" t="s">
        <v>820</v>
      </c>
      <c r="E650" s="11" t="s">
        <v>821</v>
      </c>
    </row>
    <row r="651" spans="1:5" x14ac:dyDescent="0.2">
      <c r="A651" s="9" t="str">
        <f t="shared" si="18"/>
        <v>DNV-T I - 86.1.3</v>
      </c>
      <c r="B651" s="11" t="s">
        <v>822</v>
      </c>
      <c r="E651" s="11" t="s">
        <v>823</v>
      </c>
    </row>
    <row r="652" spans="1:5" x14ac:dyDescent="0.2">
      <c r="A652" s="9" t="str">
        <f t="shared" si="18"/>
        <v>DNV-T I - 86.1.4</v>
      </c>
      <c r="B652" s="11" t="s">
        <v>824</v>
      </c>
      <c r="E652" s="11" t="s">
        <v>825</v>
      </c>
    </row>
    <row r="653" spans="1:5" x14ac:dyDescent="0.2">
      <c r="A653" s="9" t="str">
        <f t="shared" si="18"/>
        <v>DNV-T I - 86.1.5</v>
      </c>
      <c r="B653" s="11" t="s">
        <v>826</v>
      </c>
      <c r="E653" s="11" t="s">
        <v>827</v>
      </c>
    </row>
    <row r="654" spans="1:5" x14ac:dyDescent="0.2">
      <c r="A654" s="9" t="str">
        <f t="shared" si="18"/>
        <v>DNV-T I - 86.2</v>
      </c>
      <c r="B654" s="11" t="s">
        <v>828</v>
      </c>
      <c r="E654" s="11" t="s">
        <v>829</v>
      </c>
    </row>
    <row r="655" spans="1:5" x14ac:dyDescent="0.2">
      <c r="A655" s="9" t="str">
        <f t="shared" ref="A655:A679" si="19">CONCATENATE("DNV-T I - ",B655)</f>
        <v>DNV-T I - 86.2.1</v>
      </c>
      <c r="B655" s="11" t="s">
        <v>830</v>
      </c>
      <c r="E655" s="11" t="s">
        <v>819</v>
      </c>
    </row>
    <row r="656" spans="1:5" x14ac:dyDescent="0.2">
      <c r="A656" s="9" t="str">
        <f t="shared" si="19"/>
        <v>DNV-T I - 86.2.2</v>
      </c>
      <c r="B656" s="11" t="s">
        <v>831</v>
      </c>
      <c r="E656" s="11" t="s">
        <v>832</v>
      </c>
    </row>
    <row r="657" spans="1:5" x14ac:dyDescent="0.2">
      <c r="A657" s="9" t="str">
        <f t="shared" si="19"/>
        <v>DNV-T I - 86.2.3</v>
      </c>
      <c r="B657" s="11" t="s">
        <v>833</v>
      </c>
      <c r="E657" s="11" t="s">
        <v>821</v>
      </c>
    </row>
    <row r="658" spans="1:5" x14ac:dyDescent="0.2">
      <c r="A658" s="9" t="str">
        <f t="shared" si="19"/>
        <v>DNV-T I - 86.2.4</v>
      </c>
      <c r="B658" s="11" t="s">
        <v>834</v>
      </c>
      <c r="E658" s="11" t="s">
        <v>823</v>
      </c>
    </row>
    <row r="659" spans="1:5" x14ac:dyDescent="0.2">
      <c r="A659" s="9" t="str">
        <f t="shared" si="19"/>
        <v>DNV-T I - 86.2.5</v>
      </c>
      <c r="B659" s="11" t="s">
        <v>835</v>
      </c>
      <c r="E659" s="11" t="s">
        <v>825</v>
      </c>
    </row>
    <row r="660" spans="1:5" x14ac:dyDescent="0.2">
      <c r="A660" s="9" t="str">
        <f t="shared" si="19"/>
        <v>DNV-T I - 86.2.6</v>
      </c>
      <c r="B660" s="11" t="s">
        <v>836</v>
      </c>
      <c r="E660" s="11" t="s">
        <v>827</v>
      </c>
    </row>
    <row r="661" spans="1:5" x14ac:dyDescent="0.2">
      <c r="A661" s="9" t="str">
        <f t="shared" si="19"/>
        <v>DNV-T I - 87</v>
      </c>
      <c r="B661" s="11">
        <v>87</v>
      </c>
      <c r="E661" s="11" t="s">
        <v>837</v>
      </c>
    </row>
    <row r="662" spans="1:5" x14ac:dyDescent="0.2">
      <c r="A662" s="9" t="str">
        <f t="shared" si="19"/>
        <v>DNV-T I - 88</v>
      </c>
      <c r="B662" s="11">
        <v>88</v>
      </c>
      <c r="E662" s="11" t="s">
        <v>838</v>
      </c>
    </row>
    <row r="663" spans="1:5" x14ac:dyDescent="0.2">
      <c r="A663" s="9" t="str">
        <f t="shared" si="19"/>
        <v>DNV-T I - 89</v>
      </c>
      <c r="B663" s="11">
        <v>89</v>
      </c>
      <c r="E663" s="11" t="s">
        <v>839</v>
      </c>
    </row>
    <row r="664" spans="1:5" x14ac:dyDescent="0.2">
      <c r="A664" s="9" t="str">
        <f t="shared" si="19"/>
        <v>DNV-T I - 90</v>
      </c>
      <c r="B664" s="11">
        <v>90</v>
      </c>
      <c r="E664" s="11" t="s">
        <v>840</v>
      </c>
    </row>
    <row r="665" spans="1:5" x14ac:dyDescent="0.2">
      <c r="A665" s="9" t="str">
        <f t="shared" si="19"/>
        <v>DNV-T I - 91</v>
      </c>
      <c r="B665" s="11">
        <v>91</v>
      </c>
      <c r="E665" s="11" t="s">
        <v>841</v>
      </c>
    </row>
    <row r="666" spans="1:5" x14ac:dyDescent="0.2">
      <c r="A666" s="9" t="str">
        <f t="shared" si="19"/>
        <v>DNV-T I - 92</v>
      </c>
      <c r="B666" s="11">
        <v>92</v>
      </c>
      <c r="E666" s="11" t="s">
        <v>842</v>
      </c>
    </row>
    <row r="667" spans="1:5" x14ac:dyDescent="0.2">
      <c r="A667" s="9" t="str">
        <f t="shared" si="19"/>
        <v>DNV-T I - 93</v>
      </c>
      <c r="B667" s="11">
        <v>93</v>
      </c>
      <c r="E667" s="11" t="s">
        <v>843</v>
      </c>
    </row>
    <row r="668" spans="1:5" x14ac:dyDescent="0.2">
      <c r="A668" s="9" t="str">
        <f t="shared" si="19"/>
        <v>DNV-T I - 94</v>
      </c>
      <c r="B668" s="11">
        <v>94</v>
      </c>
      <c r="E668" s="11" t="s">
        <v>844</v>
      </c>
    </row>
    <row r="669" spans="1:5" x14ac:dyDescent="0.2">
      <c r="A669" s="9" t="str">
        <f t="shared" si="19"/>
        <v>DNV-T I - 95</v>
      </c>
      <c r="B669" s="11">
        <v>95</v>
      </c>
      <c r="E669" s="11" t="s">
        <v>845</v>
      </c>
    </row>
    <row r="670" spans="1:5" x14ac:dyDescent="0.2">
      <c r="A670" s="9" t="str">
        <f t="shared" si="19"/>
        <v>DNV-T I - 96</v>
      </c>
      <c r="B670" s="11">
        <v>96</v>
      </c>
      <c r="E670" s="11" t="s">
        <v>846</v>
      </c>
    </row>
    <row r="671" spans="1:5" x14ac:dyDescent="0.2">
      <c r="A671" s="9" t="str">
        <f t="shared" si="19"/>
        <v>DNV-T I - 97</v>
      </c>
      <c r="B671" s="11">
        <v>97</v>
      </c>
      <c r="E671" s="11" t="s">
        <v>847</v>
      </c>
    </row>
    <row r="672" spans="1:5" x14ac:dyDescent="0.2">
      <c r="A672" s="9" t="str">
        <f t="shared" si="19"/>
        <v>DNV-T I - 98</v>
      </c>
      <c r="B672" s="11">
        <v>98</v>
      </c>
      <c r="E672" s="11" t="s">
        <v>848</v>
      </c>
    </row>
    <row r="673" spans="1:7" x14ac:dyDescent="0.2">
      <c r="A673" s="9" t="str">
        <f t="shared" si="19"/>
        <v>DNV-T I - 99</v>
      </c>
      <c r="B673" s="11">
        <v>99</v>
      </c>
      <c r="E673" s="11" t="s">
        <v>849</v>
      </c>
    </row>
    <row r="674" spans="1:7" x14ac:dyDescent="0.2">
      <c r="A674" s="9" t="str">
        <f t="shared" si="19"/>
        <v>DNV-T I - 100</v>
      </c>
      <c r="B674" s="11">
        <v>100</v>
      </c>
      <c r="E674" s="11" t="s">
        <v>850</v>
      </c>
    </row>
    <row r="675" spans="1:7" x14ac:dyDescent="0.2">
      <c r="A675" s="9" t="str">
        <f t="shared" si="19"/>
        <v>DNV-T I - 101</v>
      </c>
      <c r="B675" s="11">
        <v>101</v>
      </c>
      <c r="E675" s="11" t="s">
        <v>851</v>
      </c>
    </row>
    <row r="676" spans="1:7" x14ac:dyDescent="0.2">
      <c r="A676" s="9" t="str">
        <f t="shared" si="19"/>
        <v>DNV-T I - 102</v>
      </c>
      <c r="B676" s="11">
        <v>102</v>
      </c>
      <c r="E676" s="11" t="s">
        <v>852</v>
      </c>
    </row>
    <row r="677" spans="1:7" x14ac:dyDescent="0.2">
      <c r="A677" s="9" t="str">
        <f t="shared" si="19"/>
        <v>DNV-T I - 103</v>
      </c>
      <c r="B677" s="11">
        <v>103</v>
      </c>
      <c r="E677" s="11" t="s">
        <v>853</v>
      </c>
    </row>
    <row r="678" spans="1:7" x14ac:dyDescent="0.2">
      <c r="A678" s="9" t="str">
        <f t="shared" si="19"/>
        <v>DNV-T I - 104</v>
      </c>
      <c r="B678" s="11">
        <v>104</v>
      </c>
      <c r="E678" s="11" t="s">
        <v>854</v>
      </c>
    </row>
    <row r="679" spans="1:7" x14ac:dyDescent="0.2">
      <c r="A679" s="9" t="str">
        <f t="shared" si="19"/>
        <v>DNV-T I - 105</v>
      </c>
      <c r="B679" s="11">
        <v>105</v>
      </c>
      <c r="E679" s="11" t="s">
        <v>855</v>
      </c>
    </row>
    <row r="681" spans="1:7" ht="12.75" x14ac:dyDescent="0.2">
      <c r="A681" s="56"/>
      <c r="B681" s="7" t="s">
        <v>856</v>
      </c>
      <c r="C681" s="7"/>
      <c r="D681" s="55"/>
      <c r="E681" s="56"/>
      <c r="F681" s="56"/>
      <c r="G681" s="56"/>
    </row>
    <row r="682" spans="1:7" x14ac:dyDescent="0.2">
      <c r="A682" s="9" t="str">
        <f t="shared" ref="A682:A716" si="20">CONCATENATE("DNV-TRC - ",E682)</f>
        <v>DNV-TRC - 1</v>
      </c>
      <c r="E682" s="57">
        <v>1</v>
      </c>
    </row>
    <row r="683" spans="1:7" x14ac:dyDescent="0.2">
      <c r="A683" s="9" t="str">
        <f t="shared" si="20"/>
        <v>DNV-TRC - 1,5</v>
      </c>
      <c r="E683" s="57">
        <v>1.5</v>
      </c>
    </row>
    <row r="684" spans="1:7" x14ac:dyDescent="0.2">
      <c r="A684" s="9" t="str">
        <f t="shared" si="20"/>
        <v>DNV-TRC - 2</v>
      </c>
      <c r="E684" s="57">
        <v>2</v>
      </c>
    </row>
    <row r="685" spans="1:7" x14ac:dyDescent="0.2">
      <c r="A685" s="9" t="str">
        <f t="shared" si="20"/>
        <v>DNV-TRC - 2,5</v>
      </c>
      <c r="E685" s="57">
        <v>2.5</v>
      </c>
    </row>
    <row r="686" spans="1:7" x14ac:dyDescent="0.2">
      <c r="A686" s="9" t="str">
        <f t="shared" si="20"/>
        <v>DNV-TRC - 3</v>
      </c>
      <c r="E686" s="57">
        <v>3</v>
      </c>
    </row>
    <row r="687" spans="1:7" x14ac:dyDescent="0.2">
      <c r="A687" s="9" t="str">
        <f t="shared" si="20"/>
        <v>DNV-TRC - 3,5</v>
      </c>
      <c r="E687" s="57">
        <v>3.5</v>
      </c>
    </row>
    <row r="688" spans="1:7" x14ac:dyDescent="0.2">
      <c r="A688" s="9" t="str">
        <f t="shared" si="20"/>
        <v>DNV-TRC - 4</v>
      </c>
      <c r="E688" s="57">
        <v>4</v>
      </c>
    </row>
    <row r="689" spans="1:5" x14ac:dyDescent="0.2">
      <c r="A689" s="9" t="str">
        <f t="shared" si="20"/>
        <v>DNV-TRC - 4,5</v>
      </c>
      <c r="E689" s="57">
        <v>4.5</v>
      </c>
    </row>
    <row r="690" spans="1:5" x14ac:dyDescent="0.2">
      <c r="A690" s="9" t="str">
        <f t="shared" si="20"/>
        <v>DNV-TRC - 5</v>
      </c>
      <c r="E690" s="57">
        <v>5</v>
      </c>
    </row>
    <row r="691" spans="1:5" x14ac:dyDescent="0.2">
      <c r="A691" s="9" t="str">
        <f t="shared" si="20"/>
        <v>DNV-TRC - 6</v>
      </c>
      <c r="E691" s="57">
        <v>6</v>
      </c>
    </row>
    <row r="692" spans="1:5" x14ac:dyDescent="0.2">
      <c r="A692" s="9" t="str">
        <f t="shared" si="20"/>
        <v>DNV-TRC - 7</v>
      </c>
      <c r="E692" s="57">
        <v>7</v>
      </c>
    </row>
    <row r="693" spans="1:5" x14ac:dyDescent="0.2">
      <c r="A693" s="9" t="str">
        <f t="shared" si="20"/>
        <v>DNV-TRC - 8</v>
      </c>
      <c r="E693" s="57">
        <v>8</v>
      </c>
    </row>
    <row r="694" spans="1:5" x14ac:dyDescent="0.2">
      <c r="A694" s="9" t="str">
        <f t="shared" si="20"/>
        <v>DNV-TRC - 9</v>
      </c>
      <c r="E694" s="57">
        <v>9</v>
      </c>
    </row>
    <row r="695" spans="1:5" x14ac:dyDescent="0.2">
      <c r="A695" s="9" t="str">
        <f t="shared" si="20"/>
        <v>DNV-TRC - 10</v>
      </c>
      <c r="E695" s="57">
        <v>10</v>
      </c>
    </row>
    <row r="696" spans="1:5" x14ac:dyDescent="0.2">
      <c r="A696" s="9" t="str">
        <f t="shared" si="20"/>
        <v>DNV-TRC - 12</v>
      </c>
      <c r="E696" s="57">
        <v>12</v>
      </c>
    </row>
    <row r="697" spans="1:5" x14ac:dyDescent="0.2">
      <c r="A697" s="9" t="str">
        <f t="shared" si="20"/>
        <v>DNV-TRC - 15</v>
      </c>
      <c r="E697" s="57">
        <v>15</v>
      </c>
    </row>
    <row r="698" spans="1:5" x14ac:dyDescent="0.2">
      <c r="A698" s="9" t="str">
        <f t="shared" si="20"/>
        <v>DNV-TRC - 17</v>
      </c>
      <c r="E698" s="57">
        <v>17</v>
      </c>
    </row>
    <row r="699" spans="1:5" x14ac:dyDescent="0.2">
      <c r="A699" s="9" t="str">
        <f t="shared" si="20"/>
        <v>DNV-TRC - 19</v>
      </c>
      <c r="E699" s="57">
        <v>19</v>
      </c>
    </row>
    <row r="700" spans="1:5" x14ac:dyDescent="0.2">
      <c r="A700" s="9" t="str">
        <f t="shared" si="20"/>
        <v>DNV-TRC - 20</v>
      </c>
      <c r="E700" s="57">
        <v>20</v>
      </c>
    </row>
    <row r="701" spans="1:5" x14ac:dyDescent="0.2">
      <c r="A701" s="9" t="str">
        <f t="shared" si="20"/>
        <v>DNV-TRC - 25</v>
      </c>
      <c r="E701" s="57">
        <v>25</v>
      </c>
    </row>
    <row r="702" spans="1:5" x14ac:dyDescent="0.2">
      <c r="A702" s="9" t="str">
        <f t="shared" si="20"/>
        <v>DNV-TRC - 30</v>
      </c>
      <c r="E702" s="57">
        <v>30</v>
      </c>
    </row>
    <row r="703" spans="1:5" x14ac:dyDescent="0.2">
      <c r="A703" s="9" t="str">
        <f t="shared" si="20"/>
        <v>DNV-TRC - 35</v>
      </c>
      <c r="E703" s="57">
        <v>35</v>
      </c>
    </row>
    <row r="704" spans="1:5" x14ac:dyDescent="0.2">
      <c r="A704" s="9" t="str">
        <f t="shared" si="20"/>
        <v>DNV-TRC - 40</v>
      </c>
      <c r="E704" s="57">
        <v>40</v>
      </c>
    </row>
    <row r="705" spans="1:7" x14ac:dyDescent="0.2">
      <c r="A705" s="9" t="str">
        <f t="shared" si="20"/>
        <v>DNV-TRC - 45</v>
      </c>
      <c r="E705" s="57">
        <v>45</v>
      </c>
    </row>
    <row r="706" spans="1:7" x14ac:dyDescent="0.2">
      <c r="A706" s="9" t="str">
        <f t="shared" si="20"/>
        <v>DNV-TRC - 50</v>
      </c>
      <c r="E706" s="57">
        <v>50</v>
      </c>
    </row>
    <row r="707" spans="1:7" x14ac:dyDescent="0.2">
      <c r="A707" s="9" t="str">
        <f t="shared" si="20"/>
        <v>DNV-TRC - 55</v>
      </c>
      <c r="E707" s="57">
        <v>55</v>
      </c>
    </row>
    <row r="708" spans="1:7" x14ac:dyDescent="0.2">
      <c r="A708" s="9" t="str">
        <f t="shared" si="20"/>
        <v>DNV-TRC - 60</v>
      </c>
      <c r="E708" s="57">
        <v>60</v>
      </c>
    </row>
    <row r="709" spans="1:7" x14ac:dyDescent="0.2">
      <c r="A709" s="9" t="str">
        <f t="shared" si="20"/>
        <v>DNV-TRC - 65</v>
      </c>
      <c r="E709" s="57">
        <v>65</v>
      </c>
    </row>
    <row r="710" spans="1:7" x14ac:dyDescent="0.2">
      <c r="A710" s="9" t="str">
        <f t="shared" si="20"/>
        <v>DNV-TRC - 70</v>
      </c>
      <c r="E710" s="57">
        <v>70</v>
      </c>
    </row>
    <row r="711" spans="1:7" x14ac:dyDescent="0.2">
      <c r="A711" s="9" t="str">
        <f t="shared" si="20"/>
        <v>DNV-TRC - 75</v>
      </c>
      <c r="E711" s="57">
        <v>75</v>
      </c>
    </row>
    <row r="712" spans="1:7" x14ac:dyDescent="0.2">
      <c r="A712" s="9" t="str">
        <f t="shared" si="20"/>
        <v>DNV-TRC - 80</v>
      </c>
      <c r="E712" s="57">
        <v>80</v>
      </c>
    </row>
    <row r="713" spans="1:7" x14ac:dyDescent="0.2">
      <c r="A713" s="9" t="str">
        <f t="shared" si="20"/>
        <v>DNV-TRC - 85</v>
      </c>
      <c r="E713" s="57">
        <v>85</v>
      </c>
    </row>
    <row r="714" spans="1:7" x14ac:dyDescent="0.2">
      <c r="A714" s="9" t="str">
        <f t="shared" si="20"/>
        <v>DNV-TRC - 90</v>
      </c>
      <c r="E714" s="57">
        <v>90</v>
      </c>
    </row>
    <row r="715" spans="1:7" x14ac:dyDescent="0.2">
      <c r="A715" s="9" t="str">
        <f t="shared" si="20"/>
        <v>DNV-TRC - 95</v>
      </c>
      <c r="E715" s="57">
        <v>95</v>
      </c>
    </row>
    <row r="716" spans="1:7" x14ac:dyDescent="0.2">
      <c r="A716" s="9" t="str">
        <f t="shared" si="20"/>
        <v>DNV-TRC - 100</v>
      </c>
      <c r="E716" s="57">
        <v>100</v>
      </c>
    </row>
    <row r="717" spans="1:7" x14ac:dyDescent="0.2">
      <c r="A717" s="9"/>
      <c r="E717" s="57"/>
    </row>
    <row r="719" spans="1:7" x14ac:dyDescent="0.2">
      <c r="A719" s="7"/>
      <c r="B719" s="7" t="s">
        <v>857</v>
      </c>
      <c r="C719" s="7"/>
      <c r="D719" s="8"/>
      <c r="E719" s="7"/>
      <c r="F719" s="7"/>
      <c r="G719" s="7"/>
    </row>
    <row r="720" spans="1:7" x14ac:dyDescent="0.2">
      <c r="A720" s="9" t="str">
        <f t="shared" ref="A720:A754" si="21">CONCATENATE("DNV-TRCA - ",E720)</f>
        <v>DNV-TRCA - 55</v>
      </c>
      <c r="E720" s="57">
        <v>55</v>
      </c>
    </row>
    <row r="721" spans="1:5" x14ac:dyDescent="0.2">
      <c r="A721" s="9" t="str">
        <f t="shared" si="21"/>
        <v>DNV-TRCA - 60</v>
      </c>
      <c r="E721" s="57">
        <v>60</v>
      </c>
    </row>
    <row r="722" spans="1:5" x14ac:dyDescent="0.2">
      <c r="A722" s="9" t="str">
        <f t="shared" si="21"/>
        <v>DNV-TRCA - 65</v>
      </c>
      <c r="E722" s="57">
        <v>65</v>
      </c>
    </row>
    <row r="723" spans="1:5" x14ac:dyDescent="0.2">
      <c r="A723" s="9" t="str">
        <f t="shared" si="21"/>
        <v>DNV-TRCA - 70</v>
      </c>
      <c r="E723" s="57">
        <v>70</v>
      </c>
    </row>
    <row r="724" spans="1:5" x14ac:dyDescent="0.2">
      <c r="A724" s="9" t="str">
        <f t="shared" si="21"/>
        <v>DNV-TRCA - 75</v>
      </c>
      <c r="E724" s="57">
        <v>75</v>
      </c>
    </row>
    <row r="725" spans="1:5" x14ac:dyDescent="0.2">
      <c r="A725" s="9" t="str">
        <f t="shared" si="21"/>
        <v>DNV-TRCA - 80</v>
      </c>
      <c r="E725" s="57">
        <v>80</v>
      </c>
    </row>
    <row r="726" spans="1:5" x14ac:dyDescent="0.2">
      <c r="A726" s="9" t="str">
        <f t="shared" si="21"/>
        <v>DNV-TRCA - 85</v>
      </c>
      <c r="E726" s="57">
        <v>85</v>
      </c>
    </row>
    <row r="727" spans="1:5" x14ac:dyDescent="0.2">
      <c r="A727" s="9" t="str">
        <f t="shared" si="21"/>
        <v>DNV-TRCA - 90</v>
      </c>
      <c r="E727" s="57">
        <v>90</v>
      </c>
    </row>
    <row r="728" spans="1:5" x14ac:dyDescent="0.2">
      <c r="A728" s="9" t="str">
        <f t="shared" si="21"/>
        <v>DNV-TRCA - 95</v>
      </c>
      <c r="E728" s="57">
        <v>95</v>
      </c>
    </row>
    <row r="729" spans="1:5" x14ac:dyDescent="0.2">
      <c r="A729" s="9" t="str">
        <f t="shared" si="21"/>
        <v>DNV-TRCA - 100</v>
      </c>
      <c r="E729" s="57">
        <v>100</v>
      </c>
    </row>
    <row r="730" spans="1:5" x14ac:dyDescent="0.2">
      <c r="A730" s="9" t="str">
        <f t="shared" si="21"/>
        <v>DNV-TRCA - 105</v>
      </c>
      <c r="E730" s="57">
        <v>105</v>
      </c>
    </row>
    <row r="731" spans="1:5" x14ac:dyDescent="0.2">
      <c r="A731" s="9" t="str">
        <f t="shared" si="21"/>
        <v>DNV-TRCA - 110</v>
      </c>
      <c r="E731" s="57">
        <v>110</v>
      </c>
    </row>
    <row r="732" spans="1:5" x14ac:dyDescent="0.2">
      <c r="A732" s="9" t="str">
        <f t="shared" si="21"/>
        <v>DNV-TRCA - 120</v>
      </c>
      <c r="E732" s="57">
        <v>120</v>
      </c>
    </row>
    <row r="733" spans="1:5" x14ac:dyDescent="0.2">
      <c r="A733" s="9" t="str">
        <f t="shared" si="21"/>
        <v>DNV-TRCA - 130</v>
      </c>
      <c r="E733" s="57">
        <v>130</v>
      </c>
    </row>
    <row r="734" spans="1:5" x14ac:dyDescent="0.2">
      <c r="A734" s="9" t="str">
        <f t="shared" si="21"/>
        <v>DNV-TRCA - 140</v>
      </c>
      <c r="E734" s="57">
        <v>140</v>
      </c>
    </row>
    <row r="735" spans="1:5" x14ac:dyDescent="0.2">
      <c r="A735" s="9" t="str">
        <f t="shared" si="21"/>
        <v>DNV-TRCA - 150</v>
      </c>
      <c r="E735" s="57">
        <v>150</v>
      </c>
    </row>
    <row r="736" spans="1:5" x14ac:dyDescent="0.2">
      <c r="A736" s="9" t="str">
        <f t="shared" si="21"/>
        <v>DNV-TRCA - 160</v>
      </c>
      <c r="E736" s="57">
        <v>160</v>
      </c>
    </row>
    <row r="737" spans="1:5" x14ac:dyDescent="0.2">
      <c r="A737" s="9" t="str">
        <f t="shared" si="21"/>
        <v>DNV-TRCA - 170</v>
      </c>
      <c r="E737" s="57">
        <v>170</v>
      </c>
    </row>
    <row r="738" spans="1:5" x14ac:dyDescent="0.2">
      <c r="A738" s="9" t="str">
        <f t="shared" si="21"/>
        <v>DNV-TRCA - 180</v>
      </c>
      <c r="E738" s="57">
        <v>180</v>
      </c>
    </row>
    <row r="739" spans="1:5" x14ac:dyDescent="0.2">
      <c r="A739" s="9" t="str">
        <f t="shared" si="21"/>
        <v>DNV-TRCA - 200</v>
      </c>
      <c r="E739" s="57">
        <v>200</v>
      </c>
    </row>
    <row r="740" spans="1:5" x14ac:dyDescent="0.2">
      <c r="A740" s="9" t="str">
        <f t="shared" si="21"/>
        <v>DNV-TRCA - 225</v>
      </c>
      <c r="E740" s="57">
        <v>225</v>
      </c>
    </row>
    <row r="741" spans="1:5" x14ac:dyDescent="0.2">
      <c r="A741" s="9" t="str">
        <f t="shared" si="21"/>
        <v>DNV-TRCA - 250</v>
      </c>
      <c r="E741" s="57">
        <v>250</v>
      </c>
    </row>
    <row r="742" spans="1:5" x14ac:dyDescent="0.2">
      <c r="A742" s="9" t="str">
        <f t="shared" si="21"/>
        <v>DNV-TRCA - 275</v>
      </c>
      <c r="E742" s="57">
        <v>275</v>
      </c>
    </row>
    <row r="743" spans="1:5" x14ac:dyDescent="0.2">
      <c r="A743" s="9" t="str">
        <f t="shared" si="21"/>
        <v>DNV-TRCA - 300</v>
      </c>
      <c r="E743" s="57">
        <v>300</v>
      </c>
    </row>
    <row r="744" spans="1:5" x14ac:dyDescent="0.2">
      <c r="A744" s="9" t="str">
        <f t="shared" si="21"/>
        <v>DNV-TRCA - 325</v>
      </c>
      <c r="E744" s="57">
        <v>325</v>
      </c>
    </row>
    <row r="745" spans="1:5" x14ac:dyDescent="0.2">
      <c r="A745" s="9" t="str">
        <f t="shared" si="21"/>
        <v>DNV-TRCA - 350</v>
      </c>
      <c r="E745" s="57">
        <v>350</v>
      </c>
    </row>
    <row r="746" spans="1:5" x14ac:dyDescent="0.2">
      <c r="A746" s="9" t="str">
        <f t="shared" si="21"/>
        <v>DNV-TRCA - 375</v>
      </c>
      <c r="E746" s="57">
        <v>375</v>
      </c>
    </row>
    <row r="747" spans="1:5" x14ac:dyDescent="0.2">
      <c r="A747" s="9" t="str">
        <f t="shared" si="21"/>
        <v>DNV-TRCA - 400</v>
      </c>
      <c r="E747" s="57">
        <v>400</v>
      </c>
    </row>
    <row r="748" spans="1:5" x14ac:dyDescent="0.2">
      <c r="A748" s="9" t="str">
        <f t="shared" si="21"/>
        <v>DNV-TRCA - 425</v>
      </c>
      <c r="E748" s="57">
        <v>425</v>
      </c>
    </row>
    <row r="749" spans="1:5" x14ac:dyDescent="0.2">
      <c r="A749" s="9" t="str">
        <f t="shared" si="21"/>
        <v>DNV-TRCA - 450</v>
      </c>
      <c r="E749" s="57">
        <v>450</v>
      </c>
    </row>
    <row r="750" spans="1:5" x14ac:dyDescent="0.2">
      <c r="A750" s="9" t="str">
        <f t="shared" si="21"/>
        <v>DNV-TRCA - 475</v>
      </c>
      <c r="E750" s="57">
        <v>475</v>
      </c>
    </row>
    <row r="751" spans="1:5" x14ac:dyDescent="0.2">
      <c r="A751" s="9" t="str">
        <f t="shared" si="21"/>
        <v>DNV-TRCA - 500</v>
      </c>
      <c r="E751" s="57">
        <v>500</v>
      </c>
    </row>
    <row r="752" spans="1:5" x14ac:dyDescent="0.2">
      <c r="A752" s="9" t="str">
        <f t="shared" si="21"/>
        <v>DNV-TRCA - 600</v>
      </c>
      <c r="E752" s="57">
        <v>600</v>
      </c>
    </row>
    <row r="753" spans="1:5" x14ac:dyDescent="0.2">
      <c r="A753" s="9" t="str">
        <f t="shared" si="21"/>
        <v>DNV-TRCA - 800</v>
      </c>
      <c r="E753" s="57">
        <v>800</v>
      </c>
    </row>
    <row r="754" spans="1:5" x14ac:dyDescent="0.2">
      <c r="A754" s="9" t="str">
        <f t="shared" si="21"/>
        <v>DNV-TRCA - 1000</v>
      </c>
      <c r="E754" s="57">
        <v>1000</v>
      </c>
    </row>
    <row r="759" spans="1:5" x14ac:dyDescent="0.2">
      <c r="B759" s="7" t="s">
        <v>858</v>
      </c>
    </row>
    <row r="761" spans="1:5" x14ac:dyDescent="0.2">
      <c r="B761" s="11" t="s">
        <v>43</v>
      </c>
      <c r="C761" s="11" t="s">
        <v>859</v>
      </c>
    </row>
    <row r="762" spans="1:5" x14ac:dyDescent="0.2">
      <c r="A762" s="9" t="str">
        <f>CONCATENATE("IIEE-SJ - ",B762)</f>
        <v>IIEE-SJ - 1</v>
      </c>
      <c r="B762" s="11">
        <v>1</v>
      </c>
      <c r="E762" s="11" t="s">
        <v>860</v>
      </c>
    </row>
    <row r="763" spans="1:5" x14ac:dyDescent="0.2">
      <c r="A763" s="9" t="str">
        <f>CONCATENATE("IIEE-SJ - ",B763)</f>
        <v>IIEE-SJ - 101000</v>
      </c>
      <c r="B763" s="11">
        <v>101000</v>
      </c>
      <c r="E763" s="11" t="s">
        <v>726</v>
      </c>
    </row>
    <row r="764" spans="1:5" x14ac:dyDescent="0.2">
      <c r="A764" s="9" t="str">
        <f>CONCATENATE("IIEE-SJ - ",B764)</f>
        <v>IIEE-SJ - 102000</v>
      </c>
      <c r="B764" s="11">
        <v>102000</v>
      </c>
      <c r="E764" s="11" t="s">
        <v>727</v>
      </c>
    </row>
    <row r="765" spans="1:5" x14ac:dyDescent="0.2">
      <c r="A765" s="9" t="str">
        <f>CONCATENATE("IIEE-SJ - ",B765)</f>
        <v>IIEE-SJ - 103000</v>
      </c>
      <c r="B765" s="11">
        <v>103000</v>
      </c>
      <c r="E765" s="11" t="s">
        <v>728</v>
      </c>
    </row>
    <row r="766" spans="1:5" x14ac:dyDescent="0.2">
      <c r="A766" s="9"/>
    </row>
    <row r="767" spans="1:5" x14ac:dyDescent="0.2">
      <c r="A767" s="9" t="str">
        <f>CONCATENATE("IIEE-SJ - ",B767)</f>
        <v>IIEE-SJ - 2</v>
      </c>
      <c r="B767" s="11">
        <v>2</v>
      </c>
      <c r="E767" s="11" t="s">
        <v>861</v>
      </c>
    </row>
    <row r="768" spans="1:5" x14ac:dyDescent="0.2">
      <c r="A768" s="9"/>
    </row>
    <row r="769" spans="1:5" x14ac:dyDescent="0.2">
      <c r="A769" s="9" t="str">
        <f>CONCATENATE("IIEE-SJ - ",B769)</f>
        <v>IIEE-SJ - 201</v>
      </c>
      <c r="B769" s="11">
        <v>201</v>
      </c>
      <c r="E769" s="11" t="s">
        <v>862</v>
      </c>
    </row>
    <row r="770" spans="1:5" x14ac:dyDescent="0.2">
      <c r="A770" s="9" t="str">
        <f>CONCATENATE("IIEE-SJ - ",B770)</f>
        <v>IIEE-SJ - 201001</v>
      </c>
      <c r="B770" s="11">
        <v>201001</v>
      </c>
      <c r="E770" s="11" t="s">
        <v>584</v>
      </c>
    </row>
    <row r="771" spans="1:5" x14ac:dyDescent="0.2">
      <c r="A771" s="9" t="str">
        <f>CONCATENATE("IIEE-SJ - ",B771)</f>
        <v>IIEE-SJ - 201002</v>
      </c>
      <c r="B771" s="11">
        <v>201002</v>
      </c>
      <c r="E771" s="11" t="s">
        <v>585</v>
      </c>
    </row>
    <row r="772" spans="1:5" x14ac:dyDescent="0.2">
      <c r="A772" s="9" t="str">
        <f>CONCATENATE("IIEE-SJ - ",B772)</f>
        <v>IIEE-SJ - 201003</v>
      </c>
      <c r="B772" s="11">
        <v>201003</v>
      </c>
      <c r="E772" s="11" t="s">
        <v>586</v>
      </c>
    </row>
    <row r="773" spans="1:5" x14ac:dyDescent="0.2">
      <c r="A773" s="9" t="str">
        <f>CONCATENATE("IIEE-SJ - ",B773)</f>
        <v>IIEE-SJ - 201004</v>
      </c>
      <c r="B773" s="11">
        <v>201004</v>
      </c>
      <c r="E773" s="11" t="s">
        <v>712</v>
      </c>
    </row>
    <row r="774" spans="1:5" x14ac:dyDescent="0.2">
      <c r="A774" s="9"/>
    </row>
    <row r="775" spans="1:5" x14ac:dyDescent="0.2">
      <c r="A775" s="9" t="str">
        <f>CONCATENATE("IIEE-SJ - ",B775)</f>
        <v>IIEE-SJ - 202</v>
      </c>
      <c r="B775" s="11">
        <v>202</v>
      </c>
      <c r="E775" s="11" t="s">
        <v>863</v>
      </c>
    </row>
    <row r="776" spans="1:5" x14ac:dyDescent="0.2">
      <c r="A776" s="9" t="str">
        <f>CONCATENATE("IIEE-SJ - ",B776)</f>
        <v>IIEE-SJ - 202001</v>
      </c>
      <c r="B776" s="11">
        <v>202001</v>
      </c>
      <c r="E776" s="11" t="s">
        <v>587</v>
      </c>
    </row>
    <row r="777" spans="1:5" x14ac:dyDescent="0.2">
      <c r="A777" s="9" t="str">
        <f>CONCATENATE("IIEE-SJ - ",B777)</f>
        <v>IIEE-SJ - 202002</v>
      </c>
      <c r="B777" s="11">
        <v>202002</v>
      </c>
      <c r="E777" s="11" t="s">
        <v>588</v>
      </c>
    </row>
    <row r="778" spans="1:5" x14ac:dyDescent="0.2">
      <c r="A778" s="9" t="str">
        <f>CONCATENATE("IIEE-SJ - ",B778)</f>
        <v>IIEE-SJ - 202003</v>
      </c>
      <c r="B778" s="11">
        <v>202003</v>
      </c>
      <c r="E778" s="11" t="s">
        <v>589</v>
      </c>
    </row>
    <row r="779" spans="1:5" x14ac:dyDescent="0.2">
      <c r="A779" s="9" t="str">
        <f>CONCATENATE("IIEE-SJ - ",B779)</f>
        <v>IIEE-SJ - 202004</v>
      </c>
      <c r="B779" s="11">
        <v>202004</v>
      </c>
      <c r="E779" s="11" t="s">
        <v>682</v>
      </c>
    </row>
    <row r="780" spans="1:5" x14ac:dyDescent="0.2">
      <c r="A780" s="9"/>
    </row>
    <row r="781" spans="1:5" x14ac:dyDescent="0.2">
      <c r="A781" s="9" t="str">
        <f>CONCATENATE("IIEE-SJ - ",B781)</f>
        <v>IIEE-SJ - 203</v>
      </c>
      <c r="B781" s="11">
        <v>203</v>
      </c>
      <c r="E781" s="11" t="s">
        <v>864</v>
      </c>
    </row>
    <row r="782" spans="1:5" x14ac:dyDescent="0.2">
      <c r="A782" s="9" t="str">
        <f>CONCATENATE("IIEE-SJ - ",B782)</f>
        <v>IIEE-SJ - 203001</v>
      </c>
      <c r="B782" s="11">
        <v>203001</v>
      </c>
      <c r="E782" s="11" t="s">
        <v>865</v>
      </c>
    </row>
    <row r="783" spans="1:5" x14ac:dyDescent="0.2">
      <c r="A783" s="9" t="str">
        <f>CONCATENATE("IIEE-SJ - ",B783)</f>
        <v>IIEE-SJ - 203002</v>
      </c>
      <c r="B783" s="11">
        <v>203002</v>
      </c>
      <c r="E783" s="11" t="s">
        <v>715</v>
      </c>
    </row>
    <row r="784" spans="1:5" x14ac:dyDescent="0.2">
      <c r="A784" s="9"/>
    </row>
    <row r="785" spans="1:5" x14ac:dyDescent="0.2">
      <c r="A785" s="9" t="str">
        <f t="shared" ref="A785:A790" si="22">CONCATENATE("IIEE-SJ - ",B785)</f>
        <v>IIEE-SJ - 204</v>
      </c>
      <c r="B785" s="11">
        <v>204</v>
      </c>
      <c r="E785" s="11" t="s">
        <v>866</v>
      </c>
    </row>
    <row r="786" spans="1:5" ht="12" x14ac:dyDescent="0.2">
      <c r="A786" s="9" t="str">
        <f t="shared" si="22"/>
        <v>IIEE-SJ - 204001</v>
      </c>
      <c r="B786" s="11">
        <v>204001</v>
      </c>
      <c r="E786" s="58" t="s">
        <v>867</v>
      </c>
    </row>
    <row r="787" spans="1:5" ht="12" x14ac:dyDescent="0.2">
      <c r="A787" s="9" t="str">
        <f t="shared" si="22"/>
        <v>IIEE-SJ - 204002</v>
      </c>
      <c r="B787" s="11">
        <v>204002</v>
      </c>
      <c r="E787" s="58" t="s">
        <v>868</v>
      </c>
    </row>
    <row r="788" spans="1:5" ht="12" x14ac:dyDescent="0.2">
      <c r="A788" s="9" t="str">
        <f t="shared" si="22"/>
        <v>IIEE-SJ - 204003</v>
      </c>
      <c r="B788" s="11">
        <v>204003</v>
      </c>
      <c r="E788" s="58" t="s">
        <v>869</v>
      </c>
    </row>
    <row r="789" spans="1:5" x14ac:dyDescent="0.2">
      <c r="A789" s="9" t="str">
        <f t="shared" si="22"/>
        <v>IIEE-SJ - 204004</v>
      </c>
      <c r="B789" s="11">
        <v>204004</v>
      </c>
      <c r="E789" s="11" t="s">
        <v>692</v>
      </c>
    </row>
    <row r="790" spans="1:5" x14ac:dyDescent="0.2">
      <c r="A790" s="9" t="str">
        <f t="shared" si="22"/>
        <v>IIEE-SJ - 204005</v>
      </c>
      <c r="B790" s="11">
        <v>204005</v>
      </c>
      <c r="E790" s="11" t="s">
        <v>693</v>
      </c>
    </row>
    <row r="791" spans="1:5" x14ac:dyDescent="0.2">
      <c r="A791" s="9"/>
    </row>
    <row r="792" spans="1:5" x14ac:dyDescent="0.2">
      <c r="A792" s="9" t="str">
        <f t="shared" ref="A792:A797" si="23">CONCATENATE("IIEE-SJ - ",B792)</f>
        <v>IIEE-SJ - 205</v>
      </c>
      <c r="B792" s="11">
        <v>205</v>
      </c>
      <c r="E792" s="11" t="s">
        <v>870</v>
      </c>
    </row>
    <row r="793" spans="1:5" x14ac:dyDescent="0.2">
      <c r="A793" s="9" t="str">
        <f t="shared" si="23"/>
        <v>IIEE-SJ - 205001</v>
      </c>
      <c r="B793" s="11">
        <v>205001</v>
      </c>
      <c r="E793" s="11" t="s">
        <v>871</v>
      </c>
    </row>
    <row r="794" spans="1:5" x14ac:dyDescent="0.2">
      <c r="A794" s="9" t="str">
        <f t="shared" si="23"/>
        <v>IIEE-SJ - 205002</v>
      </c>
      <c r="B794" s="11">
        <v>205002</v>
      </c>
      <c r="E794" s="11" t="s">
        <v>872</v>
      </c>
    </row>
    <row r="795" spans="1:5" x14ac:dyDescent="0.2">
      <c r="A795" s="9" t="str">
        <f t="shared" si="23"/>
        <v>IIEE-SJ - 205003</v>
      </c>
      <c r="B795" s="11">
        <v>205003</v>
      </c>
      <c r="E795" s="11" t="s">
        <v>690</v>
      </c>
    </row>
    <row r="796" spans="1:5" x14ac:dyDescent="0.2">
      <c r="A796" s="9" t="str">
        <f t="shared" si="23"/>
        <v>IIEE-SJ - 205004</v>
      </c>
      <c r="B796" s="11">
        <v>205004</v>
      </c>
      <c r="E796" s="11" t="s">
        <v>691</v>
      </c>
    </row>
    <row r="797" spans="1:5" x14ac:dyDescent="0.2">
      <c r="A797" s="9" t="str">
        <f t="shared" si="23"/>
        <v>IIEE-SJ - 205005</v>
      </c>
      <c r="B797" s="11">
        <v>205005</v>
      </c>
      <c r="E797" s="11" t="s">
        <v>689</v>
      </c>
    </row>
    <row r="798" spans="1:5" x14ac:dyDescent="0.2">
      <c r="A798" s="9"/>
    </row>
    <row r="799" spans="1:5" x14ac:dyDescent="0.2">
      <c r="A799" s="9" t="str">
        <f>CONCATENATE("IIEE-SJ - ",B799)</f>
        <v>IIEE-SJ - 206</v>
      </c>
      <c r="B799" s="11">
        <v>206</v>
      </c>
      <c r="E799" s="11" t="s">
        <v>873</v>
      </c>
    </row>
    <row r="800" spans="1:5" x14ac:dyDescent="0.2">
      <c r="A800" s="9" t="str">
        <f>CONCATENATE("IIEE-SJ - ",B800)</f>
        <v>IIEE-SJ - 206001</v>
      </c>
      <c r="B800" s="11">
        <v>206001</v>
      </c>
      <c r="E800" s="11" t="s">
        <v>874</v>
      </c>
    </row>
    <row r="801" spans="1:5" x14ac:dyDescent="0.2">
      <c r="A801" s="9" t="str">
        <f>CONCATENATE("IIEE-SJ - ",B801)</f>
        <v>IIEE-SJ - 206002</v>
      </c>
      <c r="B801" s="11">
        <v>206002</v>
      </c>
      <c r="E801" s="11" t="s">
        <v>590</v>
      </c>
    </row>
    <row r="802" spans="1:5" x14ac:dyDescent="0.2">
      <c r="A802" s="9" t="str">
        <f>CONCATENATE("IIEE-SJ - ",B802)</f>
        <v>IIEE-SJ - 206003</v>
      </c>
      <c r="B802" s="11">
        <v>206003</v>
      </c>
      <c r="E802" s="11" t="s">
        <v>683</v>
      </c>
    </row>
    <row r="803" spans="1:5" x14ac:dyDescent="0.2">
      <c r="A803" s="9" t="str">
        <f>CONCATENATE("IIEE-SJ - ",B803)</f>
        <v>IIEE-SJ - 206004</v>
      </c>
      <c r="B803" s="11">
        <v>206004</v>
      </c>
      <c r="E803" s="11" t="s">
        <v>684</v>
      </c>
    </row>
    <row r="804" spans="1:5" x14ac:dyDescent="0.2">
      <c r="A804" s="9"/>
    </row>
    <row r="805" spans="1:5" x14ac:dyDescent="0.2">
      <c r="A805" s="9" t="str">
        <f>CONCATENATE("IIEE-SJ - ",B805)</f>
        <v>IIEE-SJ - 207</v>
      </c>
      <c r="B805" s="11">
        <v>207</v>
      </c>
      <c r="E805" s="11" t="s">
        <v>875</v>
      </c>
    </row>
    <row r="806" spans="1:5" x14ac:dyDescent="0.2">
      <c r="A806" s="9" t="str">
        <f>CONCATENATE("IIEE-SJ - ",B806)</f>
        <v>IIEE-SJ - 207001</v>
      </c>
      <c r="B806" s="11">
        <v>207001</v>
      </c>
      <c r="E806" s="11" t="s">
        <v>591</v>
      </c>
    </row>
    <row r="807" spans="1:5" x14ac:dyDescent="0.2">
      <c r="A807" s="9" t="str">
        <f>CONCATENATE("IIEE-SJ - ",B807)</f>
        <v>IIEE-SJ - 207002</v>
      </c>
      <c r="B807" s="11">
        <v>207002</v>
      </c>
      <c r="E807" s="11" t="s">
        <v>876</v>
      </c>
    </row>
    <row r="808" spans="1:5" x14ac:dyDescent="0.2">
      <c r="A808" s="9" t="str">
        <f>CONCATENATE("IIEE-SJ - ",B808)</f>
        <v>IIEE-SJ - 207003</v>
      </c>
      <c r="B808" s="11">
        <v>207003</v>
      </c>
      <c r="E808" s="11" t="s">
        <v>685</v>
      </c>
    </row>
    <row r="809" spans="1:5" x14ac:dyDescent="0.2">
      <c r="A809" s="9" t="str">
        <f>CONCATENATE("IIEE-SJ - ",B809)</f>
        <v>IIEE-SJ - 207004</v>
      </c>
      <c r="B809" s="11">
        <v>207004</v>
      </c>
      <c r="E809" s="11" t="s">
        <v>688</v>
      </c>
    </row>
    <row r="810" spans="1:5" x14ac:dyDescent="0.2">
      <c r="A810" s="9"/>
    </row>
    <row r="811" spans="1:5" x14ac:dyDescent="0.2">
      <c r="A811" s="9" t="str">
        <f>CONCATENATE("IIEE-SJ - ",B811)</f>
        <v>IIEE-SJ - 208</v>
      </c>
      <c r="B811" s="11">
        <v>208</v>
      </c>
      <c r="E811" s="11" t="s">
        <v>877</v>
      </c>
    </row>
    <row r="812" spans="1:5" x14ac:dyDescent="0.2">
      <c r="A812" s="9" t="str">
        <f>CONCATENATE("IIEE-SJ - ",B812)</f>
        <v>IIEE-SJ - 208001</v>
      </c>
      <c r="B812" s="11">
        <v>208001</v>
      </c>
      <c r="E812" s="11" t="s">
        <v>592</v>
      </c>
    </row>
    <row r="813" spans="1:5" x14ac:dyDescent="0.2">
      <c r="A813" s="9" t="str">
        <f>CONCATENATE("IIEE-SJ - ",B813)</f>
        <v>IIEE-SJ - 208001</v>
      </c>
      <c r="B813" s="11">
        <v>208001</v>
      </c>
      <c r="E813" s="11" t="s">
        <v>878</v>
      </c>
    </row>
    <row r="814" spans="1:5" x14ac:dyDescent="0.2">
      <c r="A814" s="9"/>
    </row>
    <row r="815" spans="1:5" x14ac:dyDescent="0.2">
      <c r="A815" s="9" t="str">
        <f t="shared" ref="A815:A823" si="24">CONCATENATE("IIEE-SJ - ",B815)</f>
        <v>IIEE-SJ - 209</v>
      </c>
      <c r="B815" s="11">
        <v>209</v>
      </c>
      <c r="E815" s="11" t="s">
        <v>879</v>
      </c>
    </row>
    <row r="816" spans="1:5" x14ac:dyDescent="0.2">
      <c r="A816" s="9" t="str">
        <f t="shared" si="24"/>
        <v>IIEE-SJ - 209001</v>
      </c>
      <c r="B816" s="11">
        <v>209001</v>
      </c>
      <c r="E816" s="11" t="s">
        <v>593</v>
      </c>
    </row>
    <row r="817" spans="1:5" x14ac:dyDescent="0.2">
      <c r="A817" s="9" t="str">
        <f t="shared" si="24"/>
        <v>IIEE-SJ - 209002</v>
      </c>
      <c r="B817" s="11">
        <v>209002</v>
      </c>
      <c r="E817" s="11" t="s">
        <v>594</v>
      </c>
    </row>
    <row r="818" spans="1:5" x14ac:dyDescent="0.2">
      <c r="A818" s="9" t="str">
        <f t="shared" si="24"/>
        <v>IIEE-SJ - 209003</v>
      </c>
      <c r="B818" s="11">
        <v>209003</v>
      </c>
      <c r="E818" s="11" t="s">
        <v>595</v>
      </c>
    </row>
    <row r="819" spans="1:5" x14ac:dyDescent="0.2">
      <c r="A819" s="9" t="str">
        <f t="shared" si="24"/>
        <v>IIEE-SJ - 209004</v>
      </c>
      <c r="B819" s="11">
        <v>209004</v>
      </c>
      <c r="E819" s="11" t="s">
        <v>596</v>
      </c>
    </row>
    <row r="820" spans="1:5" x14ac:dyDescent="0.2">
      <c r="A820" s="9" t="str">
        <f t="shared" si="24"/>
        <v>IIEE-SJ - 209005</v>
      </c>
      <c r="B820" s="11">
        <v>209005</v>
      </c>
      <c r="E820" s="11" t="s">
        <v>697</v>
      </c>
    </row>
    <row r="821" spans="1:5" x14ac:dyDescent="0.2">
      <c r="A821" s="9" t="str">
        <f t="shared" si="24"/>
        <v>IIEE-SJ - 209006</v>
      </c>
      <c r="B821" s="11">
        <v>209006</v>
      </c>
      <c r="E821" s="11" t="s">
        <v>698</v>
      </c>
    </row>
    <row r="822" spans="1:5" x14ac:dyDescent="0.2">
      <c r="A822" s="9" t="str">
        <f t="shared" si="24"/>
        <v>IIEE-SJ - 209007</v>
      </c>
      <c r="B822" s="11">
        <v>209007</v>
      </c>
      <c r="E822" s="11" t="s">
        <v>699</v>
      </c>
    </row>
    <row r="823" spans="1:5" x14ac:dyDescent="0.2">
      <c r="A823" s="9" t="str">
        <f t="shared" si="24"/>
        <v>IIEE-SJ - 209008</v>
      </c>
      <c r="B823" s="11">
        <v>209008</v>
      </c>
      <c r="E823" s="11" t="s">
        <v>700</v>
      </c>
    </row>
    <row r="824" spans="1:5" x14ac:dyDescent="0.2">
      <c r="A824" s="9"/>
    </row>
    <row r="825" spans="1:5" x14ac:dyDescent="0.2">
      <c r="A825" s="9" t="str">
        <f t="shared" ref="A825:A833" si="25">CONCATENATE("IIEE-SJ - ",B825)</f>
        <v>IIEE-SJ - 210</v>
      </c>
      <c r="B825" s="11">
        <v>210</v>
      </c>
      <c r="E825" s="11" t="s">
        <v>880</v>
      </c>
    </row>
    <row r="826" spans="1:5" x14ac:dyDescent="0.2">
      <c r="A826" s="9" t="str">
        <f t="shared" si="25"/>
        <v>IIEE-SJ - 210001</v>
      </c>
      <c r="B826" s="11">
        <v>210001</v>
      </c>
      <c r="E826" s="11" t="s">
        <v>597</v>
      </c>
    </row>
    <row r="827" spans="1:5" x14ac:dyDescent="0.2">
      <c r="A827" s="9" t="str">
        <f t="shared" si="25"/>
        <v>IIEE-SJ - 210002</v>
      </c>
      <c r="B827" s="11">
        <v>210002</v>
      </c>
      <c r="E827" s="11" t="s">
        <v>598</v>
      </c>
    </row>
    <row r="828" spans="1:5" x14ac:dyDescent="0.2">
      <c r="A828" s="9" t="str">
        <f t="shared" si="25"/>
        <v>IIEE-SJ - 210003</v>
      </c>
      <c r="B828" s="11">
        <v>210003</v>
      </c>
      <c r="E828" s="11" t="s">
        <v>599</v>
      </c>
    </row>
    <row r="829" spans="1:5" x14ac:dyDescent="0.2">
      <c r="A829" s="9" t="str">
        <f t="shared" si="25"/>
        <v>IIEE-SJ - 210004</v>
      </c>
      <c r="B829" s="11">
        <v>210004</v>
      </c>
      <c r="E829" s="11" t="s">
        <v>600</v>
      </c>
    </row>
    <row r="830" spans="1:5" x14ac:dyDescent="0.2">
      <c r="A830" s="9" t="str">
        <f t="shared" si="25"/>
        <v>IIEE-SJ - 210005</v>
      </c>
      <c r="B830" s="11">
        <v>210005</v>
      </c>
      <c r="E830" s="11" t="s">
        <v>601</v>
      </c>
    </row>
    <row r="831" spans="1:5" x14ac:dyDescent="0.2">
      <c r="A831" s="9" t="str">
        <f t="shared" si="25"/>
        <v>IIEE-SJ - 210006</v>
      </c>
      <c r="B831" s="11">
        <v>210006</v>
      </c>
      <c r="E831" s="11" t="s">
        <v>602</v>
      </c>
    </row>
    <row r="832" spans="1:5" x14ac:dyDescent="0.2">
      <c r="A832" s="9" t="str">
        <f t="shared" si="25"/>
        <v>IIEE-SJ - 210007</v>
      </c>
      <c r="B832" s="11">
        <v>210007</v>
      </c>
      <c r="E832" s="11" t="s">
        <v>603</v>
      </c>
    </row>
    <row r="833" spans="1:5" x14ac:dyDescent="0.2">
      <c r="A833" s="9" t="str">
        <f t="shared" si="25"/>
        <v>IIEE-SJ - 210008</v>
      </c>
      <c r="B833" s="11">
        <v>210008</v>
      </c>
      <c r="E833" s="11" t="s">
        <v>604</v>
      </c>
    </row>
    <row r="834" spans="1:5" x14ac:dyDescent="0.2">
      <c r="A834" s="9"/>
    </row>
    <row r="835" spans="1:5" x14ac:dyDescent="0.2">
      <c r="A835" s="9" t="str">
        <f t="shared" ref="A835:A844" si="26">CONCATENATE("IIEE-SJ - ",B835)</f>
        <v>IIEE-SJ - 211</v>
      </c>
      <c r="B835" s="11">
        <v>211</v>
      </c>
      <c r="E835" s="11" t="s">
        <v>881</v>
      </c>
    </row>
    <row r="836" spans="1:5" x14ac:dyDescent="0.2">
      <c r="A836" s="9" t="str">
        <f t="shared" si="26"/>
        <v>IIEE-SJ - 211001</v>
      </c>
      <c r="B836" s="11">
        <v>211001</v>
      </c>
      <c r="E836" s="11" t="s">
        <v>605</v>
      </c>
    </row>
    <row r="837" spans="1:5" x14ac:dyDescent="0.2">
      <c r="A837" s="9" t="str">
        <f t="shared" si="26"/>
        <v>IIEE-SJ - 211002</v>
      </c>
      <c r="B837" s="11">
        <v>211002</v>
      </c>
      <c r="E837" s="11" t="s">
        <v>606</v>
      </c>
    </row>
    <row r="838" spans="1:5" x14ac:dyDescent="0.2">
      <c r="A838" s="9" t="str">
        <f t="shared" si="26"/>
        <v>IIEE-SJ - 211003</v>
      </c>
      <c r="B838" s="11">
        <v>211003</v>
      </c>
      <c r="E838" s="11" t="s">
        <v>607</v>
      </c>
    </row>
    <row r="839" spans="1:5" x14ac:dyDescent="0.2">
      <c r="A839" s="9" t="str">
        <f t="shared" si="26"/>
        <v>IIEE-SJ - 211004</v>
      </c>
      <c r="B839" s="11">
        <v>211004</v>
      </c>
      <c r="E839" s="11" t="s">
        <v>608</v>
      </c>
    </row>
    <row r="840" spans="1:5" x14ac:dyDescent="0.2">
      <c r="A840" s="9" t="str">
        <f t="shared" si="26"/>
        <v>IIEE-SJ - 211005</v>
      </c>
      <c r="B840" s="11">
        <v>211005</v>
      </c>
      <c r="E840" s="11" t="s">
        <v>609</v>
      </c>
    </row>
    <row r="841" spans="1:5" x14ac:dyDescent="0.2">
      <c r="A841" s="9" t="str">
        <f t="shared" si="26"/>
        <v>IIEE-SJ - 211006</v>
      </c>
      <c r="B841" s="11">
        <v>211006</v>
      </c>
      <c r="E841" s="11" t="s">
        <v>713</v>
      </c>
    </row>
    <row r="842" spans="1:5" x14ac:dyDescent="0.2">
      <c r="A842" s="9" t="str">
        <f t="shared" si="26"/>
        <v>IIEE-SJ - 211007</v>
      </c>
      <c r="B842" s="11">
        <v>211007</v>
      </c>
      <c r="E842" s="11" t="s">
        <v>714</v>
      </c>
    </row>
    <row r="843" spans="1:5" x14ac:dyDescent="0.2">
      <c r="A843" s="9" t="str">
        <f t="shared" si="26"/>
        <v>IIEE-SJ - 211008</v>
      </c>
      <c r="B843" s="11">
        <v>211008</v>
      </c>
      <c r="E843" s="11" t="s">
        <v>882</v>
      </c>
    </row>
    <row r="844" spans="1:5" x14ac:dyDescent="0.2">
      <c r="A844" s="9" t="str">
        <f t="shared" si="26"/>
        <v>IIEE-SJ - 211009</v>
      </c>
      <c r="B844" s="11">
        <v>211009</v>
      </c>
      <c r="E844" s="11" t="s">
        <v>883</v>
      </c>
    </row>
    <row r="845" spans="1:5" x14ac:dyDescent="0.2">
      <c r="A845" s="9"/>
    </row>
    <row r="846" spans="1:5" x14ac:dyDescent="0.2">
      <c r="A846" s="9" t="str">
        <f>CONCATENATE("IIEE-SJ - ",B846)</f>
        <v>IIEE-SJ - 212</v>
      </c>
      <c r="B846" s="11">
        <v>212</v>
      </c>
      <c r="E846" s="11" t="s">
        <v>884</v>
      </c>
    </row>
    <row r="847" spans="1:5" x14ac:dyDescent="0.2">
      <c r="A847" s="9" t="str">
        <f>CONCATENATE("IIEE-SJ - ",B847)</f>
        <v>IIEE-SJ - 212001</v>
      </c>
      <c r="B847" s="11">
        <v>212001</v>
      </c>
      <c r="E847" s="11" t="s">
        <v>610</v>
      </c>
    </row>
    <row r="848" spans="1:5" x14ac:dyDescent="0.2">
      <c r="A848" s="9" t="str">
        <f>CONCATENATE("IIEE-SJ - ",B848)</f>
        <v>IIEE-SJ - 212002</v>
      </c>
      <c r="B848" s="11">
        <v>212002</v>
      </c>
      <c r="E848" s="11" t="s">
        <v>611</v>
      </c>
    </row>
    <row r="849" spans="1:5" x14ac:dyDescent="0.2">
      <c r="A849" s="9" t="str">
        <f>CONCATENATE("IIEE-SJ - ",B849)</f>
        <v>IIEE-SJ - 212003</v>
      </c>
      <c r="B849" s="11">
        <v>212003</v>
      </c>
      <c r="E849" s="11" t="s">
        <v>612</v>
      </c>
    </row>
    <row r="850" spans="1:5" x14ac:dyDescent="0.2">
      <c r="A850" s="9" t="str">
        <f>CONCATENATE("IIEE-SJ - ",B850)</f>
        <v>IIEE-SJ - 212004</v>
      </c>
      <c r="B850" s="11">
        <v>212004</v>
      </c>
      <c r="E850" s="11" t="s">
        <v>613</v>
      </c>
    </row>
    <row r="851" spans="1:5" x14ac:dyDescent="0.2">
      <c r="A851" s="9"/>
    </row>
    <row r="852" spans="1:5" x14ac:dyDescent="0.2">
      <c r="A852" s="9" t="str">
        <f t="shared" ref="A852:A860" si="27">CONCATENATE("IIEE-SJ - ",B852)</f>
        <v>IIEE-SJ - 213</v>
      </c>
      <c r="B852" s="11">
        <v>213</v>
      </c>
      <c r="E852" s="11" t="s">
        <v>885</v>
      </c>
    </row>
    <row r="853" spans="1:5" x14ac:dyDescent="0.2">
      <c r="A853" s="9" t="str">
        <f t="shared" si="27"/>
        <v>IIEE-SJ - 213001</v>
      </c>
      <c r="B853" s="11">
        <v>213001</v>
      </c>
      <c r="E853" s="11" t="s">
        <v>614</v>
      </c>
    </row>
    <row r="854" spans="1:5" x14ac:dyDescent="0.2">
      <c r="A854" s="9" t="str">
        <f t="shared" si="27"/>
        <v>IIEE-SJ - 213002</v>
      </c>
      <c r="B854" s="11">
        <v>213002</v>
      </c>
      <c r="E854" s="11" t="s">
        <v>615</v>
      </c>
    </row>
    <row r="855" spans="1:5" x14ac:dyDescent="0.2">
      <c r="A855" s="9" t="str">
        <f t="shared" si="27"/>
        <v>IIEE-SJ - 213003</v>
      </c>
      <c r="B855" s="11">
        <v>213003</v>
      </c>
      <c r="E855" s="11" t="s">
        <v>616</v>
      </c>
    </row>
    <row r="856" spans="1:5" x14ac:dyDescent="0.2">
      <c r="A856" s="9" t="str">
        <f t="shared" si="27"/>
        <v>IIEE-SJ - 213004</v>
      </c>
      <c r="B856" s="11">
        <v>213004</v>
      </c>
      <c r="E856" s="11" t="s">
        <v>617</v>
      </c>
    </row>
    <row r="857" spans="1:5" x14ac:dyDescent="0.2">
      <c r="A857" s="9" t="str">
        <f t="shared" si="27"/>
        <v>IIEE-SJ - 213005</v>
      </c>
      <c r="B857" s="11">
        <v>213005</v>
      </c>
      <c r="E857" s="11" t="s">
        <v>618</v>
      </c>
    </row>
    <row r="858" spans="1:5" x14ac:dyDescent="0.2">
      <c r="A858" s="9" t="str">
        <f t="shared" si="27"/>
        <v>IIEE-SJ - 213006</v>
      </c>
      <c r="B858" s="11">
        <v>213006</v>
      </c>
      <c r="E858" s="11" t="s">
        <v>619</v>
      </c>
    </row>
    <row r="859" spans="1:5" x14ac:dyDescent="0.2">
      <c r="A859" s="9" t="str">
        <f t="shared" si="27"/>
        <v>IIEE-SJ - 213007</v>
      </c>
      <c r="B859" s="11">
        <v>213007</v>
      </c>
      <c r="E859" s="11" t="s">
        <v>620</v>
      </c>
    </row>
    <row r="860" spans="1:5" x14ac:dyDescent="0.2">
      <c r="A860" s="9" t="str">
        <f t="shared" si="27"/>
        <v>IIEE-SJ - 213008</v>
      </c>
      <c r="B860" s="11">
        <v>213008</v>
      </c>
      <c r="E860" s="11" t="s">
        <v>621</v>
      </c>
    </row>
    <row r="861" spans="1:5" x14ac:dyDescent="0.2">
      <c r="A861" s="9"/>
    </row>
    <row r="862" spans="1:5" x14ac:dyDescent="0.2">
      <c r="A862" s="9" t="str">
        <f t="shared" ref="A862:A868" si="28">CONCATENATE("IIEE-SJ - ",B862)</f>
        <v>IIEE-SJ - 214</v>
      </c>
      <c r="B862" s="11">
        <v>214</v>
      </c>
      <c r="E862" s="11" t="s">
        <v>886</v>
      </c>
    </row>
    <row r="863" spans="1:5" x14ac:dyDescent="0.2">
      <c r="A863" s="9" t="str">
        <f t="shared" si="28"/>
        <v>IIEE-SJ - 214001</v>
      </c>
      <c r="B863" s="11">
        <v>214001</v>
      </c>
      <c r="E863" s="11" t="s">
        <v>622</v>
      </c>
    </row>
    <row r="864" spans="1:5" x14ac:dyDescent="0.2">
      <c r="A864" s="9" t="str">
        <f t="shared" si="28"/>
        <v>IIEE-SJ - 214002</v>
      </c>
      <c r="B864" s="11">
        <v>214002</v>
      </c>
      <c r="E864" s="11" t="s">
        <v>623</v>
      </c>
    </row>
    <row r="865" spans="1:5" x14ac:dyDescent="0.2">
      <c r="A865" s="9" t="str">
        <f t="shared" si="28"/>
        <v>IIEE-SJ - 214003</v>
      </c>
      <c r="B865" s="11">
        <v>214003</v>
      </c>
      <c r="E865" s="11" t="s">
        <v>624</v>
      </c>
    </row>
    <row r="866" spans="1:5" x14ac:dyDescent="0.2">
      <c r="A866" s="9" t="str">
        <f t="shared" si="28"/>
        <v>IIEE-SJ - 214004</v>
      </c>
      <c r="B866" s="11">
        <v>214004</v>
      </c>
      <c r="E866" s="11" t="s">
        <v>625</v>
      </c>
    </row>
    <row r="867" spans="1:5" x14ac:dyDescent="0.2">
      <c r="A867" s="9" t="str">
        <f t="shared" si="28"/>
        <v>IIEE-SJ - 214005</v>
      </c>
      <c r="B867" s="11">
        <v>214005</v>
      </c>
      <c r="E867" s="11" t="s">
        <v>626</v>
      </c>
    </row>
    <row r="868" spans="1:5" x14ac:dyDescent="0.2">
      <c r="A868" s="9" t="str">
        <f t="shared" si="28"/>
        <v>IIEE-SJ - 214006</v>
      </c>
      <c r="B868" s="11">
        <v>214006</v>
      </c>
      <c r="E868" s="11" t="s">
        <v>627</v>
      </c>
    </row>
    <row r="869" spans="1:5" x14ac:dyDescent="0.2">
      <c r="A869" s="9"/>
    </row>
    <row r="870" spans="1:5" x14ac:dyDescent="0.2">
      <c r="A870" s="9" t="str">
        <f t="shared" ref="A870:A876" si="29">CONCATENATE("IIEE-SJ - ",B870)</f>
        <v>IIEE-SJ - 215</v>
      </c>
      <c r="B870" s="11">
        <v>215</v>
      </c>
      <c r="E870" s="11" t="s">
        <v>887</v>
      </c>
    </row>
    <row r="871" spans="1:5" x14ac:dyDescent="0.2">
      <c r="A871" s="9" t="str">
        <f t="shared" si="29"/>
        <v>IIEE-SJ - 215001</v>
      </c>
      <c r="B871" s="11">
        <v>215001</v>
      </c>
      <c r="E871" s="11" t="s">
        <v>628</v>
      </c>
    </row>
    <row r="872" spans="1:5" x14ac:dyDescent="0.2">
      <c r="A872" s="9" t="str">
        <f t="shared" si="29"/>
        <v>IIEE-SJ - 215002</v>
      </c>
      <c r="B872" s="11">
        <v>215002</v>
      </c>
      <c r="E872" s="11" t="s">
        <v>629</v>
      </c>
    </row>
    <row r="873" spans="1:5" x14ac:dyDescent="0.2">
      <c r="A873" s="9" t="str">
        <f t="shared" si="29"/>
        <v>IIEE-SJ - 215003</v>
      </c>
      <c r="B873" s="11">
        <v>215003</v>
      </c>
      <c r="E873" s="11" t="s">
        <v>630</v>
      </c>
    </row>
    <row r="874" spans="1:5" x14ac:dyDescent="0.2">
      <c r="A874" s="9" t="str">
        <f t="shared" si="29"/>
        <v>IIEE-SJ - 215004</v>
      </c>
      <c r="B874" s="11">
        <v>215004</v>
      </c>
      <c r="E874" s="11" t="s">
        <v>631</v>
      </c>
    </row>
    <row r="875" spans="1:5" x14ac:dyDescent="0.2">
      <c r="A875" s="9" t="str">
        <f t="shared" si="29"/>
        <v>IIEE-SJ - 215005</v>
      </c>
      <c r="B875" s="11">
        <v>215005</v>
      </c>
      <c r="E875" s="11" t="s">
        <v>632</v>
      </c>
    </row>
    <row r="876" spans="1:5" x14ac:dyDescent="0.2">
      <c r="A876" s="9" t="str">
        <f t="shared" si="29"/>
        <v>IIEE-SJ - 215006</v>
      </c>
      <c r="B876" s="11">
        <v>215006</v>
      </c>
      <c r="E876" s="11" t="s">
        <v>633</v>
      </c>
    </row>
    <row r="877" spans="1:5" x14ac:dyDescent="0.2">
      <c r="A877" s="9"/>
    </row>
    <row r="878" spans="1:5" x14ac:dyDescent="0.2">
      <c r="A878" s="9" t="str">
        <f t="shared" ref="A878:A883" si="30">CONCATENATE("IIEE-SJ - ",B878)</f>
        <v>IIEE-SJ - 216</v>
      </c>
      <c r="B878" s="11">
        <v>216</v>
      </c>
      <c r="E878" s="11" t="s">
        <v>888</v>
      </c>
    </row>
    <row r="879" spans="1:5" x14ac:dyDescent="0.2">
      <c r="A879" s="9" t="str">
        <f t="shared" si="30"/>
        <v>IIEE-SJ - 216001</v>
      </c>
      <c r="B879" s="11">
        <v>216001</v>
      </c>
      <c r="E879" s="11" t="s">
        <v>634</v>
      </c>
    </row>
    <row r="880" spans="1:5" x14ac:dyDescent="0.2">
      <c r="A880" s="9" t="str">
        <f t="shared" si="30"/>
        <v>IIEE-SJ - 216002</v>
      </c>
      <c r="B880" s="11">
        <v>216002</v>
      </c>
      <c r="E880" s="11" t="s">
        <v>635</v>
      </c>
    </row>
    <row r="881" spans="1:5" x14ac:dyDescent="0.2">
      <c r="A881" s="9" t="str">
        <f t="shared" si="30"/>
        <v>IIEE-SJ - 216003</v>
      </c>
      <c r="B881" s="11">
        <v>216003</v>
      </c>
      <c r="E881" s="11" t="s">
        <v>636</v>
      </c>
    </row>
    <row r="882" spans="1:5" x14ac:dyDescent="0.2">
      <c r="A882" s="9" t="str">
        <f t="shared" si="30"/>
        <v>IIEE-SJ - 216004</v>
      </c>
      <c r="B882" s="11">
        <v>216004</v>
      </c>
      <c r="E882" s="11" t="s">
        <v>637</v>
      </c>
    </row>
    <row r="883" spans="1:5" x14ac:dyDescent="0.2">
      <c r="A883" s="9" t="str">
        <f t="shared" si="30"/>
        <v>IIEE-SJ - 216005</v>
      </c>
      <c r="B883" s="11">
        <v>216005</v>
      </c>
      <c r="E883" s="11" t="s">
        <v>638</v>
      </c>
    </row>
    <row r="884" spans="1:5" x14ac:dyDescent="0.2">
      <c r="A884" s="9"/>
    </row>
    <row r="885" spans="1:5" x14ac:dyDescent="0.2">
      <c r="A885" s="9" t="str">
        <f>CONCATENATE("IIEE-SJ - ",B885)</f>
        <v>IIEE-SJ - 217</v>
      </c>
      <c r="B885" s="11">
        <v>217</v>
      </c>
      <c r="E885" s="11" t="s">
        <v>889</v>
      </c>
    </row>
    <row r="886" spans="1:5" x14ac:dyDescent="0.2">
      <c r="A886" s="9" t="str">
        <f>CONCATENATE("IIEE-SJ - ",B886)</f>
        <v>IIEE-SJ - 217001</v>
      </c>
      <c r="B886" s="11">
        <v>217001</v>
      </c>
      <c r="E886" s="11" t="s">
        <v>639</v>
      </c>
    </row>
    <row r="887" spans="1:5" x14ac:dyDescent="0.2">
      <c r="A887" s="9" t="str">
        <f>CONCATENATE("IIEE-SJ - ",B887)</f>
        <v>IIEE-SJ - 217002</v>
      </c>
      <c r="B887" s="11">
        <v>217002</v>
      </c>
      <c r="E887" s="11" t="s">
        <v>640</v>
      </c>
    </row>
    <row r="888" spans="1:5" x14ac:dyDescent="0.2">
      <c r="A888" s="9"/>
    </row>
    <row r="889" spans="1:5" x14ac:dyDescent="0.2">
      <c r="A889" s="9" t="str">
        <f>CONCATENATE("IIEE-SJ - ",B889)</f>
        <v>IIEE-SJ - 218</v>
      </c>
      <c r="B889" s="11">
        <v>218</v>
      </c>
      <c r="E889" s="11" t="s">
        <v>837</v>
      </c>
    </row>
    <row r="890" spans="1:5" x14ac:dyDescent="0.2">
      <c r="A890" s="9" t="str">
        <f>CONCATENATE("IIEE-SJ - ",B890)</f>
        <v>IIEE-SJ - 218001</v>
      </c>
      <c r="B890" s="11">
        <v>218001</v>
      </c>
      <c r="E890" s="11" t="s">
        <v>641</v>
      </c>
    </row>
    <row r="891" spans="1:5" x14ac:dyDescent="0.2">
      <c r="A891" s="9" t="str">
        <f>CONCATENATE("IIEE-SJ - ",B891)</f>
        <v>IIEE-SJ - 218002</v>
      </c>
      <c r="B891" s="11">
        <v>218002</v>
      </c>
      <c r="E891" s="11" t="s">
        <v>642</v>
      </c>
    </row>
    <row r="892" spans="1:5" x14ac:dyDescent="0.2">
      <c r="A892" s="9" t="str">
        <f>CONCATENATE("IIEE-SJ - ",B892)</f>
        <v>IIEE-SJ - 218003</v>
      </c>
      <c r="B892" s="11">
        <v>218003</v>
      </c>
      <c r="E892" s="11" t="s">
        <v>643</v>
      </c>
    </row>
    <row r="893" spans="1:5" x14ac:dyDescent="0.2">
      <c r="A893" s="9"/>
    </row>
    <row r="894" spans="1:5" x14ac:dyDescent="0.2">
      <c r="A894" s="9" t="str">
        <f t="shared" ref="A894:A899" si="31">CONCATENATE("IIEE-SJ - ",B894)</f>
        <v>IIEE-SJ - 219</v>
      </c>
      <c r="B894" s="11">
        <v>219</v>
      </c>
      <c r="E894" s="11" t="s">
        <v>890</v>
      </c>
    </row>
    <row r="895" spans="1:5" x14ac:dyDescent="0.2">
      <c r="A895" s="9" t="str">
        <f t="shared" si="31"/>
        <v>IIEE-SJ - 219001</v>
      </c>
      <c r="B895" s="11">
        <v>219001</v>
      </c>
      <c r="E895" s="11" t="s">
        <v>891</v>
      </c>
    </row>
    <row r="896" spans="1:5" x14ac:dyDescent="0.2">
      <c r="A896" s="9" t="str">
        <f t="shared" si="31"/>
        <v>IIEE-SJ - 219002</v>
      </c>
      <c r="B896" s="11">
        <v>219002</v>
      </c>
      <c r="E896" s="11" t="s">
        <v>892</v>
      </c>
    </row>
    <row r="897" spans="1:5" x14ac:dyDescent="0.2">
      <c r="A897" s="9" t="str">
        <f t="shared" si="31"/>
        <v>IIEE-SJ - 219003</v>
      </c>
      <c r="B897" s="11">
        <v>219003</v>
      </c>
      <c r="E897" s="11" t="s">
        <v>893</v>
      </c>
    </row>
    <row r="898" spans="1:5" x14ac:dyDescent="0.2">
      <c r="A898" s="9" t="str">
        <f t="shared" si="31"/>
        <v>IIEE-SJ - 219004</v>
      </c>
      <c r="B898" s="11">
        <v>219004</v>
      </c>
      <c r="E898" s="11" t="s">
        <v>894</v>
      </c>
    </row>
    <row r="899" spans="1:5" x14ac:dyDescent="0.2">
      <c r="A899" s="9" t="str">
        <f t="shared" si="31"/>
        <v>IIEE-SJ - 219005</v>
      </c>
      <c r="B899" s="11">
        <v>219005</v>
      </c>
      <c r="E899" s="11" t="s">
        <v>895</v>
      </c>
    </row>
    <row r="900" spans="1:5" x14ac:dyDescent="0.2">
      <c r="A900" s="9"/>
    </row>
    <row r="901" spans="1:5" x14ac:dyDescent="0.2">
      <c r="A901" s="9" t="str">
        <f t="shared" ref="A901:A907" si="32">CONCATENATE("IIEE-SJ - ",B901)</f>
        <v>IIEE-SJ - 220</v>
      </c>
      <c r="B901" s="11">
        <v>220</v>
      </c>
      <c r="E901" s="11" t="s">
        <v>896</v>
      </c>
    </row>
    <row r="902" spans="1:5" x14ac:dyDescent="0.2">
      <c r="A902" s="9" t="str">
        <f t="shared" si="32"/>
        <v>IIEE-SJ - 220001</v>
      </c>
      <c r="B902" s="11">
        <v>220001</v>
      </c>
      <c r="E902" s="11" t="s">
        <v>644</v>
      </c>
    </row>
    <row r="903" spans="1:5" x14ac:dyDescent="0.2">
      <c r="A903" s="9" t="str">
        <f t="shared" si="32"/>
        <v>IIEE-SJ - 220002</v>
      </c>
      <c r="B903" s="11">
        <v>220002</v>
      </c>
      <c r="E903" s="11" t="s">
        <v>645</v>
      </c>
    </row>
    <row r="904" spans="1:5" x14ac:dyDescent="0.2">
      <c r="A904" s="9" t="str">
        <f t="shared" si="32"/>
        <v>IIEE-SJ - 220003</v>
      </c>
      <c r="B904" s="11">
        <v>220003</v>
      </c>
      <c r="E904" s="11" t="s">
        <v>646</v>
      </c>
    </row>
    <row r="905" spans="1:5" x14ac:dyDescent="0.2">
      <c r="A905" s="9" t="str">
        <f t="shared" si="32"/>
        <v>IIEE-SJ - 220004</v>
      </c>
      <c r="B905" s="11">
        <v>220004</v>
      </c>
      <c r="E905" s="11" t="s">
        <v>647</v>
      </c>
    </row>
    <row r="906" spans="1:5" x14ac:dyDescent="0.2">
      <c r="A906" s="9" t="str">
        <f t="shared" si="32"/>
        <v>IIEE-SJ - 220005</v>
      </c>
      <c r="B906" s="11">
        <v>220005</v>
      </c>
      <c r="E906" s="11" t="s">
        <v>648</v>
      </c>
    </row>
    <row r="907" spans="1:5" x14ac:dyDescent="0.2">
      <c r="A907" s="9" t="str">
        <f t="shared" si="32"/>
        <v>IIEE-SJ - 220006</v>
      </c>
      <c r="B907" s="11">
        <v>220006</v>
      </c>
      <c r="E907" s="11" t="s">
        <v>649</v>
      </c>
    </row>
    <row r="908" spans="1:5" x14ac:dyDescent="0.2">
      <c r="A908" s="9"/>
    </row>
    <row r="909" spans="1:5" x14ac:dyDescent="0.2">
      <c r="A909" s="9" t="str">
        <f t="shared" ref="A909:A915" si="33">CONCATENATE("IIEE-SJ - ",B909)</f>
        <v>IIEE-SJ - 221</v>
      </c>
      <c r="B909" s="11">
        <v>221</v>
      </c>
      <c r="E909" s="11" t="s">
        <v>897</v>
      </c>
    </row>
    <row r="910" spans="1:5" x14ac:dyDescent="0.2">
      <c r="A910" s="9" t="str">
        <f t="shared" si="33"/>
        <v>IIEE-SJ - 221001</v>
      </c>
      <c r="B910" s="11">
        <v>221001</v>
      </c>
      <c r="E910" s="11" t="s">
        <v>650</v>
      </c>
    </row>
    <row r="911" spans="1:5" x14ac:dyDescent="0.2">
      <c r="A911" s="9" t="str">
        <f t="shared" si="33"/>
        <v>IIEE-SJ - 221002</v>
      </c>
      <c r="B911" s="11">
        <v>221002</v>
      </c>
      <c r="E911" s="11" t="s">
        <v>651</v>
      </c>
    </row>
    <row r="912" spans="1:5" x14ac:dyDescent="0.2">
      <c r="A912" s="9" t="str">
        <f t="shared" si="33"/>
        <v>IIEE-SJ - 221003</v>
      </c>
      <c r="B912" s="11">
        <v>221003</v>
      </c>
      <c r="E912" s="11" t="s">
        <v>652</v>
      </c>
    </row>
    <row r="913" spans="1:5" x14ac:dyDescent="0.2">
      <c r="A913" s="9" t="str">
        <f t="shared" si="33"/>
        <v>IIEE-SJ - 221004</v>
      </c>
      <c r="B913" s="11">
        <v>221004</v>
      </c>
      <c r="E913" s="11" t="s">
        <v>653</v>
      </c>
    </row>
    <row r="914" spans="1:5" x14ac:dyDescent="0.2">
      <c r="A914" s="9" t="str">
        <f t="shared" si="33"/>
        <v>IIEE-SJ - 221005</v>
      </c>
      <c r="B914" s="11">
        <v>221005</v>
      </c>
      <c r="E914" s="11" t="s">
        <v>654</v>
      </c>
    </row>
    <row r="915" spans="1:5" x14ac:dyDescent="0.2">
      <c r="A915" s="9" t="str">
        <f t="shared" si="33"/>
        <v>IIEE-SJ - 221006</v>
      </c>
      <c r="B915" s="11">
        <v>221006</v>
      </c>
      <c r="E915" s="11" t="s">
        <v>655</v>
      </c>
    </row>
    <row r="916" spans="1:5" x14ac:dyDescent="0.2">
      <c r="A916" s="9"/>
    </row>
    <row r="917" spans="1:5" x14ac:dyDescent="0.2">
      <c r="A917" s="9" t="str">
        <f t="shared" ref="A917:A933" si="34">CONCATENATE("IIEE-SJ - ",B917)</f>
        <v>IIEE-SJ - 222</v>
      </c>
      <c r="B917" s="11">
        <v>222</v>
      </c>
      <c r="E917" s="11" t="s">
        <v>898</v>
      </c>
    </row>
    <row r="918" spans="1:5" x14ac:dyDescent="0.2">
      <c r="A918" s="9" t="str">
        <f t="shared" si="34"/>
        <v>IIEE-SJ - 222001</v>
      </c>
      <c r="B918" s="11">
        <v>222001</v>
      </c>
      <c r="E918" s="11" t="s">
        <v>656</v>
      </c>
    </row>
    <row r="919" spans="1:5" x14ac:dyDescent="0.2">
      <c r="A919" s="9" t="str">
        <f t="shared" si="34"/>
        <v>IIEE-SJ - 222002</v>
      </c>
      <c r="B919" s="11">
        <v>222002</v>
      </c>
      <c r="E919" s="11" t="s">
        <v>657</v>
      </c>
    </row>
    <row r="920" spans="1:5" x14ac:dyDescent="0.2">
      <c r="A920" s="9" t="str">
        <f t="shared" si="34"/>
        <v>IIEE-SJ - 222003</v>
      </c>
      <c r="B920" s="11">
        <v>222003</v>
      </c>
      <c r="E920" s="11" t="s">
        <v>658</v>
      </c>
    </row>
    <row r="921" spans="1:5" x14ac:dyDescent="0.2">
      <c r="A921" s="9" t="str">
        <f t="shared" si="34"/>
        <v>IIEE-SJ - 222004</v>
      </c>
      <c r="B921" s="11">
        <v>222004</v>
      </c>
      <c r="E921" s="11" t="s">
        <v>659</v>
      </c>
    </row>
    <row r="922" spans="1:5" x14ac:dyDescent="0.2">
      <c r="A922" s="9" t="str">
        <f t="shared" si="34"/>
        <v>IIEE-SJ - 222005</v>
      </c>
      <c r="B922" s="11">
        <v>222005</v>
      </c>
      <c r="E922" s="11" t="s">
        <v>660</v>
      </c>
    </row>
    <row r="923" spans="1:5" x14ac:dyDescent="0.2">
      <c r="A923" s="9" t="str">
        <f t="shared" si="34"/>
        <v>IIEE-SJ - 222006</v>
      </c>
      <c r="B923" s="11">
        <v>222006</v>
      </c>
      <c r="E923" s="11" t="s">
        <v>661</v>
      </c>
    </row>
    <row r="924" spans="1:5" x14ac:dyDescent="0.2">
      <c r="A924" s="9" t="str">
        <f t="shared" si="34"/>
        <v>IIEE-SJ - 222007</v>
      </c>
      <c r="B924" s="11">
        <v>222007</v>
      </c>
      <c r="E924" s="11" t="s">
        <v>662</v>
      </c>
    </row>
    <row r="925" spans="1:5" x14ac:dyDescent="0.2">
      <c r="A925" s="9" t="str">
        <f t="shared" si="34"/>
        <v>IIEE-SJ - 222008</v>
      </c>
      <c r="B925" s="11">
        <v>222008</v>
      </c>
      <c r="E925" s="11" t="s">
        <v>663</v>
      </c>
    </row>
    <row r="926" spans="1:5" x14ac:dyDescent="0.2">
      <c r="A926" s="9" t="str">
        <f t="shared" si="34"/>
        <v>IIEE-SJ - 222009</v>
      </c>
      <c r="B926" s="11">
        <v>222009</v>
      </c>
      <c r="E926" s="11" t="s">
        <v>664</v>
      </c>
    </row>
    <row r="927" spans="1:5" x14ac:dyDescent="0.2">
      <c r="A927" s="9" t="str">
        <f t="shared" si="34"/>
        <v>IIEE-SJ - 222010</v>
      </c>
      <c r="B927" s="11">
        <v>222010</v>
      </c>
      <c r="E927" s="11" t="s">
        <v>665</v>
      </c>
    </row>
    <row r="928" spans="1:5" x14ac:dyDescent="0.2">
      <c r="A928" s="9" t="str">
        <f t="shared" si="34"/>
        <v>IIEE-SJ - 222011</v>
      </c>
      <c r="B928" s="11">
        <v>222011</v>
      </c>
      <c r="E928" s="11" t="s">
        <v>666</v>
      </c>
    </row>
    <row r="929" spans="1:5" x14ac:dyDescent="0.2">
      <c r="A929" s="9" t="str">
        <f t="shared" si="34"/>
        <v>IIEE-SJ - 222012</v>
      </c>
      <c r="B929" s="11">
        <v>222012</v>
      </c>
      <c r="E929" s="11" t="s">
        <v>667</v>
      </c>
    </row>
    <row r="930" spans="1:5" x14ac:dyDescent="0.2">
      <c r="A930" s="9" t="str">
        <f t="shared" si="34"/>
        <v>IIEE-SJ - 222013</v>
      </c>
      <c r="B930" s="11">
        <v>222013</v>
      </c>
      <c r="E930" s="11" t="s">
        <v>668</v>
      </c>
    </row>
    <row r="931" spans="1:5" x14ac:dyDescent="0.2">
      <c r="A931" s="9" t="str">
        <f t="shared" si="34"/>
        <v>IIEE-SJ - 222014</v>
      </c>
      <c r="B931" s="11">
        <v>222014</v>
      </c>
      <c r="E931" s="11" t="s">
        <v>669</v>
      </c>
    </row>
    <row r="932" spans="1:5" x14ac:dyDescent="0.2">
      <c r="A932" s="9" t="str">
        <f t="shared" si="34"/>
        <v>IIEE-SJ - 222015</v>
      </c>
      <c r="B932" s="11">
        <v>222015</v>
      </c>
      <c r="E932" s="11" t="s">
        <v>670</v>
      </c>
    </row>
    <row r="933" spans="1:5" x14ac:dyDescent="0.2">
      <c r="A933" s="9" t="str">
        <f t="shared" si="34"/>
        <v>IIEE-SJ - 222016</v>
      </c>
      <c r="B933" s="11">
        <v>222016</v>
      </c>
      <c r="E933" s="11" t="s">
        <v>671</v>
      </c>
    </row>
    <row r="934" spans="1:5" x14ac:dyDescent="0.2">
      <c r="A934" s="9"/>
    </row>
    <row r="935" spans="1:5" x14ac:dyDescent="0.2">
      <c r="A935" s="9" t="str">
        <f t="shared" ref="A935:A945" si="35">CONCATENATE("IIEE-SJ - ",B935)</f>
        <v>IIEE-SJ - 223</v>
      </c>
      <c r="B935" s="11">
        <v>223</v>
      </c>
      <c r="E935" s="11" t="s">
        <v>899</v>
      </c>
    </row>
    <row r="936" spans="1:5" x14ac:dyDescent="0.2">
      <c r="A936" s="9" t="str">
        <f t="shared" si="35"/>
        <v>IIEE-SJ - 223001</v>
      </c>
      <c r="B936" s="11">
        <v>223001</v>
      </c>
      <c r="E936" s="11" t="s">
        <v>672</v>
      </c>
    </row>
    <row r="937" spans="1:5" x14ac:dyDescent="0.2">
      <c r="A937" s="9" t="str">
        <f t="shared" si="35"/>
        <v>IIEE-SJ - 223002</v>
      </c>
      <c r="B937" s="11">
        <v>223002</v>
      </c>
      <c r="E937" s="11" t="s">
        <v>673</v>
      </c>
    </row>
    <row r="938" spans="1:5" x14ac:dyDescent="0.2">
      <c r="A938" s="9" t="str">
        <f t="shared" si="35"/>
        <v>IIEE-SJ - 223003</v>
      </c>
      <c r="B938" s="11">
        <v>223003</v>
      </c>
      <c r="E938" s="11" t="s">
        <v>674</v>
      </c>
    </row>
    <row r="939" spans="1:5" x14ac:dyDescent="0.2">
      <c r="A939" s="9" t="str">
        <f t="shared" si="35"/>
        <v>IIEE-SJ - 223004</v>
      </c>
      <c r="B939" s="11">
        <v>223004</v>
      </c>
      <c r="E939" s="11" t="s">
        <v>675</v>
      </c>
    </row>
    <row r="940" spans="1:5" x14ac:dyDescent="0.2">
      <c r="A940" s="9" t="str">
        <f t="shared" si="35"/>
        <v>IIEE-SJ - 223005</v>
      </c>
      <c r="B940" s="11">
        <v>223005</v>
      </c>
      <c r="E940" s="11" t="s">
        <v>676</v>
      </c>
    </row>
    <row r="941" spans="1:5" x14ac:dyDescent="0.2">
      <c r="A941" s="9" t="str">
        <f t="shared" si="35"/>
        <v>IIEE-SJ - 223006</v>
      </c>
      <c r="B941" s="11">
        <v>223006</v>
      </c>
      <c r="E941" s="11" t="s">
        <v>677</v>
      </c>
    </row>
    <row r="942" spans="1:5" x14ac:dyDescent="0.2">
      <c r="A942" s="9" t="str">
        <f t="shared" si="35"/>
        <v>IIEE-SJ - 223007</v>
      </c>
      <c r="B942" s="11">
        <v>223007</v>
      </c>
      <c r="E942" s="11" t="s">
        <v>678</v>
      </c>
    </row>
    <row r="943" spans="1:5" x14ac:dyDescent="0.2">
      <c r="A943" s="9" t="str">
        <f t="shared" si="35"/>
        <v>IIEE-SJ - 223008</v>
      </c>
      <c r="B943" s="11">
        <v>223008</v>
      </c>
      <c r="E943" s="11" t="s">
        <v>679</v>
      </c>
    </row>
    <row r="944" spans="1:5" x14ac:dyDescent="0.2">
      <c r="A944" s="9" t="str">
        <f t="shared" si="35"/>
        <v>IIEE-SJ - 223009</v>
      </c>
      <c r="B944" s="11">
        <v>223009</v>
      </c>
      <c r="E944" s="11" t="s">
        <v>680</v>
      </c>
    </row>
    <row r="945" spans="1:5" x14ac:dyDescent="0.2">
      <c r="A945" s="9" t="str">
        <f t="shared" si="35"/>
        <v>IIEE-SJ - 223010</v>
      </c>
      <c r="B945" s="11">
        <v>223010</v>
      </c>
      <c r="E945" s="11" t="s">
        <v>681</v>
      </c>
    </row>
    <row r="946" spans="1:5" x14ac:dyDescent="0.2">
      <c r="A946" s="9"/>
    </row>
    <row r="947" spans="1:5" x14ac:dyDescent="0.2">
      <c r="A947" s="9" t="str">
        <f>CONCATENATE("IIEE-SJ - ",B947)</f>
        <v>IIEE-SJ - 224</v>
      </c>
      <c r="B947" s="11">
        <v>224</v>
      </c>
      <c r="E947" s="11" t="s">
        <v>302</v>
      </c>
    </row>
    <row r="948" spans="1:5" x14ac:dyDescent="0.2">
      <c r="A948" s="9" t="str">
        <f>CONCATENATE("IIEE-SJ - ",B948)</f>
        <v>IIEE-SJ - 224001</v>
      </c>
      <c r="B948" s="11">
        <v>224001</v>
      </c>
      <c r="E948" s="11" t="s">
        <v>686</v>
      </c>
    </row>
    <row r="949" spans="1:5" x14ac:dyDescent="0.2">
      <c r="A949" s="9" t="str">
        <f>CONCATENATE("IIEE-SJ - ",B949)</f>
        <v>IIEE-SJ - 224002</v>
      </c>
      <c r="B949" s="11">
        <v>224002</v>
      </c>
      <c r="E949" s="11" t="s">
        <v>687</v>
      </c>
    </row>
    <row r="950" spans="1:5" x14ac:dyDescent="0.2">
      <c r="A950" s="9"/>
    </row>
    <row r="951" spans="1:5" x14ac:dyDescent="0.2">
      <c r="A951" s="9" t="str">
        <f>CONCATENATE("IIEE-SJ - ",B951)</f>
        <v>IIEE-SJ - 225</v>
      </c>
      <c r="B951" s="11">
        <v>225</v>
      </c>
      <c r="E951" s="11" t="s">
        <v>900</v>
      </c>
    </row>
    <row r="952" spans="1:5" x14ac:dyDescent="0.2">
      <c r="A952" s="9" t="str">
        <f>CONCATENATE("IIEE-SJ - ",B952)</f>
        <v>IIEE-SJ - 225001</v>
      </c>
      <c r="B952" s="11">
        <v>225001</v>
      </c>
      <c r="E952" s="11" t="s">
        <v>708</v>
      </c>
    </row>
    <row r="953" spans="1:5" x14ac:dyDescent="0.2">
      <c r="A953" s="9" t="str">
        <f>CONCATENATE("IIEE-SJ - ",B953)</f>
        <v>IIEE-SJ - 225002</v>
      </c>
      <c r="B953" s="11">
        <v>225002</v>
      </c>
      <c r="E953" s="11" t="s">
        <v>709</v>
      </c>
    </row>
    <row r="954" spans="1:5" x14ac:dyDescent="0.2">
      <c r="A954" s="9"/>
    </row>
    <row r="955" spans="1:5" x14ac:dyDescent="0.2">
      <c r="A955" s="9" t="str">
        <f t="shared" ref="A955:A960" si="36">CONCATENATE("IIEE-SJ - ",B955)</f>
        <v>IIEE-SJ - 226</v>
      </c>
      <c r="B955" s="11">
        <v>226</v>
      </c>
      <c r="E955" s="11" t="s">
        <v>901</v>
      </c>
    </row>
    <row r="956" spans="1:5" x14ac:dyDescent="0.2">
      <c r="A956" s="9" t="str">
        <f t="shared" si="36"/>
        <v>IIEE-SJ - 226001</v>
      </c>
      <c r="B956" s="11">
        <v>226001</v>
      </c>
      <c r="E956" s="11" t="s">
        <v>694</v>
      </c>
    </row>
    <row r="957" spans="1:5" x14ac:dyDescent="0.2">
      <c r="A957" s="9" t="str">
        <f t="shared" si="36"/>
        <v>IIEE-SJ - 226002</v>
      </c>
      <c r="B957" s="11">
        <v>226002</v>
      </c>
      <c r="E957" s="11" t="s">
        <v>695</v>
      </c>
    </row>
    <row r="958" spans="1:5" x14ac:dyDescent="0.2">
      <c r="A958" s="9" t="str">
        <f t="shared" si="36"/>
        <v>IIEE-SJ - 226003</v>
      </c>
      <c r="B958" s="11">
        <v>226003</v>
      </c>
      <c r="E958" s="11" t="s">
        <v>696</v>
      </c>
    </row>
    <row r="959" spans="1:5" x14ac:dyDescent="0.2">
      <c r="A959" s="9" t="str">
        <f t="shared" si="36"/>
        <v>IIEE-SJ - 226004</v>
      </c>
      <c r="B959" s="11">
        <v>226004</v>
      </c>
      <c r="E959" s="11" t="s">
        <v>710</v>
      </c>
    </row>
    <row r="960" spans="1:5" x14ac:dyDescent="0.2">
      <c r="A960" s="9" t="str">
        <f t="shared" si="36"/>
        <v>IIEE-SJ - 226005</v>
      </c>
      <c r="B960" s="11">
        <v>226005</v>
      </c>
      <c r="E960" s="11" t="s">
        <v>711</v>
      </c>
    </row>
    <row r="961" spans="1:5" x14ac:dyDescent="0.2">
      <c r="A961" s="9"/>
    </row>
    <row r="962" spans="1:5" x14ac:dyDescent="0.2">
      <c r="A962" s="9" t="str">
        <f t="shared" ref="A962:A969" si="37">CONCATENATE("IIEE-SJ - ",B962)</f>
        <v>IIEE-SJ - 227</v>
      </c>
      <c r="B962" s="11">
        <v>227</v>
      </c>
      <c r="E962" s="11" t="s">
        <v>902</v>
      </c>
    </row>
    <row r="963" spans="1:5" x14ac:dyDescent="0.2">
      <c r="A963" s="9" t="str">
        <f t="shared" si="37"/>
        <v>IIEE-SJ - 227001</v>
      </c>
      <c r="B963" s="11">
        <v>227001</v>
      </c>
      <c r="E963" s="11" t="s">
        <v>702</v>
      </c>
    </row>
    <row r="964" spans="1:5" x14ac:dyDescent="0.2">
      <c r="A964" s="9" t="str">
        <f t="shared" si="37"/>
        <v>IIEE-SJ - 227002</v>
      </c>
      <c r="B964" s="11">
        <v>227002</v>
      </c>
      <c r="E964" s="11" t="s">
        <v>703</v>
      </c>
    </row>
    <row r="965" spans="1:5" x14ac:dyDescent="0.2">
      <c r="A965" s="9" t="str">
        <f t="shared" si="37"/>
        <v>IIEE-SJ - 227003</v>
      </c>
      <c r="B965" s="11">
        <v>227003</v>
      </c>
      <c r="E965" s="11" t="s">
        <v>704</v>
      </c>
    </row>
    <row r="966" spans="1:5" x14ac:dyDescent="0.2">
      <c r="A966" s="9" t="str">
        <f t="shared" si="37"/>
        <v>IIEE-SJ - 227004</v>
      </c>
      <c r="B966" s="11">
        <v>227004</v>
      </c>
      <c r="E966" s="11" t="s">
        <v>705</v>
      </c>
    </row>
    <row r="967" spans="1:5" x14ac:dyDescent="0.2">
      <c r="A967" s="9" t="str">
        <f t="shared" si="37"/>
        <v>IIEE-SJ - 227005</v>
      </c>
      <c r="B967" s="11">
        <v>227005</v>
      </c>
      <c r="E967" s="11" t="s">
        <v>706</v>
      </c>
    </row>
    <row r="968" spans="1:5" x14ac:dyDescent="0.2">
      <c r="A968" s="9" t="str">
        <f t="shared" si="37"/>
        <v>IIEE-SJ - 227006</v>
      </c>
      <c r="B968" s="11">
        <v>227006</v>
      </c>
      <c r="E968" s="11" t="s">
        <v>707</v>
      </c>
    </row>
    <row r="969" spans="1:5" x14ac:dyDescent="0.2">
      <c r="A969" s="9" t="str">
        <f t="shared" si="37"/>
        <v>IIEE-SJ - 227007</v>
      </c>
      <c r="B969" s="11">
        <v>227007</v>
      </c>
      <c r="E969" s="11" t="s">
        <v>701</v>
      </c>
    </row>
  </sheetData>
  <sheetProtection password="E676" sheet="1" objects="1" scenarios="1"/>
  <autoFilter ref="B1:D969" xr:uid="{00000000-0009-0000-0000-000011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dimension ref="A1:D325"/>
  <sheetViews>
    <sheetView workbookViewId="0"/>
  </sheetViews>
  <sheetFormatPr baseColWidth="10" defaultColWidth="11.42578125" defaultRowHeight="15" x14ac:dyDescent="0.2"/>
  <cols>
    <col min="1" max="1" width="11.42578125" style="64"/>
    <col min="2" max="2" width="23" style="64" bestFit="1" customWidth="1"/>
    <col min="3" max="3" width="49.42578125" style="68" bestFit="1" customWidth="1"/>
    <col min="4" max="4" width="17.28515625" style="68" bestFit="1" customWidth="1"/>
    <col min="5" max="16384" width="11.42578125" style="68"/>
  </cols>
  <sheetData>
    <row r="1" spans="1:4" x14ac:dyDescent="0.2">
      <c r="B1" s="65" t="s">
        <v>1167</v>
      </c>
      <c r="C1" s="66" t="s">
        <v>1168</v>
      </c>
      <c r="D1" s="67"/>
    </row>
    <row r="2" spans="1:4" x14ac:dyDescent="0.2">
      <c r="B2" s="65"/>
      <c r="C2" s="66"/>
      <c r="D2" s="67"/>
    </row>
    <row r="3" spans="1:4" x14ac:dyDescent="0.2">
      <c r="A3" s="84">
        <v>1</v>
      </c>
      <c r="B3" s="70" t="str">
        <f xml:space="preserve"> CONCATENATE(B1,"-",TEXT(A3,"0000"))</f>
        <v>III-0001</v>
      </c>
      <c r="C3" s="71" t="s">
        <v>904</v>
      </c>
      <c r="D3" s="67"/>
    </row>
    <row r="4" spans="1:4" x14ac:dyDescent="0.2">
      <c r="A4" s="84">
        <v>1</v>
      </c>
      <c r="B4" s="72" t="str">
        <f>CONCATENATE($B$3,".",TEXT(A4,"0000"))</f>
        <v>III-0001.0001</v>
      </c>
      <c r="C4" s="73" t="s">
        <v>905</v>
      </c>
      <c r="D4" s="67" t="s">
        <v>3</v>
      </c>
    </row>
    <row r="5" spans="1:4" x14ac:dyDescent="0.2">
      <c r="A5" s="84">
        <v>2</v>
      </c>
      <c r="B5" s="72" t="str">
        <f t="shared" ref="B5:B11" si="0">CONCATENATE($B$3,".",TEXT(A5,"0000"))</f>
        <v>III-0001.0002</v>
      </c>
      <c r="C5" s="73" t="s">
        <v>907</v>
      </c>
      <c r="D5" s="67" t="s">
        <v>3</v>
      </c>
    </row>
    <row r="6" spans="1:4" x14ac:dyDescent="0.2">
      <c r="A6" s="84">
        <v>3</v>
      </c>
      <c r="B6" s="72" t="str">
        <f t="shared" si="0"/>
        <v>III-0001.0003</v>
      </c>
      <c r="C6" s="73" t="s">
        <v>909</v>
      </c>
      <c r="D6" s="67" t="s">
        <v>3</v>
      </c>
    </row>
    <row r="7" spans="1:4" x14ac:dyDescent="0.2">
      <c r="A7" s="84">
        <v>4</v>
      </c>
      <c r="B7" s="72" t="str">
        <f t="shared" si="0"/>
        <v>III-0001.0004</v>
      </c>
      <c r="C7" s="73" t="s">
        <v>911</v>
      </c>
      <c r="D7" s="67" t="s">
        <v>5</v>
      </c>
    </row>
    <row r="8" spans="1:4" x14ac:dyDescent="0.2">
      <c r="A8" s="84">
        <v>5</v>
      </c>
      <c r="B8" s="72" t="str">
        <f t="shared" si="0"/>
        <v>III-0001.0005</v>
      </c>
      <c r="C8" s="73" t="s">
        <v>913</v>
      </c>
      <c r="D8" s="67" t="s">
        <v>3</v>
      </c>
    </row>
    <row r="9" spans="1:4" x14ac:dyDescent="0.2">
      <c r="A9" s="84">
        <v>6</v>
      </c>
      <c r="B9" s="72" t="str">
        <f t="shared" si="0"/>
        <v>III-0001.0006</v>
      </c>
      <c r="C9" s="73" t="s">
        <v>915</v>
      </c>
      <c r="D9" s="67" t="s">
        <v>3</v>
      </c>
    </row>
    <row r="10" spans="1:4" x14ac:dyDescent="0.2">
      <c r="A10" s="84">
        <v>7</v>
      </c>
      <c r="B10" s="72" t="str">
        <f t="shared" si="0"/>
        <v>III-0001.0007</v>
      </c>
      <c r="C10" s="73" t="s">
        <v>917</v>
      </c>
      <c r="D10" s="67" t="s">
        <v>3</v>
      </c>
    </row>
    <row r="11" spans="1:4" x14ac:dyDescent="0.2">
      <c r="A11" s="84">
        <v>8</v>
      </c>
      <c r="B11" s="72" t="str">
        <f t="shared" si="0"/>
        <v>III-0001.0008</v>
      </c>
      <c r="C11" s="73" t="s">
        <v>1169</v>
      </c>
      <c r="D11" s="67" t="s">
        <v>3</v>
      </c>
    </row>
    <row r="12" spans="1:4" x14ac:dyDescent="0.2">
      <c r="B12" s="67"/>
      <c r="C12" s="73"/>
      <c r="D12" s="67"/>
    </row>
    <row r="13" spans="1:4" x14ac:dyDescent="0.2">
      <c r="A13" s="69" t="s">
        <v>906</v>
      </c>
      <c r="B13" s="70" t="str">
        <f xml:space="preserve"> CONCATENATE(B1,"-",A13)</f>
        <v>III-0002</v>
      </c>
      <c r="C13" s="71" t="s">
        <v>918</v>
      </c>
      <c r="D13" s="67"/>
    </row>
    <row r="14" spans="1:4" x14ac:dyDescent="0.2">
      <c r="A14" s="69" t="s">
        <v>903</v>
      </c>
      <c r="B14" s="72" t="str">
        <f>CONCATENATE($B$13,".",A14)</f>
        <v>III-0002.0001</v>
      </c>
      <c r="C14" s="73" t="s">
        <v>919</v>
      </c>
      <c r="D14" s="67" t="s">
        <v>4</v>
      </c>
    </row>
    <row r="15" spans="1:4" x14ac:dyDescent="0.2">
      <c r="A15" s="69" t="s">
        <v>906</v>
      </c>
      <c r="B15" s="72" t="str">
        <f>CONCATENATE($B$13,".",A15)</f>
        <v>III-0002.0002</v>
      </c>
      <c r="C15" s="73" t="s">
        <v>920</v>
      </c>
      <c r="D15" s="67" t="s">
        <v>4</v>
      </c>
    </row>
    <row r="16" spans="1:4" x14ac:dyDescent="0.2">
      <c r="A16" s="69" t="s">
        <v>908</v>
      </c>
      <c r="B16" s="72" t="str">
        <f>CONCATENATE($B$13,".",A16)</f>
        <v>III-0002.0003</v>
      </c>
      <c r="C16" s="73" t="s">
        <v>921</v>
      </c>
      <c r="D16" s="67" t="s">
        <v>4</v>
      </c>
    </row>
    <row r="17" spans="1:4" x14ac:dyDescent="0.2">
      <c r="A17" s="69"/>
      <c r="B17" s="67"/>
      <c r="C17" s="73"/>
      <c r="D17" s="67"/>
    </row>
    <row r="18" spans="1:4" x14ac:dyDescent="0.2">
      <c r="A18" s="69"/>
      <c r="B18" s="67"/>
      <c r="C18" s="73"/>
      <c r="D18" s="67"/>
    </row>
    <row r="19" spans="1:4" x14ac:dyDescent="0.2">
      <c r="A19" s="69" t="s">
        <v>908</v>
      </c>
      <c r="B19" s="70" t="str">
        <f xml:space="preserve"> CONCATENATE(B1,"-",A19)</f>
        <v>III-0003</v>
      </c>
      <c r="C19" s="71" t="s">
        <v>1170</v>
      </c>
      <c r="D19" s="67"/>
    </row>
    <row r="20" spans="1:4" x14ac:dyDescent="0.2">
      <c r="A20" s="69" t="s">
        <v>903</v>
      </c>
      <c r="B20" s="72" t="str">
        <f>CONCATENATE($B$19,".",A20)</f>
        <v>III-0003.0001</v>
      </c>
      <c r="C20" s="73" t="s">
        <v>1171</v>
      </c>
      <c r="D20" s="67" t="s">
        <v>5</v>
      </c>
    </row>
    <row r="21" spans="1:4" x14ac:dyDescent="0.2">
      <c r="A21" s="69" t="s">
        <v>906</v>
      </c>
      <c r="B21" s="72" t="str">
        <f t="shared" ref="B21:B28" si="1">CONCATENATE($B$19,".",A21)</f>
        <v>III-0003.0002</v>
      </c>
      <c r="C21" s="73" t="s">
        <v>1172</v>
      </c>
      <c r="D21" s="67" t="s">
        <v>5</v>
      </c>
    </row>
    <row r="22" spans="1:4" x14ac:dyDescent="0.2">
      <c r="A22" s="69" t="s">
        <v>908</v>
      </c>
      <c r="B22" s="72" t="str">
        <f t="shared" si="1"/>
        <v>III-0003.0003</v>
      </c>
      <c r="C22" s="73" t="s">
        <v>1173</v>
      </c>
      <c r="D22" s="67" t="s">
        <v>4</v>
      </c>
    </row>
    <row r="23" spans="1:4" x14ac:dyDescent="0.2">
      <c r="A23" s="69" t="s">
        <v>910</v>
      </c>
      <c r="B23" s="72" t="str">
        <f t="shared" si="1"/>
        <v>III-0003.0004</v>
      </c>
      <c r="C23" s="73" t="s">
        <v>922</v>
      </c>
      <c r="D23" s="67" t="s">
        <v>5</v>
      </c>
    </row>
    <row r="24" spans="1:4" x14ac:dyDescent="0.2">
      <c r="A24" s="69" t="s">
        <v>912</v>
      </c>
      <c r="B24" s="72" t="str">
        <f t="shared" si="1"/>
        <v>III-0003.0005</v>
      </c>
      <c r="C24" s="73" t="s">
        <v>923</v>
      </c>
      <c r="D24" s="67" t="s">
        <v>5</v>
      </c>
    </row>
    <row r="25" spans="1:4" x14ac:dyDescent="0.2">
      <c r="A25" s="69" t="s">
        <v>914</v>
      </c>
      <c r="B25" s="72" t="str">
        <f t="shared" si="1"/>
        <v>III-0003.0006</v>
      </c>
      <c r="C25" s="73" t="s">
        <v>1174</v>
      </c>
      <c r="D25" s="67" t="s">
        <v>4</v>
      </c>
    </row>
    <row r="26" spans="1:4" x14ac:dyDescent="0.2">
      <c r="A26" s="69" t="s">
        <v>916</v>
      </c>
      <c r="B26" s="72" t="str">
        <f t="shared" si="1"/>
        <v>III-0003.0007</v>
      </c>
      <c r="C26" s="73"/>
      <c r="D26" s="67"/>
    </row>
    <row r="27" spans="1:4" x14ac:dyDescent="0.2">
      <c r="A27" s="69" t="s">
        <v>932</v>
      </c>
      <c r="B27" s="72" t="str">
        <f t="shared" si="1"/>
        <v>III-0003.0008</v>
      </c>
      <c r="C27" s="73"/>
      <c r="D27" s="67"/>
    </row>
    <row r="28" spans="1:4" x14ac:dyDescent="0.2">
      <c r="A28" s="69" t="s">
        <v>934</v>
      </c>
      <c r="B28" s="72" t="str">
        <f t="shared" si="1"/>
        <v>III-0003.0009</v>
      </c>
      <c r="C28" s="73"/>
      <c r="D28" s="67"/>
    </row>
    <row r="29" spans="1:4" x14ac:dyDescent="0.2">
      <c r="B29" s="67"/>
      <c r="C29" s="73"/>
      <c r="D29" s="67"/>
    </row>
    <row r="30" spans="1:4" x14ac:dyDescent="0.2">
      <c r="B30" s="67"/>
      <c r="C30" s="73"/>
      <c r="D30" s="67"/>
    </row>
    <row r="31" spans="1:4" x14ac:dyDescent="0.2">
      <c r="A31" s="69" t="s">
        <v>910</v>
      </c>
      <c r="B31" s="70" t="str">
        <f xml:space="preserve"> CONCATENATE(B1,"-",A31)</f>
        <v>III-0004</v>
      </c>
      <c r="C31" s="71" t="s">
        <v>924</v>
      </c>
      <c r="D31" s="67"/>
    </row>
    <row r="32" spans="1:4" x14ac:dyDescent="0.2">
      <c r="A32" s="69" t="s">
        <v>903</v>
      </c>
      <c r="B32" s="72" t="str">
        <f>CONCATENATE($B$31,".",A32)</f>
        <v>III-0004.0001</v>
      </c>
      <c r="C32" s="73" t="s">
        <v>925</v>
      </c>
      <c r="D32" s="67" t="s">
        <v>4</v>
      </c>
    </row>
    <row r="33" spans="1:4" x14ac:dyDescent="0.2">
      <c r="A33" s="69" t="s">
        <v>906</v>
      </c>
      <c r="B33" s="72" t="str">
        <f t="shared" ref="B33:B45" si="2">CONCATENATE($B$31,".",A33)</f>
        <v>III-0004.0002</v>
      </c>
      <c r="C33" s="73" t="s">
        <v>1175</v>
      </c>
      <c r="D33" s="67" t="s">
        <v>4</v>
      </c>
    </row>
    <row r="34" spans="1:4" x14ac:dyDescent="0.2">
      <c r="A34" s="69" t="s">
        <v>908</v>
      </c>
      <c r="B34" s="72" t="str">
        <f t="shared" si="2"/>
        <v>III-0004.0003</v>
      </c>
      <c r="C34" s="73" t="s">
        <v>926</v>
      </c>
      <c r="D34" s="67" t="s">
        <v>4</v>
      </c>
    </row>
    <row r="35" spans="1:4" x14ac:dyDescent="0.2">
      <c r="A35" s="69" t="s">
        <v>910</v>
      </c>
      <c r="B35" s="72" t="str">
        <f t="shared" si="2"/>
        <v>III-0004.0004</v>
      </c>
      <c r="C35" s="73" t="s">
        <v>927</v>
      </c>
      <c r="D35" s="67" t="s">
        <v>4</v>
      </c>
    </row>
    <row r="36" spans="1:4" x14ac:dyDescent="0.2">
      <c r="A36" s="69" t="s">
        <v>912</v>
      </c>
      <c r="B36" s="72" t="str">
        <f t="shared" si="2"/>
        <v>III-0004.0005</v>
      </c>
      <c r="C36" s="73" t="s">
        <v>928</v>
      </c>
      <c r="D36" s="67" t="s">
        <v>4</v>
      </c>
    </row>
    <row r="37" spans="1:4" x14ac:dyDescent="0.2">
      <c r="A37" s="69" t="s">
        <v>914</v>
      </c>
      <c r="B37" s="72" t="str">
        <f t="shared" si="2"/>
        <v>III-0004.0006</v>
      </c>
      <c r="C37" s="73" t="s">
        <v>929</v>
      </c>
      <c r="D37" s="67"/>
    </row>
    <row r="38" spans="1:4" x14ac:dyDescent="0.2">
      <c r="A38" s="69" t="s">
        <v>916</v>
      </c>
      <c r="B38" s="72" t="str">
        <f t="shared" si="2"/>
        <v>III-0004.0007</v>
      </c>
      <c r="C38" s="73" t="s">
        <v>930</v>
      </c>
      <c r="D38" s="67" t="s">
        <v>4</v>
      </c>
    </row>
    <row r="39" spans="1:4" x14ac:dyDescent="0.2">
      <c r="A39" s="69" t="s">
        <v>932</v>
      </c>
      <c r="B39" s="72" t="str">
        <f t="shared" si="2"/>
        <v>III-0004.0008</v>
      </c>
      <c r="C39" s="73" t="s">
        <v>931</v>
      </c>
      <c r="D39" s="67" t="s">
        <v>4</v>
      </c>
    </row>
    <row r="40" spans="1:4" x14ac:dyDescent="0.2">
      <c r="A40" s="69" t="s">
        <v>934</v>
      </c>
      <c r="B40" s="72" t="str">
        <f t="shared" si="2"/>
        <v>III-0004.0009</v>
      </c>
      <c r="C40" s="73" t="s">
        <v>933</v>
      </c>
      <c r="D40" s="67" t="s">
        <v>4</v>
      </c>
    </row>
    <row r="41" spans="1:4" x14ac:dyDescent="0.2">
      <c r="A41" s="69" t="s">
        <v>936</v>
      </c>
      <c r="B41" s="72" t="str">
        <f t="shared" si="2"/>
        <v>III-0004.0010</v>
      </c>
      <c r="C41" s="73" t="s">
        <v>935</v>
      </c>
      <c r="D41" s="67" t="s">
        <v>4</v>
      </c>
    </row>
    <row r="42" spans="1:4" x14ac:dyDescent="0.2">
      <c r="A42" s="69" t="s">
        <v>937</v>
      </c>
      <c r="B42" s="72" t="str">
        <f t="shared" si="2"/>
        <v>III-0004.0011</v>
      </c>
      <c r="C42" s="73" t="s">
        <v>1176</v>
      </c>
      <c r="D42" s="67" t="s">
        <v>4</v>
      </c>
    </row>
    <row r="43" spans="1:4" x14ac:dyDescent="0.2">
      <c r="A43" s="69" t="s">
        <v>939</v>
      </c>
      <c r="B43" s="72" t="str">
        <f t="shared" si="2"/>
        <v>III-0004.0012</v>
      </c>
      <c r="C43" s="73" t="s">
        <v>938</v>
      </c>
      <c r="D43" s="67" t="s">
        <v>5</v>
      </c>
    </row>
    <row r="44" spans="1:4" x14ac:dyDescent="0.2">
      <c r="A44" s="69" t="s">
        <v>997</v>
      </c>
      <c r="B44" s="72" t="str">
        <f t="shared" si="2"/>
        <v>III-0004.0013</v>
      </c>
      <c r="C44" s="73" t="s">
        <v>940</v>
      </c>
      <c r="D44" s="67" t="s">
        <v>4</v>
      </c>
    </row>
    <row r="45" spans="1:4" x14ac:dyDescent="0.2">
      <c r="A45" s="69" t="s">
        <v>1010</v>
      </c>
      <c r="B45" s="72" t="str">
        <f t="shared" si="2"/>
        <v>III-0004.0014</v>
      </c>
      <c r="C45" s="226" t="s">
        <v>1177</v>
      </c>
      <c r="D45" s="67" t="s">
        <v>3</v>
      </c>
    </row>
    <row r="46" spans="1:4" x14ac:dyDescent="0.2">
      <c r="B46" s="67"/>
      <c r="C46" s="73"/>
      <c r="D46" s="67"/>
    </row>
    <row r="47" spans="1:4" x14ac:dyDescent="0.2">
      <c r="A47" s="69" t="s">
        <v>912</v>
      </c>
      <c r="B47" s="70" t="str">
        <f xml:space="preserve"> CONCATENATE(B1,"-",A47)</f>
        <v>III-0005</v>
      </c>
      <c r="C47" s="71" t="s">
        <v>941</v>
      </c>
      <c r="D47" s="67"/>
    </row>
    <row r="48" spans="1:4" x14ac:dyDescent="0.2">
      <c r="A48" s="69" t="s">
        <v>903</v>
      </c>
      <c r="B48" s="72" t="str">
        <f>CONCATENATE($B$47,".",A48)</f>
        <v>III-0005.0001</v>
      </c>
      <c r="C48" s="73" t="s">
        <v>942</v>
      </c>
      <c r="D48" s="67" t="s">
        <v>5</v>
      </c>
    </row>
    <row r="49" spans="1:4" x14ac:dyDescent="0.2">
      <c r="A49" s="69" t="s">
        <v>906</v>
      </c>
      <c r="B49" s="72" t="str">
        <f t="shared" ref="B49:B57" si="3">CONCATENATE($B$47,".",A49)</f>
        <v>III-0005.0002</v>
      </c>
      <c r="C49" s="73" t="s">
        <v>943</v>
      </c>
      <c r="D49" s="67" t="s">
        <v>5</v>
      </c>
    </row>
    <row r="50" spans="1:4" x14ac:dyDescent="0.2">
      <c r="A50" s="69" t="s">
        <v>908</v>
      </c>
      <c r="B50" s="72" t="str">
        <f t="shared" si="3"/>
        <v>III-0005.0003</v>
      </c>
      <c r="C50" s="73" t="s">
        <v>944</v>
      </c>
      <c r="D50" s="67" t="s">
        <v>5</v>
      </c>
    </row>
    <row r="51" spans="1:4" x14ac:dyDescent="0.2">
      <c r="B51" s="67"/>
      <c r="C51" s="73"/>
      <c r="D51" s="67"/>
    </row>
    <row r="52" spans="1:4" x14ac:dyDescent="0.2">
      <c r="A52" s="69" t="s">
        <v>936</v>
      </c>
      <c r="B52" s="72" t="str">
        <f t="shared" si="3"/>
        <v>III-0005.0010</v>
      </c>
      <c r="C52" s="73" t="s">
        <v>945</v>
      </c>
      <c r="D52" s="67" t="s">
        <v>5</v>
      </c>
    </row>
    <row r="53" spans="1:4" x14ac:dyDescent="0.2">
      <c r="A53" s="69" t="s">
        <v>937</v>
      </c>
      <c r="B53" s="72" t="str">
        <f t="shared" si="3"/>
        <v>III-0005.0011</v>
      </c>
      <c r="C53" s="73" t="s">
        <v>946</v>
      </c>
      <c r="D53" s="67" t="s">
        <v>5</v>
      </c>
    </row>
    <row r="54" spans="1:4" x14ac:dyDescent="0.2">
      <c r="A54" s="69" t="s">
        <v>939</v>
      </c>
      <c r="B54" s="72" t="str">
        <f t="shared" si="3"/>
        <v>III-0005.0012</v>
      </c>
      <c r="C54" s="73" t="s">
        <v>947</v>
      </c>
      <c r="D54" s="67" t="s">
        <v>5</v>
      </c>
    </row>
    <row r="55" spans="1:4" x14ac:dyDescent="0.2">
      <c r="B55" s="67"/>
      <c r="C55" s="73"/>
      <c r="D55" s="67"/>
    </row>
    <row r="56" spans="1:4" x14ac:dyDescent="0.2">
      <c r="A56" s="69" t="s">
        <v>948</v>
      </c>
      <c r="B56" s="72" t="str">
        <f t="shared" si="3"/>
        <v>III-0005.0021</v>
      </c>
      <c r="C56" s="73" t="s">
        <v>949</v>
      </c>
      <c r="D56" s="67" t="s">
        <v>5</v>
      </c>
    </row>
    <row r="57" spans="1:4" x14ac:dyDescent="0.2">
      <c r="A57" s="69" t="s">
        <v>950</v>
      </c>
      <c r="B57" s="72" t="str">
        <f t="shared" si="3"/>
        <v>III-0005.0022</v>
      </c>
      <c r="C57" s="73" t="s">
        <v>951</v>
      </c>
      <c r="D57" s="67" t="s">
        <v>5</v>
      </c>
    </row>
    <row r="58" spans="1:4" x14ac:dyDescent="0.2">
      <c r="B58" s="67"/>
      <c r="C58" s="73"/>
      <c r="D58" s="67"/>
    </row>
    <row r="59" spans="1:4" x14ac:dyDescent="0.2">
      <c r="B59" s="67"/>
      <c r="C59" s="73"/>
      <c r="D59" s="67"/>
    </row>
    <row r="60" spans="1:4" x14ac:dyDescent="0.2">
      <c r="A60" s="69" t="s">
        <v>914</v>
      </c>
      <c r="B60" s="70" t="str">
        <f xml:space="preserve"> CONCATENATE(B1,"-",A60)</f>
        <v>III-0006</v>
      </c>
      <c r="C60" s="71" t="s">
        <v>952</v>
      </c>
      <c r="D60" s="67"/>
    </row>
    <row r="61" spans="1:4" x14ac:dyDescent="0.2">
      <c r="A61" s="69" t="s">
        <v>903</v>
      </c>
      <c r="B61" s="72" t="str">
        <f>CONCATENATE($B$60,".",A61)</f>
        <v>III-0006.0001</v>
      </c>
      <c r="C61" s="73" t="s">
        <v>953</v>
      </c>
      <c r="D61" s="67" t="s">
        <v>5</v>
      </c>
    </row>
    <row r="62" spans="1:4" x14ac:dyDescent="0.2">
      <c r="A62" s="69" t="s">
        <v>906</v>
      </c>
      <c r="B62" s="72" t="str">
        <f t="shared" ref="B62:B68" si="4">CONCATENATE($B$60,".",A62)</f>
        <v>III-0006.0002</v>
      </c>
      <c r="C62" s="73" t="s">
        <v>954</v>
      </c>
      <c r="D62" s="67" t="s">
        <v>5</v>
      </c>
    </row>
    <row r="63" spans="1:4" x14ac:dyDescent="0.2">
      <c r="A63" s="69" t="s">
        <v>908</v>
      </c>
      <c r="B63" s="72" t="str">
        <f t="shared" si="4"/>
        <v>III-0006.0003</v>
      </c>
      <c r="C63" s="73" t="s">
        <v>955</v>
      </c>
      <c r="D63" s="67" t="s">
        <v>5</v>
      </c>
    </row>
    <row r="64" spans="1:4" x14ac:dyDescent="0.2">
      <c r="A64" s="69" t="s">
        <v>910</v>
      </c>
      <c r="B64" s="72" t="str">
        <f t="shared" si="4"/>
        <v>III-0006.0004</v>
      </c>
      <c r="C64" s="73" t="s">
        <v>956</v>
      </c>
      <c r="D64" s="67" t="s">
        <v>5</v>
      </c>
    </row>
    <row r="65" spans="1:4" x14ac:dyDescent="0.2">
      <c r="A65" s="69" t="s">
        <v>912</v>
      </c>
      <c r="B65" s="72" t="str">
        <f t="shared" si="4"/>
        <v>III-0006.0005</v>
      </c>
      <c r="C65" s="73" t="s">
        <v>957</v>
      </c>
      <c r="D65" s="67" t="s">
        <v>5</v>
      </c>
    </row>
    <row r="66" spans="1:4" x14ac:dyDescent="0.2">
      <c r="A66" s="69" t="s">
        <v>914</v>
      </c>
      <c r="B66" s="72" t="str">
        <f t="shared" si="4"/>
        <v>III-0006.0006</v>
      </c>
      <c r="C66" s="73" t="s">
        <v>958</v>
      </c>
      <c r="D66" s="67" t="s">
        <v>5</v>
      </c>
    </row>
    <row r="67" spans="1:4" x14ac:dyDescent="0.2">
      <c r="A67" s="69" t="s">
        <v>916</v>
      </c>
      <c r="B67" s="72" t="str">
        <f t="shared" si="4"/>
        <v>III-0006.0007</v>
      </c>
      <c r="C67" s="73" t="s">
        <v>959</v>
      </c>
      <c r="D67" s="67" t="s">
        <v>5</v>
      </c>
    </row>
    <row r="68" spans="1:4" x14ac:dyDescent="0.2">
      <c r="A68" s="69" t="s">
        <v>932</v>
      </c>
      <c r="B68" s="72" t="str">
        <f t="shared" si="4"/>
        <v>III-0006.0008</v>
      </c>
      <c r="C68" s="73" t="s">
        <v>960</v>
      </c>
      <c r="D68" s="67" t="s">
        <v>5</v>
      </c>
    </row>
    <row r="69" spans="1:4" x14ac:dyDescent="0.2">
      <c r="A69" s="69"/>
      <c r="B69" s="67"/>
      <c r="C69" s="73"/>
      <c r="D69" s="67"/>
    </row>
    <row r="70" spans="1:4" x14ac:dyDescent="0.2">
      <c r="B70" s="67"/>
      <c r="C70" s="73"/>
      <c r="D70" s="67"/>
    </row>
    <row r="71" spans="1:4" x14ac:dyDescent="0.2">
      <c r="A71" s="69" t="s">
        <v>936</v>
      </c>
      <c r="B71" s="72" t="str">
        <f>CONCATENATE($B$60,".",A71)</f>
        <v>III-0006.0010</v>
      </c>
      <c r="C71" s="73" t="s">
        <v>961</v>
      </c>
      <c r="D71" s="67" t="s">
        <v>5</v>
      </c>
    </row>
    <row r="72" spans="1:4" x14ac:dyDescent="0.2">
      <c r="A72" s="69" t="s">
        <v>937</v>
      </c>
      <c r="B72" s="72" t="str">
        <f>CONCATENATE($B$60,".",A72)</f>
        <v>III-0006.0011</v>
      </c>
      <c r="C72" s="73" t="s">
        <v>962</v>
      </c>
      <c r="D72" s="67" t="s">
        <v>5</v>
      </c>
    </row>
    <row r="73" spans="1:4" x14ac:dyDescent="0.2">
      <c r="A73" s="69"/>
      <c r="B73" s="67"/>
      <c r="C73" s="73"/>
      <c r="D73" s="67"/>
    </row>
    <row r="74" spans="1:4" x14ac:dyDescent="0.2">
      <c r="A74" s="69" t="s">
        <v>963</v>
      </c>
      <c r="B74" s="72" t="str">
        <f>CONCATENATE($B$60,".",A74)</f>
        <v>III-0006.0020</v>
      </c>
      <c r="C74" s="73" t="s">
        <v>964</v>
      </c>
      <c r="D74" s="67" t="s">
        <v>5</v>
      </c>
    </row>
    <row r="75" spans="1:4" x14ac:dyDescent="0.2">
      <c r="A75" s="69" t="s">
        <v>948</v>
      </c>
      <c r="B75" s="72" t="str">
        <f>CONCATENATE($B$60,".",A75)</f>
        <v>III-0006.0021</v>
      </c>
      <c r="C75" s="73" t="s">
        <v>965</v>
      </c>
      <c r="D75" s="67" t="s">
        <v>5</v>
      </c>
    </row>
    <row r="76" spans="1:4" x14ac:dyDescent="0.2">
      <c r="A76" s="69"/>
      <c r="B76" s="67"/>
      <c r="C76" s="73"/>
      <c r="D76" s="67"/>
    </row>
    <row r="77" spans="1:4" x14ac:dyDescent="0.2">
      <c r="A77" s="69"/>
      <c r="B77" s="67"/>
      <c r="C77" s="73"/>
      <c r="D77" s="67"/>
    </row>
    <row r="78" spans="1:4" x14ac:dyDescent="0.2">
      <c r="A78" s="69" t="s">
        <v>916</v>
      </c>
      <c r="B78" s="70" t="str">
        <f xml:space="preserve"> CONCATENATE("I-",A78)</f>
        <v>I-0007</v>
      </c>
      <c r="C78" s="71" t="s">
        <v>966</v>
      </c>
      <c r="D78" s="67"/>
    </row>
    <row r="79" spans="1:4" x14ac:dyDescent="0.2">
      <c r="A79" s="69" t="s">
        <v>903</v>
      </c>
      <c r="B79" s="72" t="str">
        <f>CONCATENATE($B$78,".",A79)</f>
        <v>I-0007.0001</v>
      </c>
      <c r="C79" s="73" t="s">
        <v>1178</v>
      </c>
      <c r="D79" s="67" t="s">
        <v>5</v>
      </c>
    </row>
    <row r="80" spans="1:4" x14ac:dyDescent="0.2">
      <c r="A80" s="69" t="s">
        <v>906</v>
      </c>
      <c r="B80" s="72" t="str">
        <f>CONCATENATE($B$78,".",A80)</f>
        <v>I-0007.0002</v>
      </c>
      <c r="C80" s="73" t="s">
        <v>725</v>
      </c>
      <c r="D80" s="67" t="s">
        <v>5</v>
      </c>
    </row>
    <row r="81" spans="1:4" x14ac:dyDescent="0.2">
      <c r="A81" s="69" t="s">
        <v>908</v>
      </c>
      <c r="B81" s="72" t="str">
        <f>CONCATENATE($B$78,".",A81)</f>
        <v>I-0007.0003</v>
      </c>
      <c r="C81" s="73" t="s">
        <v>967</v>
      </c>
      <c r="D81" s="67" t="s">
        <v>5</v>
      </c>
    </row>
    <row r="82" spans="1:4" x14ac:dyDescent="0.2">
      <c r="A82" s="69" t="s">
        <v>910</v>
      </c>
      <c r="B82" s="72" t="str">
        <f>CONCATENATE($B$78,".",A82)</f>
        <v>I-0007.0004</v>
      </c>
      <c r="C82" s="73" t="s">
        <v>968</v>
      </c>
      <c r="D82" s="67" t="s">
        <v>5</v>
      </c>
    </row>
    <row r="83" spans="1:4" x14ac:dyDescent="0.2">
      <c r="A83" s="69"/>
      <c r="B83" s="67"/>
      <c r="C83" s="73"/>
      <c r="D83" s="67"/>
    </row>
    <row r="84" spans="1:4" x14ac:dyDescent="0.2">
      <c r="A84" s="69"/>
      <c r="B84" s="67"/>
      <c r="C84" s="73"/>
      <c r="D84" s="67"/>
    </row>
    <row r="85" spans="1:4" x14ac:dyDescent="0.2">
      <c r="A85" s="69" t="s">
        <v>932</v>
      </c>
      <c r="B85" s="70" t="str">
        <f xml:space="preserve"> CONCATENATE("I-",A85)</f>
        <v>I-0008</v>
      </c>
      <c r="C85" s="71" t="s">
        <v>969</v>
      </c>
      <c r="D85" s="67"/>
    </row>
    <row r="86" spans="1:4" x14ac:dyDescent="0.2">
      <c r="A86" s="69" t="s">
        <v>903</v>
      </c>
      <c r="B86" s="72" t="str">
        <f>CONCATENATE($B$85,".",A86)</f>
        <v>I-0008.0001</v>
      </c>
      <c r="C86" s="73" t="s">
        <v>970</v>
      </c>
      <c r="D86" s="67" t="s">
        <v>5</v>
      </c>
    </row>
    <row r="87" spans="1:4" x14ac:dyDescent="0.2">
      <c r="A87" s="69" t="s">
        <v>906</v>
      </c>
      <c r="B87" s="72" t="str">
        <f>CONCATENATE($B$85,".",A87)</f>
        <v>I-0008.0002</v>
      </c>
      <c r="C87" s="73" t="s">
        <v>971</v>
      </c>
      <c r="D87" s="67" t="s">
        <v>5</v>
      </c>
    </row>
    <row r="88" spans="1:4" x14ac:dyDescent="0.2">
      <c r="A88" s="69" t="s">
        <v>908</v>
      </c>
      <c r="B88" s="72" t="str">
        <f>CONCATENATE($B$85,".",A88)</f>
        <v>I-0008.0003</v>
      </c>
      <c r="C88" s="73" t="s">
        <v>972</v>
      </c>
      <c r="D88" s="67" t="s">
        <v>5</v>
      </c>
    </row>
    <row r="89" spans="1:4" x14ac:dyDescent="0.2">
      <c r="A89" s="69" t="s">
        <v>910</v>
      </c>
      <c r="B89" s="72" t="str">
        <f>CONCATENATE($B$85,".",A89)</f>
        <v>I-0008.0004</v>
      </c>
      <c r="C89" s="73" t="s">
        <v>973</v>
      </c>
      <c r="D89" s="67" t="s">
        <v>5</v>
      </c>
    </row>
    <row r="90" spans="1:4" x14ac:dyDescent="0.2">
      <c r="B90" s="67"/>
      <c r="C90" s="73"/>
      <c r="D90" s="67"/>
    </row>
    <row r="91" spans="1:4" x14ac:dyDescent="0.2">
      <c r="B91" s="67"/>
      <c r="C91" s="73"/>
      <c r="D91" s="67"/>
    </row>
    <row r="92" spans="1:4" x14ac:dyDescent="0.2">
      <c r="A92" s="69" t="s">
        <v>934</v>
      </c>
      <c r="B92" s="70" t="str">
        <f xml:space="preserve"> CONCATENATE("I-",A92)</f>
        <v>I-0009</v>
      </c>
      <c r="C92" s="71" t="s">
        <v>974</v>
      </c>
      <c r="D92" s="67"/>
    </row>
    <row r="93" spans="1:4" x14ac:dyDescent="0.2">
      <c r="A93" s="69" t="s">
        <v>903</v>
      </c>
      <c r="B93" s="72" t="str">
        <f>CONCATENATE($B$92,".",A93)</f>
        <v>I-0009.0001</v>
      </c>
      <c r="C93" s="73" t="s">
        <v>1179</v>
      </c>
      <c r="D93" s="67" t="s">
        <v>5</v>
      </c>
    </row>
    <row r="94" spans="1:4" x14ac:dyDescent="0.2">
      <c r="A94" s="69" t="s">
        <v>906</v>
      </c>
      <c r="B94" s="72" t="str">
        <f>CONCATENATE($B$92,".",A94)</f>
        <v>I-0009.0002</v>
      </c>
      <c r="C94" s="73" t="s">
        <v>1180</v>
      </c>
      <c r="D94" s="67" t="s">
        <v>5</v>
      </c>
    </row>
    <row r="95" spans="1:4" x14ac:dyDescent="0.2">
      <c r="A95" s="69" t="s">
        <v>908</v>
      </c>
      <c r="B95" s="72" t="str">
        <f>CONCATENATE($B$92,".",A95)</f>
        <v>I-0009.0003</v>
      </c>
      <c r="C95" s="73" t="s">
        <v>975</v>
      </c>
      <c r="D95" s="67" t="s">
        <v>5</v>
      </c>
    </row>
    <row r="96" spans="1:4" x14ac:dyDescent="0.2">
      <c r="A96" s="69" t="s">
        <v>910</v>
      </c>
      <c r="B96" s="72" t="str">
        <f>CONCATENATE($B$92,".",A96)</f>
        <v>I-0009.0004</v>
      </c>
      <c r="C96" s="73" t="s">
        <v>976</v>
      </c>
      <c r="D96" s="67" t="s">
        <v>5</v>
      </c>
    </row>
    <row r="97" spans="1:4" x14ac:dyDescent="0.2">
      <c r="B97" s="67"/>
      <c r="C97" s="73"/>
      <c r="D97" s="67"/>
    </row>
    <row r="98" spans="1:4" x14ac:dyDescent="0.2">
      <c r="B98" s="67"/>
      <c r="C98" s="73"/>
      <c r="D98" s="67"/>
    </row>
    <row r="99" spans="1:4" x14ac:dyDescent="0.2">
      <c r="A99" s="69" t="s">
        <v>936</v>
      </c>
      <c r="B99" s="70" t="str">
        <f xml:space="preserve"> CONCATENATE("I-",A99)</f>
        <v>I-0010</v>
      </c>
      <c r="C99" s="71" t="s">
        <v>977</v>
      </c>
      <c r="D99" s="67"/>
    </row>
    <row r="100" spans="1:4" x14ac:dyDescent="0.2">
      <c r="A100" s="69" t="s">
        <v>903</v>
      </c>
      <c r="B100" s="72" t="str">
        <f>CONCATENATE($B$99,".",A100)</f>
        <v>I-0010.0001</v>
      </c>
      <c r="C100" s="73" t="s">
        <v>978</v>
      </c>
      <c r="D100" s="67" t="s">
        <v>5</v>
      </c>
    </row>
    <row r="101" spans="1:4" x14ac:dyDescent="0.2">
      <c r="A101" s="69" t="s">
        <v>906</v>
      </c>
      <c r="B101" s="72" t="str">
        <f t="shared" ref="B101:B106" si="5">CONCATENATE($B$99,".",A101)</f>
        <v>I-0010.0002</v>
      </c>
      <c r="C101" s="73" t="s">
        <v>979</v>
      </c>
      <c r="D101" s="67" t="s">
        <v>5</v>
      </c>
    </row>
    <row r="102" spans="1:4" x14ac:dyDescent="0.2">
      <c r="A102" s="69" t="s">
        <v>908</v>
      </c>
      <c r="B102" s="72" t="str">
        <f t="shared" si="5"/>
        <v>I-0010.0003</v>
      </c>
      <c r="C102" s="73" t="s">
        <v>980</v>
      </c>
      <c r="D102" s="67" t="s">
        <v>5</v>
      </c>
    </row>
    <row r="103" spans="1:4" x14ac:dyDescent="0.2">
      <c r="A103" s="69" t="s">
        <v>910</v>
      </c>
      <c r="B103" s="72" t="str">
        <f t="shared" si="5"/>
        <v>I-0010.0004</v>
      </c>
      <c r="C103" s="73" t="s">
        <v>981</v>
      </c>
      <c r="D103" s="67" t="s">
        <v>5</v>
      </c>
    </row>
    <row r="104" spans="1:4" x14ac:dyDescent="0.2">
      <c r="A104" s="69" t="s">
        <v>912</v>
      </c>
      <c r="B104" s="72" t="str">
        <f t="shared" si="5"/>
        <v>I-0010.0005</v>
      </c>
      <c r="C104" s="73" t="s">
        <v>982</v>
      </c>
      <c r="D104" s="67" t="s">
        <v>5</v>
      </c>
    </row>
    <row r="105" spans="1:4" x14ac:dyDescent="0.2">
      <c r="A105" s="69" t="s">
        <v>914</v>
      </c>
      <c r="B105" s="72" t="str">
        <f t="shared" si="5"/>
        <v>I-0010.0006</v>
      </c>
      <c r="C105" s="73" t="s">
        <v>983</v>
      </c>
      <c r="D105" s="67" t="s">
        <v>5</v>
      </c>
    </row>
    <row r="106" spans="1:4" x14ac:dyDescent="0.2">
      <c r="A106" s="69" t="s">
        <v>916</v>
      </c>
      <c r="B106" s="72" t="str">
        <f t="shared" si="5"/>
        <v>I-0010.0007</v>
      </c>
      <c r="C106" s="73" t="s">
        <v>984</v>
      </c>
      <c r="D106" s="67" t="s">
        <v>5</v>
      </c>
    </row>
    <row r="107" spans="1:4" x14ac:dyDescent="0.2">
      <c r="B107" s="67"/>
      <c r="C107" s="73"/>
      <c r="D107" s="67"/>
    </row>
    <row r="108" spans="1:4" x14ac:dyDescent="0.2">
      <c r="B108" s="67"/>
      <c r="C108" s="73"/>
      <c r="D108" s="67"/>
    </row>
    <row r="109" spans="1:4" x14ac:dyDescent="0.2">
      <c r="A109" s="69" t="s">
        <v>937</v>
      </c>
      <c r="B109" s="70" t="str">
        <f xml:space="preserve"> CONCATENATE("I-",A109)</f>
        <v>I-0011</v>
      </c>
      <c r="C109" s="71" t="s">
        <v>6</v>
      </c>
      <c r="D109" s="67"/>
    </row>
    <row r="110" spans="1:4" x14ac:dyDescent="0.2">
      <c r="A110" s="69" t="s">
        <v>903</v>
      </c>
      <c r="B110" s="72" t="str">
        <f>CONCATENATE($B$109,".",A110)</f>
        <v>I-0011.0001</v>
      </c>
      <c r="C110" s="73" t="s">
        <v>985</v>
      </c>
      <c r="D110" s="67" t="s">
        <v>5</v>
      </c>
    </row>
    <row r="111" spans="1:4" x14ac:dyDescent="0.2">
      <c r="A111" s="69" t="s">
        <v>906</v>
      </c>
      <c r="B111" s="72" t="str">
        <f>CONCATENATE($B$109,".",A111)</f>
        <v>I-0011.0002</v>
      </c>
      <c r="C111" s="73" t="s">
        <v>986</v>
      </c>
      <c r="D111" s="67" t="s">
        <v>5</v>
      </c>
    </row>
    <row r="112" spans="1:4" x14ac:dyDescent="0.2">
      <c r="A112" s="69" t="s">
        <v>908</v>
      </c>
      <c r="B112" s="72" t="str">
        <f>CONCATENATE($B$109,".",A112)</f>
        <v>I-0011.0003</v>
      </c>
      <c r="C112" s="73" t="s">
        <v>987</v>
      </c>
      <c r="D112" s="67" t="s">
        <v>5</v>
      </c>
    </row>
    <row r="113" spans="1:4" x14ac:dyDescent="0.2">
      <c r="A113" s="69" t="s">
        <v>910</v>
      </c>
      <c r="B113" s="72" t="str">
        <f>CONCATENATE($B$109,".",A113)</f>
        <v>I-0011.0004</v>
      </c>
      <c r="C113" s="73" t="s">
        <v>988</v>
      </c>
      <c r="D113" s="67" t="s">
        <v>5</v>
      </c>
    </row>
    <row r="114" spans="1:4" x14ac:dyDescent="0.2">
      <c r="A114" s="69" t="s">
        <v>912</v>
      </c>
      <c r="B114" s="72" t="str">
        <f>CONCATENATE($B$109,".",A114)</f>
        <v>I-0011.0005</v>
      </c>
      <c r="C114" s="73" t="s">
        <v>989</v>
      </c>
      <c r="D114" s="67" t="s">
        <v>5</v>
      </c>
    </row>
    <row r="115" spans="1:4" x14ac:dyDescent="0.2">
      <c r="B115" s="67"/>
      <c r="C115" s="73"/>
      <c r="D115" s="67"/>
    </row>
    <row r="116" spans="1:4" x14ac:dyDescent="0.2">
      <c r="B116" s="67"/>
      <c r="C116" s="73"/>
      <c r="D116" s="67"/>
    </row>
    <row r="117" spans="1:4" x14ac:dyDescent="0.2">
      <c r="A117" s="69" t="s">
        <v>939</v>
      </c>
      <c r="B117" s="70" t="str">
        <f xml:space="preserve"> CONCATENATE("I-",A117)</f>
        <v>I-0012</v>
      </c>
      <c r="C117" s="71" t="s">
        <v>990</v>
      </c>
      <c r="D117" s="67"/>
    </row>
    <row r="118" spans="1:4" x14ac:dyDescent="0.2">
      <c r="A118" s="69" t="s">
        <v>903</v>
      </c>
      <c r="B118" s="72" t="str">
        <f t="shared" ref="B118:B123" si="6">CONCATENATE($B$117,".",A118)</f>
        <v>I-0012.0001</v>
      </c>
      <c r="C118" s="73" t="s">
        <v>991</v>
      </c>
      <c r="D118" s="67" t="s">
        <v>5</v>
      </c>
    </row>
    <row r="119" spans="1:4" x14ac:dyDescent="0.2">
      <c r="A119" s="69" t="s">
        <v>906</v>
      </c>
      <c r="B119" s="72" t="str">
        <f t="shared" si="6"/>
        <v>I-0012.0002</v>
      </c>
      <c r="C119" s="73" t="s">
        <v>992</v>
      </c>
      <c r="D119" s="67" t="s">
        <v>5</v>
      </c>
    </row>
    <row r="120" spans="1:4" x14ac:dyDescent="0.2">
      <c r="A120" s="69" t="s">
        <v>908</v>
      </c>
      <c r="B120" s="72" t="str">
        <f t="shared" si="6"/>
        <v>I-0012.0003</v>
      </c>
      <c r="C120" s="73" t="s">
        <v>993</v>
      </c>
      <c r="D120" s="67" t="s">
        <v>5</v>
      </c>
    </row>
    <row r="121" spans="1:4" x14ac:dyDescent="0.2">
      <c r="A121" s="69" t="s">
        <v>910</v>
      </c>
      <c r="B121" s="72" t="str">
        <f t="shared" si="6"/>
        <v>I-0012.0004</v>
      </c>
      <c r="C121" s="73" t="s">
        <v>994</v>
      </c>
      <c r="D121" s="67" t="s">
        <v>5</v>
      </c>
    </row>
    <row r="122" spans="1:4" x14ac:dyDescent="0.2">
      <c r="A122" s="69" t="s">
        <v>912</v>
      </c>
      <c r="B122" s="72" t="str">
        <f t="shared" si="6"/>
        <v>I-0012.0005</v>
      </c>
      <c r="C122" s="73" t="s">
        <v>995</v>
      </c>
      <c r="D122" s="67" t="s">
        <v>5</v>
      </c>
    </row>
    <row r="123" spans="1:4" x14ac:dyDescent="0.2">
      <c r="A123" s="69" t="s">
        <v>914</v>
      </c>
      <c r="B123" s="72" t="str">
        <f t="shared" si="6"/>
        <v>I-0012.0006</v>
      </c>
      <c r="C123" s="73" t="s">
        <v>996</v>
      </c>
      <c r="D123" s="67" t="s">
        <v>5</v>
      </c>
    </row>
    <row r="124" spans="1:4" x14ac:dyDescent="0.2">
      <c r="B124" s="74"/>
      <c r="C124" s="74"/>
      <c r="D124" s="67"/>
    </row>
    <row r="125" spans="1:4" x14ac:dyDescent="0.2">
      <c r="B125" s="67"/>
      <c r="C125" s="73"/>
      <c r="D125" s="67"/>
    </row>
    <row r="126" spans="1:4" x14ac:dyDescent="0.2">
      <c r="A126" s="69" t="s">
        <v>997</v>
      </c>
      <c r="B126" s="70" t="str">
        <f xml:space="preserve"> CONCATENATE("I-",A126)</f>
        <v>I-0013</v>
      </c>
      <c r="C126" s="71" t="s">
        <v>1181</v>
      </c>
      <c r="D126" s="67"/>
    </row>
    <row r="127" spans="1:4" x14ac:dyDescent="0.2">
      <c r="A127" s="69" t="s">
        <v>903</v>
      </c>
      <c r="B127" s="72" t="str">
        <f>CONCATENATE($B$126,".",A127)</f>
        <v>I-0013.0001</v>
      </c>
      <c r="C127" s="73" t="s">
        <v>998</v>
      </c>
      <c r="D127" s="67" t="s">
        <v>5</v>
      </c>
    </row>
    <row r="128" spans="1:4" x14ac:dyDescent="0.2">
      <c r="A128" s="69" t="s">
        <v>906</v>
      </c>
      <c r="B128" s="72" t="str">
        <f t="shared" ref="B128:B140" si="7">CONCATENATE($B$126,".",A128)</f>
        <v>I-0013.0002</v>
      </c>
      <c r="C128" s="73" t="s">
        <v>999</v>
      </c>
      <c r="D128" s="67" t="s">
        <v>5</v>
      </c>
    </row>
    <row r="129" spans="1:4" x14ac:dyDescent="0.2">
      <c r="A129" s="69" t="s">
        <v>908</v>
      </c>
      <c r="B129" s="72" t="str">
        <f t="shared" si="7"/>
        <v>I-0013.0003</v>
      </c>
      <c r="C129" s="73" t="s">
        <v>1000</v>
      </c>
      <c r="D129" s="67" t="s">
        <v>5</v>
      </c>
    </row>
    <row r="130" spans="1:4" x14ac:dyDescent="0.2">
      <c r="A130" s="69" t="s">
        <v>910</v>
      </c>
      <c r="B130" s="72" t="str">
        <f t="shared" si="7"/>
        <v>I-0013.0004</v>
      </c>
      <c r="C130" s="73" t="s">
        <v>1001</v>
      </c>
      <c r="D130" s="67" t="s">
        <v>5</v>
      </c>
    </row>
    <row r="131" spans="1:4" x14ac:dyDescent="0.2">
      <c r="A131" s="69" t="s">
        <v>912</v>
      </c>
      <c r="B131" s="72" t="str">
        <f t="shared" si="7"/>
        <v>I-0013.0005</v>
      </c>
      <c r="C131" s="73" t="s">
        <v>1002</v>
      </c>
      <c r="D131" s="67" t="s">
        <v>5</v>
      </c>
    </row>
    <row r="132" spans="1:4" x14ac:dyDescent="0.2">
      <c r="A132" s="69" t="s">
        <v>914</v>
      </c>
      <c r="B132" s="72" t="str">
        <f t="shared" si="7"/>
        <v>I-0013.0006</v>
      </c>
      <c r="C132" s="73" t="s">
        <v>1003</v>
      </c>
      <c r="D132" s="67" t="s">
        <v>5</v>
      </c>
    </row>
    <row r="133" spans="1:4" x14ac:dyDescent="0.2">
      <c r="A133" s="69" t="s">
        <v>916</v>
      </c>
      <c r="B133" s="72" t="str">
        <f t="shared" si="7"/>
        <v>I-0013.0007</v>
      </c>
      <c r="C133" s="73" t="s">
        <v>1004</v>
      </c>
      <c r="D133" s="67" t="s">
        <v>5</v>
      </c>
    </row>
    <row r="134" spans="1:4" x14ac:dyDescent="0.2">
      <c r="A134" s="69" t="s">
        <v>932</v>
      </c>
      <c r="B134" s="72" t="str">
        <f t="shared" si="7"/>
        <v>I-0013.0008</v>
      </c>
      <c r="C134" s="73" t="s">
        <v>1005</v>
      </c>
      <c r="D134" s="67" t="s">
        <v>5</v>
      </c>
    </row>
    <row r="135" spans="1:4" x14ac:dyDescent="0.2">
      <c r="A135" s="69"/>
      <c r="B135" s="72"/>
      <c r="C135" s="73"/>
      <c r="D135" s="67"/>
    </row>
    <row r="136" spans="1:4" x14ac:dyDescent="0.2">
      <c r="A136" s="69" t="s">
        <v>1010</v>
      </c>
      <c r="B136" s="70" t="str">
        <f xml:space="preserve"> CONCATENATE("I-",A136)</f>
        <v>I-0014</v>
      </c>
      <c r="C136" s="71" t="s">
        <v>1182</v>
      </c>
      <c r="D136" s="67"/>
    </row>
    <row r="137" spans="1:4" x14ac:dyDescent="0.2">
      <c r="A137" s="69" t="s">
        <v>936</v>
      </c>
      <c r="B137" s="72" t="str">
        <f t="shared" si="7"/>
        <v>I-0013.0010</v>
      </c>
      <c r="C137" s="73" t="s">
        <v>1006</v>
      </c>
      <c r="D137" s="67" t="s">
        <v>5</v>
      </c>
    </row>
    <row r="138" spans="1:4" x14ac:dyDescent="0.2">
      <c r="A138" s="69" t="s">
        <v>937</v>
      </c>
      <c r="B138" s="72" t="str">
        <f t="shared" si="7"/>
        <v>I-0013.0011</v>
      </c>
      <c r="C138" s="73" t="s">
        <v>1007</v>
      </c>
      <c r="D138" s="67" t="s">
        <v>5</v>
      </c>
    </row>
    <row r="139" spans="1:4" x14ac:dyDescent="0.2">
      <c r="A139" s="69" t="s">
        <v>939</v>
      </c>
      <c r="B139" s="72" t="str">
        <f t="shared" si="7"/>
        <v>I-0013.0012</v>
      </c>
      <c r="C139" s="73" t="s">
        <v>1008</v>
      </c>
      <c r="D139" s="67" t="s">
        <v>5</v>
      </c>
    </row>
    <row r="140" spans="1:4" x14ac:dyDescent="0.2">
      <c r="A140" s="69" t="s">
        <v>997</v>
      </c>
      <c r="B140" s="72" t="str">
        <f t="shared" si="7"/>
        <v>I-0013.0013</v>
      </c>
      <c r="C140" s="73" t="s">
        <v>1009</v>
      </c>
      <c r="D140" s="67" t="s">
        <v>5</v>
      </c>
    </row>
    <row r="141" spans="1:4" x14ac:dyDescent="0.2">
      <c r="B141" s="67"/>
      <c r="C141" s="73"/>
      <c r="D141" s="67"/>
    </row>
    <row r="142" spans="1:4" x14ac:dyDescent="0.2">
      <c r="B142" s="67"/>
      <c r="C142" s="73"/>
      <c r="D142" s="67"/>
    </row>
    <row r="143" spans="1:4" x14ac:dyDescent="0.2">
      <c r="A143" s="69" t="s">
        <v>1014</v>
      </c>
      <c r="B143" s="70" t="str">
        <f xml:space="preserve"> CONCATENATE("I-",A143)</f>
        <v>I-0015</v>
      </c>
      <c r="C143" s="71" t="s">
        <v>1011</v>
      </c>
      <c r="D143" s="67"/>
    </row>
    <row r="144" spans="1:4" x14ac:dyDescent="0.2">
      <c r="A144" s="69" t="s">
        <v>903</v>
      </c>
      <c r="B144" s="72" t="str">
        <f>CONCATENATE($B$143,".",A144)</f>
        <v>I-0015.0001</v>
      </c>
      <c r="C144" s="73" t="s">
        <v>1012</v>
      </c>
      <c r="D144" s="67" t="s">
        <v>5</v>
      </c>
    </row>
    <row r="145" spans="1:4" x14ac:dyDescent="0.2">
      <c r="A145" s="69" t="s">
        <v>906</v>
      </c>
      <c r="B145" s="72" t="str">
        <f>CONCATENATE($B$143,".",A145)</f>
        <v>I-0015.0002</v>
      </c>
      <c r="C145" s="73" t="s">
        <v>1013</v>
      </c>
      <c r="D145" s="67" t="s">
        <v>5</v>
      </c>
    </row>
    <row r="146" spans="1:4" x14ac:dyDescent="0.2">
      <c r="B146" s="75"/>
      <c r="C146" s="73"/>
      <c r="D146" s="67"/>
    </row>
    <row r="147" spans="1:4" x14ac:dyDescent="0.2">
      <c r="B147" s="74"/>
      <c r="C147" s="74"/>
      <c r="D147" s="67"/>
    </row>
    <row r="148" spans="1:4" x14ac:dyDescent="0.2">
      <c r="A148" s="69" t="s">
        <v>1026</v>
      </c>
      <c r="B148" s="70" t="str">
        <f xml:space="preserve"> CONCATENATE("I-",A148)</f>
        <v>I-0016</v>
      </c>
      <c r="C148" s="71" t="s">
        <v>1015</v>
      </c>
      <c r="D148" s="67"/>
    </row>
    <row r="149" spans="1:4" x14ac:dyDescent="0.2">
      <c r="A149" s="69" t="s">
        <v>903</v>
      </c>
      <c r="B149" s="72" t="str">
        <f>CONCATENATE($B$148,".",A149)</f>
        <v>I-0016.0001</v>
      </c>
      <c r="C149" s="73" t="s">
        <v>1016</v>
      </c>
      <c r="D149" s="67" t="s">
        <v>5</v>
      </c>
    </row>
    <row r="150" spans="1:4" x14ac:dyDescent="0.2">
      <c r="A150" s="69" t="s">
        <v>906</v>
      </c>
      <c r="B150" s="72" t="str">
        <f t="shared" ref="B150:B160" si="8">CONCATENATE($B$148,".",A150)</f>
        <v>I-0016.0002</v>
      </c>
      <c r="C150" s="73" t="s">
        <v>1017</v>
      </c>
      <c r="D150" s="67" t="s">
        <v>5</v>
      </c>
    </row>
    <row r="151" spans="1:4" x14ac:dyDescent="0.2">
      <c r="A151" s="69" t="s">
        <v>908</v>
      </c>
      <c r="B151" s="72" t="str">
        <f t="shared" si="8"/>
        <v>I-0016.0003</v>
      </c>
      <c r="C151" s="73" t="s">
        <v>1018</v>
      </c>
      <c r="D151" s="67" t="s">
        <v>5</v>
      </c>
    </row>
    <row r="152" spans="1:4" x14ac:dyDescent="0.2">
      <c r="A152" s="69"/>
      <c r="B152" s="72"/>
      <c r="C152" s="74"/>
      <c r="D152" s="67"/>
    </row>
    <row r="153" spans="1:4" x14ac:dyDescent="0.2">
      <c r="A153" s="69" t="s">
        <v>936</v>
      </c>
      <c r="B153" s="72" t="str">
        <f t="shared" si="8"/>
        <v>I-0016.0010</v>
      </c>
      <c r="C153" s="73" t="s">
        <v>1019</v>
      </c>
      <c r="D153" s="67" t="s">
        <v>5</v>
      </c>
    </row>
    <row r="154" spans="1:4" x14ac:dyDescent="0.2">
      <c r="A154" s="69" t="s">
        <v>937</v>
      </c>
      <c r="B154" s="72" t="str">
        <f t="shared" si="8"/>
        <v>I-0016.0011</v>
      </c>
      <c r="C154" s="73" t="s">
        <v>1020</v>
      </c>
      <c r="D154" s="67" t="s">
        <v>5</v>
      </c>
    </row>
    <row r="155" spans="1:4" x14ac:dyDescent="0.2">
      <c r="B155" s="72"/>
      <c r="C155" s="73"/>
      <c r="D155" s="67"/>
    </row>
    <row r="156" spans="1:4" x14ac:dyDescent="0.2">
      <c r="A156" s="69" t="s">
        <v>963</v>
      </c>
      <c r="B156" s="72" t="str">
        <f t="shared" si="8"/>
        <v>I-0016.0020</v>
      </c>
      <c r="C156" s="73" t="s">
        <v>1021</v>
      </c>
      <c r="D156" s="67" t="s">
        <v>5</v>
      </c>
    </row>
    <row r="157" spans="1:4" x14ac:dyDescent="0.2">
      <c r="A157" s="69" t="s">
        <v>948</v>
      </c>
      <c r="B157" s="72" t="str">
        <f t="shared" si="8"/>
        <v>I-0016.0021</v>
      </c>
      <c r="C157" s="73" t="s">
        <v>1022</v>
      </c>
      <c r="D157" s="67" t="s">
        <v>5</v>
      </c>
    </row>
    <row r="158" spans="1:4" x14ac:dyDescent="0.2">
      <c r="A158" s="69" t="s">
        <v>950</v>
      </c>
      <c r="B158" s="72" t="str">
        <f t="shared" si="8"/>
        <v>I-0016.0022</v>
      </c>
      <c r="C158" s="73" t="s">
        <v>1023</v>
      </c>
      <c r="D158" s="67" t="s">
        <v>5</v>
      </c>
    </row>
    <row r="159" spans="1:4" x14ac:dyDescent="0.2">
      <c r="B159" s="72"/>
      <c r="C159" s="73"/>
      <c r="D159" s="76"/>
    </row>
    <row r="160" spans="1:4" x14ac:dyDescent="0.2">
      <c r="A160" s="69" t="s">
        <v>1024</v>
      </c>
      <c r="B160" s="72" t="str">
        <f t="shared" si="8"/>
        <v>I-0016.0030</v>
      </c>
      <c r="C160" s="73" t="s">
        <v>1025</v>
      </c>
      <c r="D160" s="67" t="s">
        <v>5</v>
      </c>
    </row>
    <row r="161" spans="1:4" x14ac:dyDescent="0.2">
      <c r="B161" s="67"/>
      <c r="C161" s="73"/>
      <c r="D161" s="67"/>
    </row>
    <row r="162" spans="1:4" x14ac:dyDescent="0.2">
      <c r="B162" s="67"/>
      <c r="C162" s="73"/>
      <c r="D162" s="67"/>
    </row>
    <row r="163" spans="1:4" x14ac:dyDescent="0.2">
      <c r="A163" s="69" t="s">
        <v>1036</v>
      </c>
      <c r="B163" s="70" t="str">
        <f xml:space="preserve"> CONCATENATE("I-",A163)</f>
        <v>I-0017</v>
      </c>
      <c r="C163" s="71" t="s">
        <v>1027</v>
      </c>
      <c r="D163" s="67"/>
    </row>
    <row r="164" spans="1:4" x14ac:dyDescent="0.2">
      <c r="A164" s="69" t="s">
        <v>903</v>
      </c>
      <c r="B164" s="72" t="str">
        <f>CONCATENATE($B$163,".",A164)</f>
        <v>I-0017.0001</v>
      </c>
      <c r="C164" s="73" t="s">
        <v>1028</v>
      </c>
      <c r="D164" s="67" t="s">
        <v>5</v>
      </c>
    </row>
    <row r="165" spans="1:4" x14ac:dyDescent="0.2">
      <c r="A165" s="69" t="s">
        <v>906</v>
      </c>
      <c r="B165" s="72" t="str">
        <f t="shared" ref="B165:B172" si="9">CONCATENATE($B$163,".",A165)</f>
        <v>I-0017.0002</v>
      </c>
      <c r="C165" s="73" t="s">
        <v>1029</v>
      </c>
      <c r="D165" s="67" t="s">
        <v>5</v>
      </c>
    </row>
    <row r="166" spans="1:4" x14ac:dyDescent="0.2">
      <c r="A166" s="69" t="s">
        <v>908</v>
      </c>
      <c r="B166" s="72" t="str">
        <f t="shared" si="9"/>
        <v>I-0017.0003</v>
      </c>
      <c r="C166" s="73" t="s">
        <v>1030</v>
      </c>
      <c r="D166" s="67" t="s">
        <v>5</v>
      </c>
    </row>
    <row r="167" spans="1:4" x14ac:dyDescent="0.2">
      <c r="A167" s="69" t="s">
        <v>910</v>
      </c>
      <c r="B167" s="72" t="str">
        <f t="shared" si="9"/>
        <v>I-0017.0004</v>
      </c>
      <c r="C167" s="73" t="s">
        <v>1031</v>
      </c>
      <c r="D167" s="67" t="s">
        <v>5</v>
      </c>
    </row>
    <row r="168" spans="1:4" x14ac:dyDescent="0.2">
      <c r="A168" s="69"/>
      <c r="B168" s="72"/>
      <c r="C168" s="73"/>
      <c r="D168" s="67"/>
    </row>
    <row r="169" spans="1:4" x14ac:dyDescent="0.2">
      <c r="A169" s="69" t="s">
        <v>936</v>
      </c>
      <c r="B169" s="72" t="str">
        <f t="shared" si="9"/>
        <v>I-0017.0010</v>
      </c>
      <c r="C169" s="73" t="s">
        <v>1032</v>
      </c>
      <c r="D169" s="67" t="s">
        <v>5</v>
      </c>
    </row>
    <row r="170" spans="1:4" x14ac:dyDescent="0.2">
      <c r="A170" s="69" t="s">
        <v>937</v>
      </c>
      <c r="B170" s="72" t="str">
        <f t="shared" si="9"/>
        <v>I-0017.0011</v>
      </c>
      <c r="C170" s="73" t="s">
        <v>1033</v>
      </c>
      <c r="D170" s="67" t="s">
        <v>5</v>
      </c>
    </row>
    <row r="171" spans="1:4" x14ac:dyDescent="0.2">
      <c r="A171" s="69" t="s">
        <v>939</v>
      </c>
      <c r="B171" s="72" t="str">
        <f t="shared" si="9"/>
        <v>I-0017.0012</v>
      </c>
      <c r="C171" s="73" t="s">
        <v>1034</v>
      </c>
      <c r="D171" s="67" t="s">
        <v>5</v>
      </c>
    </row>
    <row r="172" spans="1:4" x14ac:dyDescent="0.2">
      <c r="A172" s="69" t="s">
        <v>997</v>
      </c>
      <c r="B172" s="72" t="str">
        <f t="shared" si="9"/>
        <v>I-0017.0013</v>
      </c>
      <c r="C172" s="73" t="s">
        <v>1035</v>
      </c>
      <c r="D172" s="67" t="s">
        <v>5</v>
      </c>
    </row>
    <row r="173" spans="1:4" x14ac:dyDescent="0.2">
      <c r="A173" s="68"/>
      <c r="B173" s="67"/>
      <c r="C173" s="73"/>
      <c r="D173" s="67"/>
    </row>
    <row r="174" spans="1:4" x14ac:dyDescent="0.2">
      <c r="B174" s="67"/>
      <c r="C174" s="73"/>
      <c r="D174" s="67"/>
    </row>
    <row r="175" spans="1:4" x14ac:dyDescent="0.2">
      <c r="A175" s="69" t="s">
        <v>1047</v>
      </c>
      <c r="B175" s="70" t="str">
        <f xml:space="preserve"> CONCATENATE("I-",A175)</f>
        <v>I-0018</v>
      </c>
      <c r="C175" s="71" t="s">
        <v>1037</v>
      </c>
      <c r="D175" s="67"/>
    </row>
    <row r="176" spans="1:4" x14ac:dyDescent="0.2">
      <c r="A176" s="69" t="s">
        <v>903</v>
      </c>
      <c r="B176" s="72" t="str">
        <f>CONCATENATE($B$175,".",A176)</f>
        <v>I-0018.0001</v>
      </c>
      <c r="C176" s="73" t="s">
        <v>1038</v>
      </c>
      <c r="D176" s="67" t="s">
        <v>3</v>
      </c>
    </row>
    <row r="177" spans="1:4" x14ac:dyDescent="0.2">
      <c r="A177" s="69" t="s">
        <v>906</v>
      </c>
      <c r="B177" s="72" t="str">
        <f t="shared" ref="B177:B184" si="10">CONCATENATE($B$175,".",A177)</f>
        <v>I-0018.0002</v>
      </c>
      <c r="C177" s="73" t="s">
        <v>1039</v>
      </c>
      <c r="D177" s="67" t="s">
        <v>3</v>
      </c>
    </row>
    <row r="178" spans="1:4" x14ac:dyDescent="0.2">
      <c r="A178" s="69" t="s">
        <v>908</v>
      </c>
      <c r="B178" s="72" t="str">
        <f t="shared" si="10"/>
        <v>I-0018.0003</v>
      </c>
      <c r="C178" s="73" t="s">
        <v>1040</v>
      </c>
      <c r="D178" s="67" t="s">
        <v>3</v>
      </c>
    </row>
    <row r="179" spans="1:4" x14ac:dyDescent="0.2">
      <c r="A179" s="69" t="s">
        <v>910</v>
      </c>
      <c r="B179" s="72" t="str">
        <f t="shared" si="10"/>
        <v>I-0018.0004</v>
      </c>
      <c r="C179" s="73" t="s">
        <v>1041</v>
      </c>
      <c r="D179" s="67" t="s">
        <v>1100</v>
      </c>
    </row>
    <row r="180" spans="1:4" x14ac:dyDescent="0.2">
      <c r="A180" s="69" t="s">
        <v>912</v>
      </c>
      <c r="B180" s="72" t="str">
        <f t="shared" si="10"/>
        <v>I-0018.0005</v>
      </c>
      <c r="C180" s="73" t="s">
        <v>1042</v>
      </c>
      <c r="D180" s="67" t="s">
        <v>1100</v>
      </c>
    </row>
    <row r="181" spans="1:4" x14ac:dyDescent="0.2">
      <c r="A181" s="69" t="s">
        <v>914</v>
      </c>
      <c r="B181" s="72" t="str">
        <f t="shared" si="10"/>
        <v>I-0018.0006</v>
      </c>
      <c r="C181" s="73" t="s">
        <v>1043</v>
      </c>
      <c r="D181" s="67" t="s">
        <v>5</v>
      </c>
    </row>
    <row r="182" spans="1:4" x14ac:dyDescent="0.2">
      <c r="A182" s="69" t="s">
        <v>916</v>
      </c>
      <c r="B182" s="72" t="str">
        <f t="shared" si="10"/>
        <v>I-0018.0007</v>
      </c>
      <c r="C182" s="73" t="s">
        <v>1044</v>
      </c>
      <c r="D182" s="67" t="s">
        <v>5</v>
      </c>
    </row>
    <row r="183" spans="1:4" x14ac:dyDescent="0.2">
      <c r="A183" s="69" t="s">
        <v>932</v>
      </c>
      <c r="B183" s="72" t="str">
        <f t="shared" si="10"/>
        <v>I-0018.0008</v>
      </c>
      <c r="C183" s="73" t="s">
        <v>1045</v>
      </c>
      <c r="D183" s="67" t="s">
        <v>5</v>
      </c>
    </row>
    <row r="184" spans="1:4" x14ac:dyDescent="0.2">
      <c r="A184" s="69" t="s">
        <v>934</v>
      </c>
      <c r="B184" s="72" t="str">
        <f t="shared" si="10"/>
        <v>I-0018.0009</v>
      </c>
      <c r="C184" s="73" t="s">
        <v>1046</v>
      </c>
      <c r="D184" s="67" t="s">
        <v>3</v>
      </c>
    </row>
    <row r="185" spans="1:4" x14ac:dyDescent="0.2">
      <c r="B185" s="67"/>
      <c r="C185" s="73"/>
      <c r="D185" s="76"/>
    </row>
    <row r="186" spans="1:4" x14ac:dyDescent="0.2">
      <c r="B186" s="67"/>
      <c r="C186" s="73"/>
      <c r="D186" s="67"/>
    </row>
    <row r="187" spans="1:4" x14ac:dyDescent="0.2">
      <c r="A187" s="69" t="s">
        <v>1054</v>
      </c>
      <c r="B187" s="70" t="str">
        <f xml:space="preserve"> CONCATENATE("I-",A187)</f>
        <v>I-0019</v>
      </c>
      <c r="C187" s="71" t="s">
        <v>1055</v>
      </c>
      <c r="D187" s="67"/>
    </row>
    <row r="188" spans="1:4" x14ac:dyDescent="0.2">
      <c r="A188" s="69" t="s">
        <v>903</v>
      </c>
      <c r="B188" s="72" t="str">
        <f t="shared" ref="B188:B193" si="11">CONCATENATE($B$187,".",A188)</f>
        <v>I-0019.0001</v>
      </c>
      <c r="C188" s="73" t="s">
        <v>342</v>
      </c>
      <c r="D188" s="67" t="s">
        <v>3</v>
      </c>
    </row>
    <row r="189" spans="1:4" x14ac:dyDescent="0.2">
      <c r="A189" s="69" t="s">
        <v>906</v>
      </c>
      <c r="B189" s="72" t="str">
        <f t="shared" si="11"/>
        <v>I-0019.0002</v>
      </c>
      <c r="C189" s="73" t="s">
        <v>1056</v>
      </c>
      <c r="D189" s="67" t="s">
        <v>3</v>
      </c>
    </row>
    <row r="190" spans="1:4" x14ac:dyDescent="0.2">
      <c r="A190" s="69" t="s">
        <v>908</v>
      </c>
      <c r="B190" s="72" t="str">
        <f t="shared" si="11"/>
        <v>I-0019.0003</v>
      </c>
      <c r="C190" s="73" t="s">
        <v>1057</v>
      </c>
      <c r="D190" s="77" t="s">
        <v>3</v>
      </c>
    </row>
    <row r="191" spans="1:4" x14ac:dyDescent="0.2">
      <c r="A191" s="69" t="s">
        <v>910</v>
      </c>
      <c r="B191" s="72" t="str">
        <f t="shared" si="11"/>
        <v>I-0019.0004</v>
      </c>
      <c r="C191" s="73" t="s">
        <v>1058</v>
      </c>
      <c r="D191" s="77" t="s">
        <v>3</v>
      </c>
    </row>
    <row r="192" spans="1:4" x14ac:dyDescent="0.2">
      <c r="A192" s="69" t="s">
        <v>912</v>
      </c>
      <c r="B192" s="72" t="str">
        <f t="shared" si="11"/>
        <v>I-0019.0005</v>
      </c>
      <c r="C192" s="73" t="s">
        <v>1059</v>
      </c>
      <c r="D192" s="77" t="s">
        <v>3</v>
      </c>
    </row>
    <row r="193" spans="1:4" x14ac:dyDescent="0.2">
      <c r="A193" s="69" t="s">
        <v>914</v>
      </c>
      <c r="B193" s="72" t="str">
        <f t="shared" si="11"/>
        <v>I-0019.0006</v>
      </c>
      <c r="C193" s="73" t="s">
        <v>1060</v>
      </c>
      <c r="D193" s="77" t="s">
        <v>3</v>
      </c>
    </row>
    <row r="194" spans="1:4" x14ac:dyDescent="0.2">
      <c r="A194" s="69"/>
      <c r="B194" s="67"/>
      <c r="C194" s="73"/>
      <c r="D194" s="77"/>
    </row>
    <row r="195" spans="1:4" x14ac:dyDescent="0.2">
      <c r="A195" s="69"/>
      <c r="B195" s="67"/>
      <c r="C195" s="73"/>
      <c r="D195" s="77"/>
    </row>
    <row r="196" spans="1:4" x14ac:dyDescent="0.2">
      <c r="A196" s="69"/>
      <c r="B196" s="67"/>
      <c r="D196" s="76"/>
    </row>
    <row r="197" spans="1:4" x14ac:dyDescent="0.2">
      <c r="A197" s="69" t="s">
        <v>936</v>
      </c>
      <c r="B197" s="72" t="str">
        <f>CONCATENATE($B$187,".",A197)</f>
        <v>I-0019.0010</v>
      </c>
      <c r="C197" s="73" t="s">
        <v>1061</v>
      </c>
      <c r="D197" s="77" t="s">
        <v>3</v>
      </c>
    </row>
    <row r="198" spans="1:4" x14ac:dyDescent="0.2">
      <c r="A198" s="69" t="s">
        <v>937</v>
      </c>
      <c r="B198" s="72" t="str">
        <f>CONCATENATE($B$187,".",A198)</f>
        <v>I-0019.0011</v>
      </c>
      <c r="C198" s="73" t="s">
        <v>1062</v>
      </c>
      <c r="D198" s="77" t="s">
        <v>3</v>
      </c>
    </row>
    <row r="199" spans="1:4" x14ac:dyDescent="0.2">
      <c r="A199" s="69" t="s">
        <v>939</v>
      </c>
      <c r="B199" s="72" t="str">
        <f>CONCATENATE($B$187,".",A199)</f>
        <v>I-0019.0012</v>
      </c>
      <c r="C199" s="73" t="s">
        <v>1063</v>
      </c>
      <c r="D199" s="77" t="s">
        <v>3</v>
      </c>
    </row>
    <row r="200" spans="1:4" x14ac:dyDescent="0.2">
      <c r="A200" s="69" t="s">
        <v>997</v>
      </c>
      <c r="B200" s="72" t="str">
        <f>CONCATENATE($B$187,".",A200)</f>
        <v>I-0019.0013</v>
      </c>
      <c r="C200" s="73" t="s">
        <v>1064</v>
      </c>
      <c r="D200" s="77" t="s">
        <v>3</v>
      </c>
    </row>
    <row r="201" spans="1:4" x14ac:dyDescent="0.2">
      <c r="A201" s="69" t="s">
        <v>1010</v>
      </c>
      <c r="B201" s="72" t="str">
        <f>CONCATENATE($B$187,".",A201)</f>
        <v>I-0019.0014</v>
      </c>
      <c r="C201" s="73" t="s">
        <v>1065</v>
      </c>
      <c r="D201" s="77" t="s">
        <v>3</v>
      </c>
    </row>
    <row r="202" spans="1:4" x14ac:dyDescent="0.2">
      <c r="A202" s="68"/>
      <c r="B202" s="67"/>
      <c r="C202" s="73"/>
      <c r="D202" s="76"/>
    </row>
    <row r="203" spans="1:4" x14ac:dyDescent="0.2">
      <c r="A203" s="69" t="s">
        <v>963</v>
      </c>
      <c r="B203" s="72" t="str">
        <f>CONCATENATE($B$187,".",A203)</f>
        <v>I-0019.0020</v>
      </c>
      <c r="C203" s="73" t="s">
        <v>345</v>
      </c>
      <c r="D203" s="77" t="s">
        <v>3</v>
      </c>
    </row>
    <row r="204" spans="1:4" x14ac:dyDescent="0.2">
      <c r="A204" s="69" t="s">
        <v>948</v>
      </c>
      <c r="B204" s="72" t="str">
        <f>CONCATENATE($B$187,".",A204)</f>
        <v>I-0019.0021</v>
      </c>
      <c r="C204" s="73" t="s">
        <v>1066</v>
      </c>
      <c r="D204" s="77" t="s">
        <v>3</v>
      </c>
    </row>
    <row r="205" spans="1:4" x14ac:dyDescent="0.2">
      <c r="A205" s="69" t="s">
        <v>950</v>
      </c>
      <c r="B205" s="72" t="str">
        <f>CONCATENATE($B$187,".",A205)</f>
        <v>I-0019.0022</v>
      </c>
      <c r="C205" s="73" t="s">
        <v>1067</v>
      </c>
      <c r="D205" s="77" t="s">
        <v>3</v>
      </c>
    </row>
    <row r="206" spans="1:4" x14ac:dyDescent="0.2">
      <c r="A206" s="69"/>
      <c r="B206" s="74"/>
      <c r="C206" s="74"/>
      <c r="D206" s="76"/>
    </row>
    <row r="207" spans="1:4" x14ac:dyDescent="0.2">
      <c r="A207" s="69" t="s">
        <v>1024</v>
      </c>
      <c r="B207" s="72" t="str">
        <f>CONCATENATE($B$187,".",A207)</f>
        <v>I-0019.0030</v>
      </c>
      <c r="C207" s="73" t="s">
        <v>1068</v>
      </c>
      <c r="D207" s="77" t="s">
        <v>3</v>
      </c>
    </row>
    <row r="208" spans="1:4" x14ac:dyDescent="0.2">
      <c r="A208" s="69"/>
      <c r="B208" s="74"/>
      <c r="C208" s="74"/>
      <c r="D208" s="67"/>
    </row>
    <row r="209" spans="1:4" x14ac:dyDescent="0.2">
      <c r="A209" s="69" t="s">
        <v>1069</v>
      </c>
      <c r="B209" s="72" t="str">
        <f>CONCATENATE($B$187,".",A209)</f>
        <v>I-0019.0040</v>
      </c>
      <c r="C209" s="73" t="s">
        <v>1070</v>
      </c>
      <c r="D209" s="77" t="s">
        <v>3</v>
      </c>
    </row>
    <row r="210" spans="1:4" x14ac:dyDescent="0.2">
      <c r="A210" s="69"/>
      <c r="B210" s="67"/>
      <c r="C210" s="73"/>
      <c r="D210" s="67"/>
    </row>
    <row r="211" spans="1:4" x14ac:dyDescent="0.2">
      <c r="A211" s="69" t="s">
        <v>1071</v>
      </c>
      <c r="B211" s="72" t="str">
        <f>CONCATENATE($B$187,".",A211)</f>
        <v>I-0019.0050</v>
      </c>
      <c r="C211" s="73" t="s">
        <v>1072</v>
      </c>
      <c r="D211" s="77" t="s">
        <v>3</v>
      </c>
    </row>
    <row r="212" spans="1:4" x14ac:dyDescent="0.2">
      <c r="A212" s="69"/>
      <c r="B212" s="67"/>
      <c r="C212" s="73"/>
      <c r="D212" s="67"/>
    </row>
    <row r="213" spans="1:4" x14ac:dyDescent="0.2">
      <c r="A213" s="69" t="s">
        <v>1073</v>
      </c>
      <c r="B213" s="72" t="str">
        <f>CONCATENATE($B$187,".",A213)</f>
        <v>I-0019.0060</v>
      </c>
      <c r="C213" s="73" t="s">
        <v>1074</v>
      </c>
      <c r="D213" s="77" t="s">
        <v>3</v>
      </c>
    </row>
    <row r="214" spans="1:4" x14ac:dyDescent="0.2">
      <c r="B214" s="67"/>
      <c r="C214" s="73"/>
      <c r="D214" s="67"/>
    </row>
    <row r="215" spans="1:4" x14ac:dyDescent="0.2">
      <c r="B215" s="67"/>
      <c r="C215" s="73"/>
      <c r="D215" s="76"/>
    </row>
    <row r="216" spans="1:4" x14ac:dyDescent="0.2">
      <c r="A216" s="69" t="s">
        <v>963</v>
      </c>
      <c r="B216" s="70" t="str">
        <f xml:space="preserve"> CONCATENATE("I-",A216)</f>
        <v>I-0020</v>
      </c>
      <c r="C216" s="71" t="s">
        <v>1075</v>
      </c>
      <c r="D216" s="67"/>
    </row>
    <row r="217" spans="1:4" x14ac:dyDescent="0.2">
      <c r="A217" s="69" t="s">
        <v>903</v>
      </c>
      <c r="B217" s="72" t="str">
        <f>CONCATENATE($B$216,".",A217)</f>
        <v>I-0020.0001</v>
      </c>
      <c r="C217" s="73" t="s">
        <v>1076</v>
      </c>
      <c r="D217" s="67" t="s">
        <v>5</v>
      </c>
    </row>
    <row r="218" spans="1:4" x14ac:dyDescent="0.2">
      <c r="A218" s="69" t="s">
        <v>906</v>
      </c>
      <c r="B218" s="72" t="str">
        <f>CONCATENATE($B$216,".",A218)</f>
        <v>I-0020.0002</v>
      </c>
      <c r="C218" s="73" t="s">
        <v>1077</v>
      </c>
      <c r="D218" s="67" t="s">
        <v>3</v>
      </c>
    </row>
    <row r="219" spans="1:4" x14ac:dyDescent="0.2">
      <c r="A219" s="69" t="s">
        <v>908</v>
      </c>
      <c r="B219" s="72" t="str">
        <f>CONCATENATE($B$216,".",A219)</f>
        <v>I-0020.0003</v>
      </c>
      <c r="C219" s="73" t="s">
        <v>1078</v>
      </c>
      <c r="D219" s="67" t="s">
        <v>3</v>
      </c>
    </row>
    <row r="220" spans="1:4" x14ac:dyDescent="0.2">
      <c r="A220" s="69" t="s">
        <v>910</v>
      </c>
      <c r="B220" s="72" t="str">
        <f>CONCATENATE($B$216,".",A220)</f>
        <v>I-0020.0004</v>
      </c>
      <c r="C220" s="73" t="s">
        <v>1079</v>
      </c>
      <c r="D220" s="67" t="s">
        <v>5</v>
      </c>
    </row>
    <row r="221" spans="1:4" x14ac:dyDescent="0.2">
      <c r="A221" s="69" t="s">
        <v>912</v>
      </c>
      <c r="B221" s="72" t="str">
        <f>CONCATENATE($B$216,".",A221)</f>
        <v>I-0020.0005</v>
      </c>
      <c r="C221" s="73" t="s">
        <v>1080</v>
      </c>
      <c r="D221" s="67" t="s">
        <v>1100</v>
      </c>
    </row>
    <row r="222" spans="1:4" x14ac:dyDescent="0.2">
      <c r="B222" s="67"/>
      <c r="C222" s="73"/>
      <c r="D222" s="67"/>
    </row>
    <row r="223" spans="1:4" x14ac:dyDescent="0.2">
      <c r="A223" s="69"/>
      <c r="B223" s="67"/>
      <c r="C223" s="73"/>
      <c r="D223" s="67"/>
    </row>
    <row r="224" spans="1:4" x14ac:dyDescent="0.2">
      <c r="A224" s="69" t="s">
        <v>950</v>
      </c>
      <c r="B224" s="70" t="str">
        <f xml:space="preserve"> CONCATENATE("I-",A224)</f>
        <v>I-0022</v>
      </c>
      <c r="C224" s="71" t="s">
        <v>1081</v>
      </c>
      <c r="D224" s="76"/>
    </row>
    <row r="225" spans="1:4" x14ac:dyDescent="0.2">
      <c r="A225" s="69" t="s">
        <v>903</v>
      </c>
      <c r="B225" s="72" t="str">
        <f>CONCATENATE($B$224,".",A225)</f>
        <v>I-0022.0001</v>
      </c>
      <c r="C225" s="73" t="s">
        <v>1082</v>
      </c>
      <c r="D225" s="67" t="s">
        <v>3</v>
      </c>
    </row>
    <row r="226" spans="1:4" x14ac:dyDescent="0.2">
      <c r="A226" s="69" t="s">
        <v>906</v>
      </c>
      <c r="B226" s="72" t="str">
        <f t="shared" ref="B226:B232" si="12">CONCATENATE($B$224,".",A226)</f>
        <v>I-0022.0002</v>
      </c>
      <c r="C226" s="73" t="s">
        <v>1083</v>
      </c>
      <c r="D226" s="67" t="s">
        <v>3</v>
      </c>
    </row>
    <row r="227" spans="1:4" x14ac:dyDescent="0.2">
      <c r="A227" s="69" t="s">
        <v>908</v>
      </c>
      <c r="B227" s="72" t="str">
        <f t="shared" si="12"/>
        <v>I-0022.0003</v>
      </c>
      <c r="C227" s="73" t="s">
        <v>1084</v>
      </c>
      <c r="D227" s="67" t="s">
        <v>3</v>
      </c>
    </row>
    <row r="228" spans="1:4" x14ac:dyDescent="0.2">
      <c r="A228" s="69" t="s">
        <v>910</v>
      </c>
      <c r="B228" s="72" t="str">
        <f t="shared" si="12"/>
        <v>I-0022.0004</v>
      </c>
      <c r="C228" s="73" t="s">
        <v>1085</v>
      </c>
      <c r="D228" s="67" t="s">
        <v>3</v>
      </c>
    </row>
    <row r="229" spans="1:4" x14ac:dyDescent="0.2">
      <c r="A229" s="69" t="s">
        <v>912</v>
      </c>
      <c r="B229" s="72" t="str">
        <f t="shared" si="12"/>
        <v>I-0022.0005</v>
      </c>
      <c r="C229" s="73" t="s">
        <v>1086</v>
      </c>
      <c r="D229" s="67" t="s">
        <v>3</v>
      </c>
    </row>
    <row r="230" spans="1:4" x14ac:dyDescent="0.2">
      <c r="A230" s="69" t="s">
        <v>914</v>
      </c>
      <c r="B230" s="72" t="str">
        <f t="shared" si="12"/>
        <v>I-0022.0006</v>
      </c>
      <c r="C230" s="73" t="s">
        <v>1087</v>
      </c>
      <c r="D230" s="67" t="s">
        <v>3</v>
      </c>
    </row>
    <row r="231" spans="1:4" x14ac:dyDescent="0.2">
      <c r="A231" s="69" t="s">
        <v>916</v>
      </c>
      <c r="B231" s="72" t="str">
        <f t="shared" si="12"/>
        <v>I-0022.0007</v>
      </c>
      <c r="C231" s="73" t="s">
        <v>1088</v>
      </c>
      <c r="D231" s="67" t="s">
        <v>3</v>
      </c>
    </row>
    <row r="232" spans="1:4" x14ac:dyDescent="0.2">
      <c r="A232" s="69" t="s">
        <v>932</v>
      </c>
      <c r="B232" s="72" t="str">
        <f t="shared" si="12"/>
        <v>I-0022.0008</v>
      </c>
      <c r="C232" s="73" t="s">
        <v>1088</v>
      </c>
      <c r="D232" s="67" t="s">
        <v>3</v>
      </c>
    </row>
    <row r="233" spans="1:4" x14ac:dyDescent="0.2">
      <c r="B233" s="67"/>
      <c r="C233" s="73"/>
      <c r="D233" s="67"/>
    </row>
    <row r="234" spans="1:4" x14ac:dyDescent="0.2">
      <c r="B234" s="67"/>
      <c r="C234" s="73"/>
      <c r="D234" s="76"/>
    </row>
    <row r="235" spans="1:4" x14ac:dyDescent="0.2">
      <c r="A235" s="69"/>
    </row>
    <row r="236" spans="1:4" x14ac:dyDescent="0.2">
      <c r="A236" s="69"/>
    </row>
    <row r="237" spans="1:4" x14ac:dyDescent="0.2">
      <c r="A237" s="69"/>
    </row>
    <row r="238" spans="1:4" x14ac:dyDescent="0.2">
      <c r="A238" s="69"/>
    </row>
    <row r="239" spans="1:4" x14ac:dyDescent="0.2">
      <c r="A239" s="69" t="s">
        <v>1089</v>
      </c>
      <c r="B239" s="70" t="str">
        <f xml:space="preserve"> CONCATENATE("I-",A239)</f>
        <v>I-0024</v>
      </c>
      <c r="C239" s="71" t="s">
        <v>1090</v>
      </c>
      <c r="D239" s="76"/>
    </row>
    <row r="240" spans="1:4" x14ac:dyDescent="0.2">
      <c r="A240" s="69" t="s">
        <v>903</v>
      </c>
      <c r="B240" s="72" t="str">
        <f>CONCATENATE($B$239,".",A240)</f>
        <v>I-0024.0001</v>
      </c>
      <c r="C240" s="73" t="s">
        <v>1091</v>
      </c>
      <c r="D240" s="67" t="s">
        <v>724</v>
      </c>
    </row>
    <row r="241" spans="1:4" x14ac:dyDescent="0.2">
      <c r="A241" s="69" t="s">
        <v>906</v>
      </c>
      <c r="B241" s="72" t="str">
        <f>CONCATENATE($B$239,".",A241)</f>
        <v>I-0024.0002</v>
      </c>
      <c r="C241" s="73" t="s">
        <v>1092</v>
      </c>
      <c r="D241" s="67" t="s">
        <v>724</v>
      </c>
    </row>
    <row r="242" spans="1:4" x14ac:dyDescent="0.2">
      <c r="A242" s="69" t="s">
        <v>908</v>
      </c>
      <c r="B242" s="72" t="str">
        <f>CONCATENATE($B$239,".",A242)</f>
        <v>I-0024.0003</v>
      </c>
      <c r="C242" s="73" t="s">
        <v>1093</v>
      </c>
      <c r="D242" s="67" t="s">
        <v>724</v>
      </c>
    </row>
    <row r="243" spans="1:4" x14ac:dyDescent="0.2">
      <c r="A243" s="69" t="s">
        <v>910</v>
      </c>
      <c r="B243" s="72" t="str">
        <f>CONCATENATE($B$239,".",A243)</f>
        <v>I-0024.0004</v>
      </c>
      <c r="C243" s="73" t="s">
        <v>1094</v>
      </c>
      <c r="D243" s="67" t="s">
        <v>724</v>
      </c>
    </row>
    <row r="244" spans="1:4" x14ac:dyDescent="0.2">
      <c r="A244" s="69"/>
      <c r="B244" s="67"/>
      <c r="C244" s="73"/>
      <c r="D244" s="67"/>
    </row>
    <row r="245" spans="1:4" x14ac:dyDescent="0.2">
      <c r="B245" s="67"/>
      <c r="C245" s="73"/>
      <c r="D245" s="67"/>
    </row>
    <row r="246" spans="1:4" x14ac:dyDescent="0.2">
      <c r="A246" s="69" t="s">
        <v>1095</v>
      </c>
      <c r="B246" s="70" t="str">
        <f xml:space="preserve"> CONCATENATE("I-",A246)</f>
        <v>I-0025</v>
      </c>
      <c r="C246" s="71" t="s">
        <v>1096</v>
      </c>
      <c r="D246" s="76"/>
    </row>
    <row r="247" spans="1:4" x14ac:dyDescent="0.2">
      <c r="A247" s="69" t="s">
        <v>903</v>
      </c>
      <c r="B247" s="72" t="str">
        <f>CONCATENATE($B$246,".",A247)</f>
        <v>I-0025.0001</v>
      </c>
      <c r="C247" s="73" t="s">
        <v>1097</v>
      </c>
      <c r="D247" s="67" t="s">
        <v>724</v>
      </c>
    </row>
    <row r="248" spans="1:4" x14ac:dyDescent="0.2">
      <c r="A248" s="69" t="s">
        <v>906</v>
      </c>
      <c r="B248" s="72" t="str">
        <f>CONCATENATE($B$246,".",A248)</f>
        <v>I-0025.0002</v>
      </c>
      <c r="C248" s="73" t="s">
        <v>1098</v>
      </c>
      <c r="D248" s="67" t="s">
        <v>5</v>
      </c>
    </row>
    <row r="249" spans="1:4" x14ac:dyDescent="0.2">
      <c r="A249" s="69" t="s">
        <v>908</v>
      </c>
      <c r="B249" s="72" t="str">
        <f>CONCATENATE($B$246,".",A249)</f>
        <v>I-0025.0003</v>
      </c>
      <c r="C249" s="73" t="s">
        <v>1043</v>
      </c>
      <c r="D249" s="67" t="s">
        <v>5</v>
      </c>
    </row>
    <row r="250" spans="1:4" s="64" customFormat="1" x14ac:dyDescent="0.2">
      <c r="A250" s="69" t="s">
        <v>910</v>
      </c>
      <c r="B250" s="72" t="str">
        <f>CONCATENATE($B$246,".",A250)</f>
        <v>I-0025.0004</v>
      </c>
      <c r="C250" s="73" t="s">
        <v>1099</v>
      </c>
      <c r="D250" s="67" t="s">
        <v>3</v>
      </c>
    </row>
    <row r="251" spans="1:4" x14ac:dyDescent="0.2">
      <c r="A251" s="69"/>
      <c r="C251" s="64"/>
      <c r="D251" s="64"/>
    </row>
    <row r="253" spans="1:4" x14ac:dyDescent="0.2">
      <c r="A253" s="69" t="s">
        <v>1095</v>
      </c>
      <c r="B253" s="70" t="str">
        <f xml:space="preserve"> CONCATENATE("I-",A253)</f>
        <v>I-0025</v>
      </c>
      <c r="C253" s="71" t="s">
        <v>1183</v>
      </c>
      <c r="D253" s="76"/>
    </row>
    <row r="254" spans="1:4" x14ac:dyDescent="0.2">
      <c r="A254" s="69" t="s">
        <v>903</v>
      </c>
      <c r="B254" s="72" t="str">
        <f>CONCATENATE($B$253,".",A254)</f>
        <v>I-0025.0001</v>
      </c>
      <c r="C254" s="73" t="s">
        <v>1184</v>
      </c>
      <c r="D254" s="67" t="s">
        <v>5</v>
      </c>
    </row>
    <row r="258" spans="1:4" x14ac:dyDescent="0.2">
      <c r="A258" s="69" t="s">
        <v>1185</v>
      </c>
      <c r="B258" s="70" t="str">
        <f xml:space="preserve"> CONCATENATE("I-",A258)</f>
        <v>I-0026</v>
      </c>
      <c r="C258" s="71" t="s">
        <v>1048</v>
      </c>
      <c r="D258" s="76"/>
    </row>
    <row r="259" spans="1:4" x14ac:dyDescent="0.2">
      <c r="A259" s="69" t="s">
        <v>903</v>
      </c>
      <c r="B259" s="72" t="str">
        <f>CONCATENATE($B$258,".",A259)</f>
        <v>I-0026.0001</v>
      </c>
      <c r="C259" s="73" t="s">
        <v>1049</v>
      </c>
      <c r="D259" s="67" t="s">
        <v>3</v>
      </c>
    </row>
    <row r="260" spans="1:4" x14ac:dyDescent="0.2">
      <c r="A260" s="69" t="s">
        <v>906</v>
      </c>
      <c r="B260" s="72" t="str">
        <f>CONCATENATE($B$258,".",A260)</f>
        <v>I-0026.0002</v>
      </c>
      <c r="C260" s="73" t="s">
        <v>1050</v>
      </c>
      <c r="D260" s="67" t="s">
        <v>3</v>
      </c>
    </row>
    <row r="261" spans="1:4" x14ac:dyDescent="0.2">
      <c r="A261" s="69" t="s">
        <v>908</v>
      </c>
      <c r="B261" s="72" t="str">
        <f>CONCATENATE($B$258,".",A261)</f>
        <v>I-0026.0003</v>
      </c>
      <c r="C261" s="73" t="s">
        <v>1051</v>
      </c>
      <c r="D261" s="67" t="s">
        <v>3</v>
      </c>
    </row>
    <row r="262" spans="1:4" x14ac:dyDescent="0.2">
      <c r="A262" s="69" t="s">
        <v>910</v>
      </c>
      <c r="B262" s="72" t="str">
        <f>CONCATENATE($B$258,".",A262)</f>
        <v>I-0026.0004</v>
      </c>
      <c r="C262" s="73" t="s">
        <v>1052</v>
      </c>
      <c r="D262" s="67" t="s">
        <v>3</v>
      </c>
    </row>
    <row r="263" spans="1:4" x14ac:dyDescent="0.2">
      <c r="A263" s="69" t="s">
        <v>912</v>
      </c>
      <c r="B263" s="72" t="str">
        <f>CONCATENATE($B$258,".",A263)</f>
        <v>I-0026.0005</v>
      </c>
      <c r="C263" s="73" t="s">
        <v>1053</v>
      </c>
      <c r="D263" s="67" t="s">
        <v>724</v>
      </c>
    </row>
    <row r="267" spans="1:4" x14ac:dyDescent="0.2">
      <c r="A267" s="69" t="s">
        <v>1071</v>
      </c>
      <c r="B267" s="70" t="str">
        <f xml:space="preserve"> CONCATENATE("I-",A267)</f>
        <v>I-0050</v>
      </c>
      <c r="C267" s="71" t="s">
        <v>1186</v>
      </c>
      <c r="D267" s="76"/>
    </row>
    <row r="268" spans="1:4" x14ac:dyDescent="0.2">
      <c r="A268" s="69" t="s">
        <v>903</v>
      </c>
      <c r="B268" s="72" t="str">
        <f>CONCATENATE($B$267,".",A268)</f>
        <v>I-0050.0001</v>
      </c>
      <c r="C268" s="73" t="s">
        <v>1187</v>
      </c>
      <c r="D268" s="67" t="s">
        <v>724</v>
      </c>
    </row>
    <row r="269" spans="1:4" x14ac:dyDescent="0.2">
      <c r="A269" s="69" t="s">
        <v>906</v>
      </c>
      <c r="B269" s="72" t="str">
        <f>CONCATENATE($B$267,".",A269)</f>
        <v>I-0050.0002</v>
      </c>
      <c r="C269" s="73" t="s">
        <v>1188</v>
      </c>
      <c r="D269" s="67" t="s">
        <v>1100</v>
      </c>
    </row>
    <row r="270" spans="1:4" x14ac:dyDescent="0.2">
      <c r="A270" s="69" t="s">
        <v>908</v>
      </c>
      <c r="B270" s="72" t="str">
        <f>CONCATENATE($B$267,".",A270)</f>
        <v>I-0050.0003</v>
      </c>
      <c r="C270" s="73" t="s">
        <v>1189</v>
      </c>
      <c r="D270" s="67" t="s">
        <v>1100</v>
      </c>
    </row>
    <row r="271" spans="1:4" x14ac:dyDescent="0.2">
      <c r="A271" s="69" t="s">
        <v>910</v>
      </c>
      <c r="B271" s="72" t="str">
        <f>CONCATENATE($B$267,".",A271)</f>
        <v>I-0050.0004</v>
      </c>
      <c r="C271" s="73" t="s">
        <v>1190</v>
      </c>
      <c r="D271" s="67" t="s">
        <v>1100</v>
      </c>
    </row>
    <row r="275" spans="1:4" x14ac:dyDescent="0.2">
      <c r="A275" s="69" t="s">
        <v>1191</v>
      </c>
      <c r="B275" s="70" t="str">
        <f xml:space="preserve"> CONCATENATE("I-",A275)</f>
        <v>I-0051</v>
      </c>
      <c r="C275" s="71" t="s">
        <v>1192</v>
      </c>
      <c r="D275" s="76"/>
    </row>
    <row r="276" spans="1:4" x14ac:dyDescent="0.2">
      <c r="A276" s="69" t="s">
        <v>903</v>
      </c>
      <c r="B276" s="72" t="str">
        <f>CONCATENATE($B$275,".",A276)</f>
        <v>I-0051.0001</v>
      </c>
      <c r="C276" s="73" t="s">
        <v>1193</v>
      </c>
      <c r="D276" s="67" t="s">
        <v>724</v>
      </c>
    </row>
    <row r="277" spans="1:4" x14ac:dyDescent="0.2">
      <c r="A277" s="69" t="s">
        <v>906</v>
      </c>
      <c r="B277" s="72" t="str">
        <f>CONCATENATE($B$275,".",A277)</f>
        <v>I-0051.0002</v>
      </c>
      <c r="C277" s="73" t="s">
        <v>1194</v>
      </c>
      <c r="D277" s="67" t="s">
        <v>1100</v>
      </c>
    </row>
    <row r="278" spans="1:4" x14ac:dyDescent="0.2">
      <c r="A278" s="69" t="s">
        <v>908</v>
      </c>
      <c r="B278" s="72" t="str">
        <f>CONCATENATE($B$275,".",A278)</f>
        <v>I-0051.0003</v>
      </c>
      <c r="C278" s="73" t="s">
        <v>1195</v>
      </c>
      <c r="D278" s="67" t="s">
        <v>1100</v>
      </c>
    </row>
    <row r="279" spans="1:4" x14ac:dyDescent="0.2">
      <c r="A279" s="69" t="s">
        <v>910</v>
      </c>
      <c r="B279" s="72" t="str">
        <f>CONCATENATE($B$275,".",A279)</f>
        <v>I-0051.0004</v>
      </c>
      <c r="C279" s="73"/>
      <c r="D279" s="67"/>
    </row>
    <row r="282" spans="1:4" x14ac:dyDescent="0.2">
      <c r="A282" s="69" t="s">
        <v>1196</v>
      </c>
      <c r="B282" s="70" t="str">
        <f xml:space="preserve"> CONCATENATE("I-",A282)</f>
        <v>I-0052</v>
      </c>
      <c r="C282" s="71" t="s">
        <v>1197</v>
      </c>
      <c r="D282" s="76"/>
    </row>
    <row r="283" spans="1:4" x14ac:dyDescent="0.2">
      <c r="A283" s="69" t="s">
        <v>903</v>
      </c>
      <c r="B283" s="72" t="str">
        <f>CONCATENATE($B$282,".",A283)</f>
        <v>I-0052.0001</v>
      </c>
      <c r="C283" s="73" t="s">
        <v>1198</v>
      </c>
      <c r="D283" s="67" t="s">
        <v>724</v>
      </c>
    </row>
    <row r="284" spans="1:4" x14ac:dyDescent="0.2">
      <c r="A284" s="69" t="s">
        <v>906</v>
      </c>
      <c r="B284" s="72" t="str">
        <f>CONCATENATE($B$282,".",A284)</f>
        <v>I-0052.0002</v>
      </c>
      <c r="C284" s="73" t="s">
        <v>1199</v>
      </c>
      <c r="D284" s="67" t="s">
        <v>724</v>
      </c>
    </row>
    <row r="285" spans="1:4" x14ac:dyDescent="0.2">
      <c r="A285" s="69" t="s">
        <v>908</v>
      </c>
      <c r="B285" s="72" t="str">
        <f>CONCATENATE($B$282,".",A285)</f>
        <v>I-0052.0003</v>
      </c>
      <c r="C285" s="73" t="s">
        <v>1200</v>
      </c>
      <c r="D285" s="67" t="s">
        <v>1100</v>
      </c>
    </row>
    <row r="286" spans="1:4" x14ac:dyDescent="0.2">
      <c r="A286" s="69" t="s">
        <v>910</v>
      </c>
      <c r="B286" s="72" t="str">
        <f>CONCATENATE($B$282,".",A286)</f>
        <v>I-0052.0004</v>
      </c>
      <c r="C286" s="73" t="s">
        <v>1201</v>
      </c>
      <c r="D286" s="67" t="s">
        <v>3</v>
      </c>
    </row>
    <row r="289" spans="1:4" x14ac:dyDescent="0.2">
      <c r="A289" s="69" t="s">
        <v>1202</v>
      </c>
      <c r="B289" s="70" t="str">
        <f xml:space="preserve"> CONCATENATE("I-",A289)</f>
        <v>I-0053</v>
      </c>
      <c r="C289" s="71" t="s">
        <v>1203</v>
      </c>
      <c r="D289" s="76"/>
    </row>
    <row r="290" spans="1:4" x14ac:dyDescent="0.2">
      <c r="A290" s="69" t="s">
        <v>903</v>
      </c>
      <c r="B290" s="72" t="str">
        <f>CONCATENATE($B$289,".",A290)</f>
        <v>I-0053.0001</v>
      </c>
      <c r="C290" s="73" t="s">
        <v>1204</v>
      </c>
      <c r="D290" s="67" t="s">
        <v>3</v>
      </c>
    </row>
    <row r="291" spans="1:4" x14ac:dyDescent="0.2">
      <c r="A291" s="69" t="s">
        <v>906</v>
      </c>
      <c r="B291" s="72" t="str">
        <f>CONCATENATE($B$289,".",A291)</f>
        <v>I-0053.0002</v>
      </c>
      <c r="C291" s="73" t="s">
        <v>1205</v>
      </c>
      <c r="D291" s="67" t="s">
        <v>3</v>
      </c>
    </row>
    <row r="292" spans="1:4" x14ac:dyDescent="0.2">
      <c r="A292" s="69" t="s">
        <v>908</v>
      </c>
      <c r="B292" s="72" t="str">
        <f>CONCATENATE($B$289,".",A292)</f>
        <v>I-0053.0003</v>
      </c>
      <c r="C292" s="73" t="s">
        <v>1206</v>
      </c>
      <c r="D292" s="67" t="s">
        <v>1100</v>
      </c>
    </row>
    <row r="293" spans="1:4" x14ac:dyDescent="0.2">
      <c r="A293" s="69" t="s">
        <v>910</v>
      </c>
      <c r="B293" s="72" t="str">
        <f>CONCATENATE($B$289,".",A293)</f>
        <v>I-0053.0004</v>
      </c>
      <c r="C293" s="73"/>
      <c r="D293" s="67"/>
    </row>
    <row r="295" spans="1:4" x14ac:dyDescent="0.2">
      <c r="A295" s="69" t="s">
        <v>1207</v>
      </c>
      <c r="B295" s="70" t="str">
        <f xml:space="preserve"> CONCATENATE("I-",A295)</f>
        <v>I-0054</v>
      </c>
      <c r="C295" s="71" t="s">
        <v>1208</v>
      </c>
      <c r="D295" s="76"/>
    </row>
    <row r="296" spans="1:4" x14ac:dyDescent="0.2">
      <c r="A296" s="69" t="s">
        <v>903</v>
      </c>
      <c r="B296" s="72" t="str">
        <f>CONCATENATE($B$295,".",A296)</f>
        <v>I-0054.0001</v>
      </c>
      <c r="C296" s="73" t="s">
        <v>1209</v>
      </c>
      <c r="D296" s="67" t="s">
        <v>3</v>
      </c>
    </row>
    <row r="297" spans="1:4" x14ac:dyDescent="0.2">
      <c r="A297" s="69" t="s">
        <v>906</v>
      </c>
      <c r="B297" s="72" t="str">
        <f t="shared" ref="B297:B312" si="13">CONCATENATE($B$295,".",A297)</f>
        <v>I-0054.0002</v>
      </c>
      <c r="C297" s="73" t="s">
        <v>1148</v>
      </c>
      <c r="D297" s="67" t="s">
        <v>4</v>
      </c>
    </row>
    <row r="298" spans="1:4" x14ac:dyDescent="0.2">
      <c r="A298" s="69" t="s">
        <v>908</v>
      </c>
      <c r="B298" s="72" t="str">
        <f t="shared" si="13"/>
        <v>I-0054.0003</v>
      </c>
      <c r="C298" s="73" t="s">
        <v>1210</v>
      </c>
      <c r="D298" s="67" t="s">
        <v>4</v>
      </c>
    </row>
    <row r="299" spans="1:4" x14ac:dyDescent="0.2">
      <c r="A299" s="69" t="s">
        <v>910</v>
      </c>
      <c r="B299" s="72" t="str">
        <f t="shared" si="13"/>
        <v>I-0054.0004</v>
      </c>
      <c r="C299" s="73" t="s">
        <v>1211</v>
      </c>
      <c r="D299" s="67" t="s">
        <v>724</v>
      </c>
    </row>
    <row r="300" spans="1:4" x14ac:dyDescent="0.2">
      <c r="A300" s="69" t="s">
        <v>912</v>
      </c>
      <c r="B300" s="72" t="str">
        <f t="shared" si="13"/>
        <v>I-0054.0005</v>
      </c>
      <c r="C300" s="73" t="s">
        <v>1212</v>
      </c>
      <c r="D300" s="67" t="s">
        <v>724</v>
      </c>
    </row>
    <row r="301" spans="1:4" x14ac:dyDescent="0.2">
      <c r="A301" s="69" t="s">
        <v>914</v>
      </c>
      <c r="B301" s="72" t="str">
        <f t="shared" si="13"/>
        <v>I-0054.0006</v>
      </c>
      <c r="C301" s="73" t="s">
        <v>1149</v>
      </c>
      <c r="D301" s="67" t="s">
        <v>1100</v>
      </c>
    </row>
    <row r="302" spans="1:4" x14ac:dyDescent="0.2">
      <c r="A302" s="69" t="s">
        <v>916</v>
      </c>
      <c r="B302" s="72" t="str">
        <f t="shared" si="13"/>
        <v>I-0054.0007</v>
      </c>
      <c r="C302" s="73" t="s">
        <v>1213</v>
      </c>
      <c r="D302" s="67" t="s">
        <v>1100</v>
      </c>
    </row>
    <row r="303" spans="1:4" x14ac:dyDescent="0.2">
      <c r="A303" s="69" t="s">
        <v>932</v>
      </c>
      <c r="B303" s="72" t="str">
        <f t="shared" si="13"/>
        <v>I-0054.0008</v>
      </c>
      <c r="C303" s="73" t="s">
        <v>1214</v>
      </c>
      <c r="D303" s="67" t="s">
        <v>1100</v>
      </c>
    </row>
    <row r="304" spans="1:4" x14ac:dyDescent="0.2">
      <c r="A304" s="69" t="s">
        <v>934</v>
      </c>
      <c r="B304" s="72" t="str">
        <f t="shared" si="13"/>
        <v>I-0054.0009</v>
      </c>
      <c r="C304" s="73" t="s">
        <v>1215</v>
      </c>
      <c r="D304" s="67" t="s">
        <v>1147</v>
      </c>
    </row>
    <row r="305" spans="1:4" x14ac:dyDescent="0.2">
      <c r="A305" s="69" t="s">
        <v>936</v>
      </c>
      <c r="B305" s="72" t="str">
        <f t="shared" si="13"/>
        <v>I-0054.0010</v>
      </c>
      <c r="C305" s="73" t="s">
        <v>1216</v>
      </c>
      <c r="D305" s="67" t="s">
        <v>4</v>
      </c>
    </row>
    <row r="306" spans="1:4" x14ac:dyDescent="0.2">
      <c r="A306" s="69" t="s">
        <v>937</v>
      </c>
      <c r="B306" s="72" t="str">
        <f t="shared" si="13"/>
        <v>I-0054.0011</v>
      </c>
      <c r="C306" s="73" t="s">
        <v>1217</v>
      </c>
      <c r="D306" s="67" t="s">
        <v>4</v>
      </c>
    </row>
    <row r="307" spans="1:4" x14ac:dyDescent="0.2">
      <c r="A307" s="69" t="s">
        <v>939</v>
      </c>
      <c r="B307" s="72" t="str">
        <f t="shared" si="13"/>
        <v>I-0054.0012</v>
      </c>
      <c r="C307" s="73" t="s">
        <v>1218</v>
      </c>
      <c r="D307" s="67" t="s">
        <v>4</v>
      </c>
    </row>
    <row r="308" spans="1:4" x14ac:dyDescent="0.2">
      <c r="A308" s="69" t="s">
        <v>997</v>
      </c>
      <c r="B308" s="72" t="str">
        <f t="shared" si="13"/>
        <v>I-0054.0013</v>
      </c>
      <c r="C308" s="73" t="s">
        <v>1219</v>
      </c>
      <c r="D308" s="67" t="s">
        <v>1100</v>
      </c>
    </row>
    <row r="309" spans="1:4" x14ac:dyDescent="0.2">
      <c r="A309" s="69" t="s">
        <v>1010</v>
      </c>
      <c r="B309" s="72" t="str">
        <f t="shared" si="13"/>
        <v>I-0054.0014</v>
      </c>
      <c r="C309" s="73" t="s">
        <v>1220</v>
      </c>
      <c r="D309" s="67" t="s">
        <v>1100</v>
      </c>
    </row>
    <row r="310" spans="1:4" x14ac:dyDescent="0.2">
      <c r="A310" s="69" t="s">
        <v>1014</v>
      </c>
      <c r="B310" s="72" t="str">
        <f t="shared" si="13"/>
        <v>I-0054.0015</v>
      </c>
      <c r="C310" s="73" t="s">
        <v>1221</v>
      </c>
      <c r="D310" s="67" t="s">
        <v>5</v>
      </c>
    </row>
    <row r="311" spans="1:4" x14ac:dyDescent="0.2">
      <c r="A311" s="69" t="s">
        <v>1026</v>
      </c>
      <c r="B311" s="72" t="str">
        <f t="shared" si="13"/>
        <v>I-0054.0016</v>
      </c>
      <c r="C311" s="73" t="s">
        <v>1222</v>
      </c>
      <c r="D311" s="67" t="s">
        <v>4</v>
      </c>
    </row>
    <row r="312" spans="1:4" x14ac:dyDescent="0.2">
      <c r="A312" s="69" t="s">
        <v>1036</v>
      </c>
      <c r="B312" s="72" t="str">
        <f t="shared" si="13"/>
        <v>I-0054.0017</v>
      </c>
      <c r="C312" s="73" t="s">
        <v>1223</v>
      </c>
      <c r="D312" s="67" t="s">
        <v>3</v>
      </c>
    </row>
    <row r="314" spans="1:4" x14ac:dyDescent="0.2">
      <c r="A314" s="69" t="s">
        <v>1224</v>
      </c>
      <c r="B314" s="70" t="str">
        <f xml:space="preserve"> CONCATENATE("I-",A314)</f>
        <v>I-0055</v>
      </c>
      <c r="C314" s="71" t="s">
        <v>1225</v>
      </c>
      <c r="D314" s="76"/>
    </row>
    <row r="315" spans="1:4" x14ac:dyDescent="0.2">
      <c r="A315" s="69" t="s">
        <v>903</v>
      </c>
      <c r="B315" s="72" t="str">
        <f>CONCATENATE($B$314,".",A315)</f>
        <v>I-0055.0001</v>
      </c>
      <c r="C315" s="73" t="s">
        <v>1226</v>
      </c>
      <c r="D315" s="67" t="s">
        <v>3</v>
      </c>
    </row>
    <row r="316" spans="1:4" x14ac:dyDescent="0.2">
      <c r="A316" s="69" t="s">
        <v>906</v>
      </c>
      <c r="B316" s="72" t="str">
        <f>CONCATENATE($B$314,".",A316)</f>
        <v>I-0055.0002</v>
      </c>
      <c r="C316" s="73" t="s">
        <v>1227</v>
      </c>
      <c r="D316" s="67" t="s">
        <v>1228</v>
      </c>
    </row>
    <row r="317" spans="1:4" x14ac:dyDescent="0.2">
      <c r="A317" s="69" t="s">
        <v>908</v>
      </c>
      <c r="B317" s="72" t="str">
        <f>CONCATENATE($B$314,".",A317)</f>
        <v>I-0055.0003</v>
      </c>
      <c r="C317" s="73" t="s">
        <v>1229</v>
      </c>
      <c r="D317" s="67" t="s">
        <v>724</v>
      </c>
    </row>
    <row r="318" spans="1:4" x14ac:dyDescent="0.2">
      <c r="A318" s="69" t="s">
        <v>910</v>
      </c>
      <c r="B318" s="72" t="str">
        <f>CONCATENATE($B$314,".",A318)</f>
        <v>I-0055.0004</v>
      </c>
      <c r="C318" s="73"/>
      <c r="D318" s="67"/>
    </row>
    <row r="321" spans="1:4" x14ac:dyDescent="0.2">
      <c r="A321" s="69" t="s">
        <v>1230</v>
      </c>
      <c r="B321" s="70" t="str">
        <f xml:space="preserve"> CONCATENATE("I-",A321)</f>
        <v>I-0056</v>
      </c>
      <c r="C321" s="71" t="s">
        <v>1231</v>
      </c>
      <c r="D321" s="76"/>
    </row>
    <row r="322" spans="1:4" x14ac:dyDescent="0.2">
      <c r="A322" s="69" t="s">
        <v>903</v>
      </c>
      <c r="B322" s="72" t="str">
        <f>CONCATENATE($B$321,".",A322)</f>
        <v>I-0056.0001</v>
      </c>
      <c r="C322" s="73" t="s">
        <v>1232</v>
      </c>
      <c r="D322" s="67" t="s">
        <v>3</v>
      </c>
    </row>
    <row r="323" spans="1:4" x14ac:dyDescent="0.2">
      <c r="A323" s="69" t="s">
        <v>906</v>
      </c>
      <c r="B323" s="72" t="str">
        <f>CONCATENATE($B$321,".",A323)</f>
        <v>I-0056.0002</v>
      </c>
      <c r="C323" s="73" t="s">
        <v>1233</v>
      </c>
      <c r="D323" s="67" t="s">
        <v>3</v>
      </c>
    </row>
    <row r="324" spans="1:4" x14ac:dyDescent="0.2">
      <c r="A324" s="69" t="s">
        <v>908</v>
      </c>
      <c r="B324" s="72" t="str">
        <f>CONCATENATE($B$321,".",A324)</f>
        <v>I-0056.0003</v>
      </c>
      <c r="C324" s="73"/>
      <c r="D324" s="67"/>
    </row>
    <row r="325" spans="1:4" x14ac:dyDescent="0.2">
      <c r="A325" s="69" t="s">
        <v>910</v>
      </c>
      <c r="B325" s="72" t="str">
        <f>CONCATENATE($B$321,".",A325)</f>
        <v>I-0056.0004</v>
      </c>
      <c r="C325" s="73"/>
      <c r="D325" s="67"/>
    </row>
  </sheetData>
  <conditionalFormatting sqref="C3">
    <cfRule type="expression" dxfId="95" priority="100" stopIfTrue="1">
      <formula>#REF!&gt;0</formula>
    </cfRule>
    <cfRule type="expression" dxfId="94" priority="101" stopIfTrue="1">
      <formula>#REF!&gt;0</formula>
    </cfRule>
    <cfRule type="expression" dxfId="93" priority="102" stopIfTrue="1">
      <formula>#REF!&gt;0</formula>
    </cfRule>
  </conditionalFormatting>
  <conditionalFormatting sqref="C19 C262:C263">
    <cfRule type="expression" dxfId="92" priority="97" stopIfTrue="1">
      <formula>#REF!&gt;0</formula>
    </cfRule>
    <cfRule type="expression" dxfId="91" priority="98" stopIfTrue="1">
      <formula>#REF!&gt;0</formula>
    </cfRule>
    <cfRule type="expression" dxfId="90" priority="99" stopIfTrue="1">
      <formula>#REF!&gt;0</formula>
    </cfRule>
  </conditionalFormatting>
  <conditionalFormatting sqref="C31">
    <cfRule type="expression" dxfId="89" priority="94" stopIfTrue="1">
      <formula>#REF!&gt;0</formula>
    </cfRule>
    <cfRule type="expression" dxfId="88" priority="95" stopIfTrue="1">
      <formula>#REF!&gt;0</formula>
    </cfRule>
    <cfRule type="expression" dxfId="87" priority="96" stopIfTrue="1">
      <formula>#REF!&gt;0</formula>
    </cfRule>
  </conditionalFormatting>
  <conditionalFormatting sqref="C258">
    <cfRule type="expression" dxfId="86" priority="91" stopIfTrue="1">
      <formula>#REF!&gt;0</formula>
    </cfRule>
    <cfRule type="expression" dxfId="85" priority="92" stopIfTrue="1">
      <formula>#REF!&gt;0</formula>
    </cfRule>
    <cfRule type="expression" dxfId="84" priority="93" stopIfTrue="1">
      <formula>#REF!&gt;0</formula>
    </cfRule>
  </conditionalFormatting>
  <conditionalFormatting sqref="C109">
    <cfRule type="expression" dxfId="83" priority="88" stopIfTrue="1">
      <formula>#REF!&gt;0</formula>
    </cfRule>
    <cfRule type="expression" dxfId="82" priority="89" stopIfTrue="1">
      <formula>#REF!&gt;0</formula>
    </cfRule>
    <cfRule type="expression" dxfId="81" priority="90" stopIfTrue="1">
      <formula>#REF!&gt;0</formula>
    </cfRule>
  </conditionalFormatting>
  <conditionalFormatting sqref="C117">
    <cfRule type="expression" dxfId="80" priority="85" stopIfTrue="1">
      <formula>#REF!&gt;0</formula>
    </cfRule>
    <cfRule type="expression" dxfId="79" priority="86" stopIfTrue="1">
      <formula>#REF!&gt;0</formula>
    </cfRule>
    <cfRule type="expression" dxfId="78" priority="87" stopIfTrue="1">
      <formula>#REF!&gt;0</formula>
    </cfRule>
  </conditionalFormatting>
  <conditionalFormatting sqref="C126">
    <cfRule type="expression" dxfId="77" priority="82" stopIfTrue="1">
      <formula>#REF!&gt;0</formula>
    </cfRule>
    <cfRule type="expression" dxfId="76" priority="83" stopIfTrue="1">
      <formula>#REF!&gt;0</formula>
    </cfRule>
    <cfRule type="expression" dxfId="75" priority="84" stopIfTrue="1">
      <formula>#REF!&gt;0</formula>
    </cfRule>
  </conditionalFormatting>
  <conditionalFormatting sqref="C143">
    <cfRule type="expression" dxfId="74" priority="79" stopIfTrue="1">
      <formula>#REF!&gt;0</formula>
    </cfRule>
    <cfRule type="expression" dxfId="73" priority="80" stopIfTrue="1">
      <formula>#REF!&gt;0</formula>
    </cfRule>
    <cfRule type="expression" dxfId="72" priority="81" stopIfTrue="1">
      <formula>#REF!&gt;0</formula>
    </cfRule>
  </conditionalFormatting>
  <conditionalFormatting sqref="C148">
    <cfRule type="expression" dxfId="71" priority="76" stopIfTrue="1">
      <formula>#REF!&gt;0</formula>
    </cfRule>
    <cfRule type="expression" dxfId="70" priority="77" stopIfTrue="1">
      <formula>#REF!&gt;0</formula>
    </cfRule>
    <cfRule type="expression" dxfId="69" priority="78" stopIfTrue="1">
      <formula>#REF!&gt;0</formula>
    </cfRule>
  </conditionalFormatting>
  <conditionalFormatting sqref="C163">
    <cfRule type="expression" dxfId="68" priority="73" stopIfTrue="1">
      <formula>#REF!&gt;0</formula>
    </cfRule>
    <cfRule type="expression" dxfId="67" priority="74" stopIfTrue="1">
      <formula>#REF!&gt;0</formula>
    </cfRule>
    <cfRule type="expression" dxfId="66" priority="75" stopIfTrue="1">
      <formula>#REF!&gt;0</formula>
    </cfRule>
  </conditionalFormatting>
  <conditionalFormatting sqref="C175">
    <cfRule type="expression" dxfId="65" priority="70" stopIfTrue="1">
      <formula>#REF!&gt;0</formula>
    </cfRule>
    <cfRule type="expression" dxfId="64" priority="71" stopIfTrue="1">
      <formula>#REF!&gt;0</formula>
    </cfRule>
    <cfRule type="expression" dxfId="63" priority="72" stopIfTrue="1">
      <formula>#REF!&gt;0</formula>
    </cfRule>
  </conditionalFormatting>
  <conditionalFormatting sqref="C187">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C216">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2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13">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C47">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C60">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C85">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C78">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92">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99">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39">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246">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25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36">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267">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27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2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89">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9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14">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21">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4"/>
  <sheetViews>
    <sheetView view="pageBreakPreview" zoomScale="80" zoomScaleNormal="100" zoomScaleSheetLayoutView="80" workbookViewId="0">
      <selection activeCell="N18" sqref="N18"/>
    </sheetView>
  </sheetViews>
  <sheetFormatPr baseColWidth="10" defaultRowHeight="12.75" x14ac:dyDescent="0.2"/>
  <cols>
    <col min="1" max="1" width="29.85546875" customWidth="1"/>
    <col min="2" max="2" width="16.7109375" customWidth="1"/>
    <col min="5" max="5" width="12.85546875" customWidth="1"/>
    <col min="6" max="6" width="19.85546875" customWidth="1"/>
    <col min="7" max="7" width="14" customWidth="1"/>
    <col min="8" max="8" width="21.42578125" customWidth="1"/>
    <col min="9" max="9" width="10.140625" customWidth="1"/>
    <col min="10" max="10" width="22.5703125" bestFit="1" customWidth="1"/>
    <col min="11" max="11" width="3.5703125" customWidth="1"/>
    <col min="12" max="12" width="29.140625" customWidth="1"/>
  </cols>
  <sheetData>
    <row r="1" spans="1:10" x14ac:dyDescent="0.2">
      <c r="A1" s="391" t="s">
        <v>7</v>
      </c>
      <c r="B1" s="391" t="s">
        <v>1123</v>
      </c>
    </row>
    <row r="2" spans="1:10" x14ac:dyDescent="0.2">
      <c r="A2" s="391" t="s">
        <v>8</v>
      </c>
      <c r="B2" s="391" t="str">
        <f>+Obra</f>
        <v>B° VIRGEN DE FÁTIMA - SECTOR 1 - 71 VIV.- DPTO. JÁCHAL</v>
      </c>
    </row>
    <row r="3" spans="1:10" ht="18" x14ac:dyDescent="0.2">
      <c r="A3" s="391" t="s">
        <v>12</v>
      </c>
      <c r="B3" s="391" t="str">
        <f>+Ubicación</f>
        <v>DEPTO. JÁCHAL</v>
      </c>
      <c r="J3" s="620"/>
    </row>
    <row r="4" spans="1:10" x14ac:dyDescent="0.2">
      <c r="A4" s="391" t="s">
        <v>11</v>
      </c>
      <c r="B4" t="str">
        <f>+Número_Licitación</f>
        <v>02/2020</v>
      </c>
    </row>
    <row r="5" spans="1:10" x14ac:dyDescent="0.2">
      <c r="A5" s="391" t="s">
        <v>32</v>
      </c>
      <c r="B5" t="str">
        <f>+Número_Expediente</f>
        <v>501-006343-2019</v>
      </c>
    </row>
    <row r="6" spans="1:10" x14ac:dyDescent="0.2">
      <c r="A6" s="391" t="s">
        <v>14</v>
      </c>
      <c r="B6" s="392">
        <f>+Presupuesto_Oficial</f>
        <v>166904780.75999999</v>
      </c>
    </row>
    <row r="7" spans="1:10" x14ac:dyDescent="0.2">
      <c r="A7" s="391" t="s">
        <v>1104</v>
      </c>
      <c r="B7" s="434">
        <v>0.05</v>
      </c>
    </row>
    <row r="8" spans="1:10" x14ac:dyDescent="0.2">
      <c r="A8" s="391" t="s">
        <v>1102</v>
      </c>
      <c r="B8" s="436" t="s">
        <v>1254</v>
      </c>
    </row>
    <row r="9" spans="1:10" x14ac:dyDescent="0.2">
      <c r="A9" s="391" t="s">
        <v>13</v>
      </c>
      <c r="B9" s="435">
        <f>+Plazo_Obra</f>
        <v>360</v>
      </c>
    </row>
    <row r="10" spans="1:10" x14ac:dyDescent="0.2">
      <c r="A10" s="391" t="s">
        <v>9</v>
      </c>
      <c r="B10" s="394" t="s">
        <v>1254</v>
      </c>
    </row>
    <row r="11" spans="1:10" x14ac:dyDescent="0.2">
      <c r="A11" s="391" t="s">
        <v>42</v>
      </c>
      <c r="B11" s="392">
        <f ca="1">+CyP!C11</f>
        <v>0</v>
      </c>
    </row>
    <row r="14" spans="1:10" x14ac:dyDescent="0.2">
      <c r="A14" t="s">
        <v>1255</v>
      </c>
      <c r="B14" s="391" t="s">
        <v>1256</v>
      </c>
    </row>
    <row r="16" spans="1:10" x14ac:dyDescent="0.2">
      <c r="C16" s="394" t="s">
        <v>1389</v>
      </c>
      <c r="F16" s="475">
        <f>CyP!H16/Coef_Paso_Vivienda</f>
        <v>0</v>
      </c>
      <c r="J16" s="397">
        <f>+F16*Cant_Viv_P1</f>
        <v>0</v>
      </c>
    </row>
    <row r="17" spans="1:12" x14ac:dyDescent="0.2">
      <c r="J17" s="397"/>
    </row>
    <row r="18" spans="1:12" x14ac:dyDescent="0.2">
      <c r="C18" s="394" t="s">
        <v>1390</v>
      </c>
      <c r="F18" s="395">
        <f>CyP!H17/Coef_Paso_Vivienda</f>
        <v>0</v>
      </c>
      <c r="J18" s="397">
        <f>+F18*Cant_Viv_P2</f>
        <v>0</v>
      </c>
    </row>
    <row r="20" spans="1:12" x14ac:dyDescent="0.2">
      <c r="B20" s="391" t="s">
        <v>1257</v>
      </c>
      <c r="J20" s="396">
        <f>SUM(J16:J18)</f>
        <v>0</v>
      </c>
      <c r="K20" s="471"/>
      <c r="L20" s="395"/>
    </row>
    <row r="23" spans="1:12" x14ac:dyDescent="0.2">
      <c r="A23" t="s">
        <v>1258</v>
      </c>
      <c r="B23" s="391" t="s">
        <v>1302</v>
      </c>
      <c r="C23" s="391"/>
      <c r="D23" s="391"/>
      <c r="E23" s="391"/>
      <c r="F23" s="391"/>
      <c r="G23" s="391"/>
      <c r="H23" s="391"/>
    </row>
    <row r="25" spans="1:12" x14ac:dyDescent="0.2">
      <c r="C25" t="s">
        <v>1387</v>
      </c>
      <c r="H25" s="395">
        <f ca="1">ROUND(+SUMPRODUCT(CyP!E86:E102,CyP!F86:F102),2)</f>
        <v>0</v>
      </c>
    </row>
    <row r="26" spans="1:12" x14ac:dyDescent="0.2">
      <c r="H26" s="395"/>
    </row>
    <row r="27" spans="1:12" x14ac:dyDescent="0.2">
      <c r="C27" t="s">
        <v>1388</v>
      </c>
      <c r="H27" s="395">
        <f ca="1">ROUND(SUMPRODUCT(CyP!E103:E104,CyP!F103:F104),2)</f>
        <v>0</v>
      </c>
    </row>
    <row r="28" spans="1:12" x14ac:dyDescent="0.2">
      <c r="H28" s="395"/>
    </row>
    <row r="29" spans="1:12" x14ac:dyDescent="0.2">
      <c r="C29" t="s">
        <v>1240</v>
      </c>
      <c r="H29" s="395">
        <f ca="1">ROUND(SUMPRODUCT(CyP!E105,CyP!F105),2)</f>
        <v>0</v>
      </c>
    </row>
    <row r="30" spans="1:12" x14ac:dyDescent="0.2">
      <c r="H30" s="395"/>
    </row>
    <row r="31" spans="1:12" x14ac:dyDescent="0.2">
      <c r="C31" t="s">
        <v>1372</v>
      </c>
      <c r="H31" s="395">
        <f ca="1">ROUND(SUMPRODUCT(CyP!E106,CyP!F106),2)</f>
        <v>0</v>
      </c>
      <c r="J31" s="594"/>
    </row>
    <row r="32" spans="1:12" x14ac:dyDescent="0.2">
      <c r="H32" s="395"/>
    </row>
    <row r="33" spans="2:8" x14ac:dyDescent="0.2">
      <c r="C33" t="s">
        <v>1259</v>
      </c>
      <c r="H33" s="395">
        <f ca="1">ROUND(+SUMPRODUCT(CyP!E107:E112,CyP!F107:F112),2)</f>
        <v>0</v>
      </c>
    </row>
    <row r="34" spans="2:8" x14ac:dyDescent="0.2">
      <c r="H34" s="395"/>
    </row>
    <row r="35" spans="2:8" x14ac:dyDescent="0.2">
      <c r="C35" t="s">
        <v>1260</v>
      </c>
      <c r="H35" s="395">
        <f ca="1">ROUND(+SUMPRODUCT(CyP!E113:E121,CyP!F113:F121),2)</f>
        <v>0</v>
      </c>
    </row>
    <row r="36" spans="2:8" x14ac:dyDescent="0.2">
      <c r="H36" s="395"/>
    </row>
    <row r="37" spans="2:8" x14ac:dyDescent="0.2">
      <c r="C37" t="s">
        <v>1386</v>
      </c>
      <c r="H37" s="395">
        <f ca="1">ROUND(+SUMPRODUCT(CyP!E122:E129,CyP!F122:F129),2)</f>
        <v>0</v>
      </c>
    </row>
    <row r="38" spans="2:8" x14ac:dyDescent="0.2">
      <c r="H38" s="395"/>
    </row>
    <row r="39" spans="2:8" x14ac:dyDescent="0.2">
      <c r="C39" t="s">
        <v>1232</v>
      </c>
      <c r="H39" s="395">
        <f ca="1">ROUND(+SUMPRODUCT(CyP!E130,CyP!F130),2)</f>
        <v>0</v>
      </c>
    </row>
    <row r="40" spans="2:8" x14ac:dyDescent="0.2">
      <c r="H40" s="395"/>
    </row>
    <row r="41" spans="2:8" x14ac:dyDescent="0.2">
      <c r="B41" s="391" t="s">
        <v>1303</v>
      </c>
      <c r="H41" s="392">
        <f ca="1">SUM(H25:H40)</f>
        <v>0</v>
      </c>
    </row>
    <row r="42" spans="2:8" x14ac:dyDescent="0.2">
      <c r="B42" s="391"/>
      <c r="H42" s="392"/>
    </row>
    <row r="43" spans="2:8" x14ac:dyDescent="0.2">
      <c r="B43" s="391" t="s">
        <v>1225</v>
      </c>
      <c r="H43" s="392"/>
    </row>
    <row r="44" spans="2:8" x14ac:dyDescent="0.2">
      <c r="B44" s="391"/>
      <c r="H44" s="392"/>
    </row>
    <row r="45" spans="2:8" x14ac:dyDescent="0.2">
      <c r="B45" s="391"/>
      <c r="C45" t="s">
        <v>1384</v>
      </c>
      <c r="H45" s="513">
        <f ca="1">+ROUND(SUMPRODUCT(CyP!E132,CyP!F132),2)</f>
        <v>0</v>
      </c>
    </row>
    <row r="46" spans="2:8" x14ac:dyDescent="0.2">
      <c r="B46" s="391"/>
      <c r="H46" s="513"/>
    </row>
    <row r="47" spans="2:8" x14ac:dyDescent="0.2">
      <c r="B47" s="391"/>
      <c r="C47" t="s">
        <v>1383</v>
      </c>
      <c r="H47" s="513">
        <f ca="1">+ROUND(SUMPRODUCT(CyP!E133,CyP!F133),2)</f>
        <v>0</v>
      </c>
    </row>
    <row r="48" spans="2:8" x14ac:dyDescent="0.2">
      <c r="B48" s="391"/>
      <c r="H48" s="392"/>
    </row>
    <row r="49" spans="2:10" x14ac:dyDescent="0.2">
      <c r="B49" s="391" t="s">
        <v>1311</v>
      </c>
      <c r="H49" s="392">
        <f ca="1">+H41+H45+H47</f>
        <v>0</v>
      </c>
    </row>
    <row r="50" spans="2:10" x14ac:dyDescent="0.2">
      <c r="B50" s="391"/>
      <c r="H50" s="392"/>
    </row>
    <row r="51" spans="2:10" x14ac:dyDescent="0.2">
      <c r="B51" s="391"/>
      <c r="H51" s="395"/>
    </row>
    <row r="52" spans="2:10" x14ac:dyDescent="0.2">
      <c r="B52" s="391" t="s">
        <v>1261</v>
      </c>
      <c r="H52" s="392">
        <f ca="1">H49</f>
        <v>0</v>
      </c>
      <c r="J52" s="396">
        <f>+J20</f>
        <v>0</v>
      </c>
    </row>
    <row r="53" spans="2:10" x14ac:dyDescent="0.2">
      <c r="H53" s="395"/>
      <c r="J53" s="396"/>
    </row>
    <row r="54" spans="2:10" x14ac:dyDescent="0.2">
      <c r="C54" t="s">
        <v>1117</v>
      </c>
      <c r="F54" s="393">
        <v>0.15</v>
      </c>
      <c r="H54" s="395">
        <f ca="1">H52*F54</f>
        <v>0</v>
      </c>
      <c r="J54" s="397">
        <f>J52*F54</f>
        <v>0</v>
      </c>
    </row>
    <row r="55" spans="2:10" x14ac:dyDescent="0.2">
      <c r="C55" t="s">
        <v>1262</v>
      </c>
      <c r="H55" s="392">
        <f ca="1">H52+H54</f>
        <v>0</v>
      </c>
      <c r="J55" s="396">
        <f>+J52+J54</f>
        <v>0</v>
      </c>
    </row>
    <row r="56" spans="2:10" x14ac:dyDescent="0.2">
      <c r="H56" s="395"/>
      <c r="J56" s="397"/>
    </row>
    <row r="57" spans="2:10" x14ac:dyDescent="0.2">
      <c r="C57" t="s">
        <v>1263</v>
      </c>
      <c r="F57" s="393">
        <v>0.1</v>
      </c>
      <c r="H57" s="395">
        <f ca="1">H52*F57</f>
        <v>0</v>
      </c>
      <c r="J57" s="397">
        <f>+J52*F57</f>
        <v>0</v>
      </c>
    </row>
    <row r="58" spans="2:10" x14ac:dyDescent="0.2">
      <c r="C58" t="s">
        <v>1262</v>
      </c>
      <c r="F58" s="393"/>
      <c r="H58" s="392">
        <f ca="1">H55+H57</f>
        <v>0</v>
      </c>
      <c r="J58" s="396">
        <f>+J55+J57</f>
        <v>0</v>
      </c>
    </row>
    <row r="59" spans="2:10" x14ac:dyDescent="0.2">
      <c r="F59" s="393"/>
      <c r="H59" s="395"/>
      <c r="J59" s="397"/>
    </row>
    <row r="60" spans="2:10" x14ac:dyDescent="0.2">
      <c r="C60" t="s">
        <v>1264</v>
      </c>
      <c r="F60" s="393"/>
      <c r="H60" s="395"/>
      <c r="J60" s="397"/>
    </row>
    <row r="61" spans="2:10" x14ac:dyDescent="0.2">
      <c r="C61" t="s">
        <v>1265</v>
      </c>
      <c r="F61" s="393">
        <v>0.105</v>
      </c>
      <c r="H61" s="395"/>
      <c r="J61" s="397">
        <f>+J58*F61</f>
        <v>0</v>
      </c>
    </row>
    <row r="62" spans="2:10" x14ac:dyDescent="0.2">
      <c r="C62" t="s">
        <v>1266</v>
      </c>
      <c r="F62" s="393">
        <v>2.4E-2</v>
      </c>
      <c r="H62" s="395"/>
      <c r="J62" s="397">
        <f>+J58*F62</f>
        <v>0</v>
      </c>
    </row>
    <row r="63" spans="2:10" x14ac:dyDescent="0.2">
      <c r="F63" s="393"/>
      <c r="H63" s="395"/>
    </row>
    <row r="64" spans="2:10" x14ac:dyDescent="0.2">
      <c r="C64" t="s">
        <v>1267</v>
      </c>
      <c r="F64" s="393">
        <v>0.21</v>
      </c>
      <c r="H64" s="395">
        <f ca="1">H58*F64</f>
        <v>0</v>
      </c>
    </row>
    <row r="65" spans="1:12" x14ac:dyDescent="0.2">
      <c r="C65" t="s">
        <v>1268</v>
      </c>
      <c r="F65" s="393">
        <v>2.4E-2</v>
      </c>
      <c r="H65" s="395">
        <f ca="1">H58*F65</f>
        <v>0</v>
      </c>
    </row>
    <row r="66" spans="1:12" x14ac:dyDescent="0.2">
      <c r="H66" s="395"/>
    </row>
    <row r="67" spans="1:12" x14ac:dyDescent="0.2">
      <c r="H67" s="395"/>
    </row>
    <row r="68" spans="1:12" x14ac:dyDescent="0.2">
      <c r="H68" s="395"/>
    </row>
    <row r="69" spans="1:12" x14ac:dyDescent="0.2">
      <c r="A69" s="391" t="s">
        <v>1301</v>
      </c>
      <c r="H69" s="392">
        <f ca="1">H58+H64+H65</f>
        <v>0</v>
      </c>
      <c r="L69" s="101"/>
    </row>
    <row r="71" spans="1:12" x14ac:dyDescent="0.2">
      <c r="H71" s="395"/>
    </row>
    <row r="72" spans="1:12" x14ac:dyDescent="0.2">
      <c r="A72" s="391" t="s">
        <v>1269</v>
      </c>
      <c r="G72" s="395"/>
      <c r="J72" s="396">
        <f>(+J58+J61+J62)</f>
        <v>0</v>
      </c>
      <c r="K72" s="395"/>
      <c r="L72" s="472"/>
    </row>
    <row r="73" spans="1:12" x14ac:dyDescent="0.2">
      <c r="H73" s="395"/>
    </row>
    <row r="75" spans="1:12" x14ac:dyDescent="0.2">
      <c r="A75" s="391" t="s">
        <v>1270</v>
      </c>
      <c r="J75" s="396">
        <f ca="1">+H69+J72</f>
        <v>0</v>
      </c>
      <c r="K75" s="395"/>
      <c r="L75" s="395"/>
    </row>
    <row r="77" spans="1:12" x14ac:dyDescent="0.2">
      <c r="A77" t="str">
        <f ca="1">+CyP!A149</f>
        <v>SON PESOS: CERO PESOS CON 00/100</v>
      </c>
      <c r="H77" s="395"/>
      <c r="K77" s="395"/>
    </row>
    <row r="78" spans="1:12" x14ac:dyDescent="0.2">
      <c r="H78" s="395"/>
      <c r="J78" s="409"/>
      <c r="K78" s="409"/>
    </row>
    <row r="79" spans="1:12" ht="15" x14ac:dyDescent="0.2">
      <c r="A79" s="621" t="s">
        <v>1392</v>
      </c>
      <c r="B79" s="621"/>
      <c r="C79" s="621"/>
      <c r="D79" s="621"/>
      <c r="E79" s="621"/>
      <c r="F79" s="621"/>
      <c r="G79" s="621"/>
      <c r="H79" s="621"/>
      <c r="I79" s="621"/>
      <c r="J79" s="409"/>
      <c r="K79" s="409"/>
    </row>
    <row r="80" spans="1:12" x14ac:dyDescent="0.2">
      <c r="H80" s="395"/>
      <c r="J80" s="409"/>
      <c r="K80" s="409"/>
    </row>
    <row r="81" spans="1:12" x14ac:dyDescent="0.2">
      <c r="A81" t="s">
        <v>1271</v>
      </c>
      <c r="H81" s="395"/>
    </row>
    <row r="82" spans="1:12" x14ac:dyDescent="0.2">
      <c r="A82" t="s">
        <v>1272</v>
      </c>
      <c r="I82" s="409"/>
      <c r="J82" s="409"/>
    </row>
    <row r="83" spans="1:12" x14ac:dyDescent="0.2">
      <c r="A83" t="s">
        <v>1273</v>
      </c>
    </row>
    <row r="84" spans="1:12" x14ac:dyDescent="0.2">
      <c r="L84" s="409"/>
    </row>
  </sheetData>
  <mergeCells count="1">
    <mergeCell ref="A79:I79"/>
  </mergeCells>
  <conditionalFormatting sqref="L69">
    <cfRule type="expression" dxfId="162" priority="1" stopIfTrue="1">
      <formula>#REF!=1</formula>
    </cfRule>
  </conditionalFormatting>
  <printOptions horizontalCentered="1"/>
  <pageMargins left="0.59055118110236227" right="0.19685039370078741" top="1.1417322834645669" bottom="0.74803149606299213" header="0.31496062992125984" footer="0.31496062992125984"/>
  <pageSetup paperSize="5" scale="58"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dimension ref="A1:F55"/>
  <sheetViews>
    <sheetView workbookViewId="0"/>
  </sheetViews>
  <sheetFormatPr baseColWidth="10" defaultColWidth="11.42578125" defaultRowHeight="20.100000000000001" customHeight="1" x14ac:dyDescent="0.2"/>
  <cols>
    <col min="1" max="1" width="30.140625" style="104" customWidth="1"/>
    <col min="2" max="2" width="55.7109375" style="104" customWidth="1"/>
    <col min="3" max="3" width="20.7109375" style="104" customWidth="1"/>
    <col min="4" max="5" width="15.7109375" style="104" customWidth="1"/>
    <col min="6" max="16384" width="11.42578125" style="104"/>
  </cols>
  <sheetData>
    <row r="1" spans="1:6" s="248" customFormat="1" ht="20.100000000000001" customHeight="1" x14ac:dyDescent="0.2">
      <c r="A1" s="98" t="s">
        <v>7</v>
      </c>
      <c r="B1" s="99" t="str">
        <f>Comitente</f>
        <v>INSTITUTO PROVINCIAL DE LA VIVIENDA</v>
      </c>
      <c r="E1" s="98"/>
    </row>
    <row r="2" spans="1:6" s="63" customFormat="1" ht="20.100000000000001" customHeight="1" x14ac:dyDescent="0.2">
      <c r="A2" s="250" t="s">
        <v>8</v>
      </c>
      <c r="B2" s="424" t="str">
        <f>Obra</f>
        <v>B° VIRGEN DE FÁTIMA - SECTOR 1 - 71 VIV.- DPTO. JÁCHAL</v>
      </c>
    </row>
    <row r="3" spans="1:6" s="63" customFormat="1" ht="20.100000000000001" customHeight="1" x14ac:dyDescent="0.2">
      <c r="A3" s="250" t="s">
        <v>12</v>
      </c>
      <c r="B3" s="424" t="str">
        <f>Ubicación</f>
        <v>DEPTO. JÁCHAL</v>
      </c>
    </row>
    <row r="4" spans="1:6" s="63" customFormat="1" ht="20.100000000000001" customHeight="1" x14ac:dyDescent="0.2">
      <c r="A4" s="250" t="s">
        <v>11</v>
      </c>
      <c r="B4" s="425" t="str">
        <f>Número_Licitación</f>
        <v>02/2020</v>
      </c>
    </row>
    <row r="5" spans="1:6" s="63" customFormat="1" ht="20.100000000000001" customHeight="1" x14ac:dyDescent="0.2">
      <c r="A5" s="250" t="s">
        <v>9</v>
      </c>
      <c r="B5" s="99" t="str">
        <f>Contratista</f>
        <v>xxxxxx</v>
      </c>
    </row>
    <row r="6" spans="1:6" s="248" customFormat="1" ht="20.100000000000001" customHeight="1" x14ac:dyDescent="0.2">
      <c r="A6" s="98"/>
      <c r="B6" s="98"/>
      <c r="C6" s="98"/>
      <c r="D6" s="98"/>
      <c r="E6" s="98"/>
      <c r="F6" s="98"/>
    </row>
    <row r="7" spans="1:6" ht="20.100000000000001" customHeight="1" x14ac:dyDescent="0.2">
      <c r="A7" s="631" t="s">
        <v>35</v>
      </c>
      <c r="B7" s="661"/>
      <c r="C7" s="661"/>
      <c r="D7" s="661"/>
      <c r="E7" s="632"/>
    </row>
    <row r="8" spans="1:6" ht="20.100000000000001" customHeight="1" x14ac:dyDescent="0.2">
      <c r="A8" s="662" t="s">
        <v>716</v>
      </c>
      <c r="B8" s="663"/>
      <c r="C8" s="663"/>
      <c r="D8" s="663"/>
      <c r="E8" s="664"/>
    </row>
    <row r="10" spans="1:6" ht="20.100000000000001" customHeight="1" x14ac:dyDescent="0.2">
      <c r="A10" s="659"/>
      <c r="B10" s="660"/>
      <c r="C10" s="82" t="s">
        <v>39</v>
      </c>
      <c r="D10" s="82" t="s">
        <v>36</v>
      </c>
      <c r="E10" s="82" t="s">
        <v>37</v>
      </c>
    </row>
    <row r="11" spans="1:6" ht="20.100000000000001" customHeight="1" x14ac:dyDescent="0.2">
      <c r="A11" s="657" t="s">
        <v>1122</v>
      </c>
      <c r="B11" s="658"/>
      <c r="C11" s="105">
        <f>SUBTOTAL(9,C12:C34)</f>
        <v>0</v>
      </c>
      <c r="D11" s="6">
        <f>SUBTOTAL(9,D12:D34)</f>
        <v>0</v>
      </c>
      <c r="E11" s="259"/>
    </row>
    <row r="12" spans="1:6" ht="20.100000000000001" customHeight="1" x14ac:dyDescent="0.2">
      <c r="A12" s="321"/>
      <c r="B12" s="322"/>
      <c r="C12" s="106"/>
      <c r="D12" s="5">
        <f t="shared" ref="D12:D34" si="0">IFERROR(C12/GG_Obra,0)</f>
        <v>0</v>
      </c>
      <c r="E12" s="5">
        <f t="shared" ref="E12:E34" si="1">IFERROR(C12/GG_Pesos,0)</f>
        <v>0</v>
      </c>
    </row>
    <row r="13" spans="1:6" ht="20.100000000000001" customHeight="1" x14ac:dyDescent="0.2">
      <c r="A13" s="265"/>
      <c r="B13" s="266"/>
      <c r="C13" s="106"/>
      <c r="D13" s="5">
        <f t="shared" si="0"/>
        <v>0</v>
      </c>
      <c r="E13" s="5">
        <f t="shared" si="1"/>
        <v>0</v>
      </c>
    </row>
    <row r="14" spans="1:6" ht="20.100000000000001" customHeight="1" x14ac:dyDescent="0.2">
      <c r="A14" s="265"/>
      <c r="B14" s="266"/>
      <c r="C14" s="106"/>
      <c r="D14" s="5">
        <f t="shared" si="0"/>
        <v>0</v>
      </c>
      <c r="E14" s="5">
        <f t="shared" si="1"/>
        <v>0</v>
      </c>
    </row>
    <row r="15" spans="1:6" ht="20.100000000000001" customHeight="1" x14ac:dyDescent="0.2">
      <c r="A15" s="265"/>
      <c r="B15" s="266"/>
      <c r="C15" s="106"/>
      <c r="D15" s="5">
        <f t="shared" si="0"/>
        <v>0</v>
      </c>
      <c r="E15" s="5">
        <f t="shared" si="1"/>
        <v>0</v>
      </c>
    </row>
    <row r="16" spans="1:6" ht="20.100000000000001" customHeight="1" x14ac:dyDescent="0.2">
      <c r="A16" s="265"/>
      <c r="B16" s="266"/>
      <c r="C16" s="106"/>
      <c r="D16" s="5">
        <f t="shared" si="0"/>
        <v>0</v>
      </c>
      <c r="E16" s="5">
        <f t="shared" si="1"/>
        <v>0</v>
      </c>
    </row>
    <row r="17" spans="1:5" ht="20.100000000000001" customHeight="1" x14ac:dyDescent="0.2">
      <c r="A17" s="265"/>
      <c r="B17" s="266"/>
      <c r="C17" s="106"/>
      <c r="D17" s="5">
        <f t="shared" si="0"/>
        <v>0</v>
      </c>
      <c r="E17" s="5">
        <f t="shared" si="1"/>
        <v>0</v>
      </c>
    </row>
    <row r="18" spans="1:5" ht="20.100000000000001" customHeight="1" x14ac:dyDescent="0.2">
      <c r="A18" s="265"/>
      <c r="B18" s="266"/>
      <c r="C18" s="106"/>
      <c r="D18" s="5">
        <f t="shared" si="0"/>
        <v>0</v>
      </c>
      <c r="E18" s="5">
        <f t="shared" si="1"/>
        <v>0</v>
      </c>
    </row>
    <row r="19" spans="1:5" ht="20.100000000000001" customHeight="1" x14ac:dyDescent="0.2">
      <c r="A19" s="265"/>
      <c r="B19" s="266"/>
      <c r="C19" s="106"/>
      <c r="D19" s="5">
        <f t="shared" si="0"/>
        <v>0</v>
      </c>
      <c r="E19" s="5">
        <f t="shared" si="1"/>
        <v>0</v>
      </c>
    </row>
    <row r="20" spans="1:5" ht="20.100000000000001" customHeight="1" x14ac:dyDescent="0.2">
      <c r="A20" s="265"/>
      <c r="B20" s="266"/>
      <c r="C20" s="106"/>
      <c r="D20" s="5">
        <f t="shared" si="0"/>
        <v>0</v>
      </c>
      <c r="E20" s="5">
        <f t="shared" si="1"/>
        <v>0</v>
      </c>
    </row>
    <row r="21" spans="1:5" ht="20.100000000000001" customHeight="1" x14ac:dyDescent="0.2">
      <c r="A21" s="265"/>
      <c r="B21" s="266"/>
      <c r="C21" s="106"/>
      <c r="D21" s="5">
        <f t="shared" si="0"/>
        <v>0</v>
      </c>
      <c r="E21" s="5">
        <f t="shared" si="1"/>
        <v>0</v>
      </c>
    </row>
    <row r="22" spans="1:5" ht="20.100000000000001" customHeight="1" x14ac:dyDescent="0.2">
      <c r="A22" s="265"/>
      <c r="B22" s="266"/>
      <c r="C22" s="106"/>
      <c r="D22" s="5">
        <f t="shared" si="0"/>
        <v>0</v>
      </c>
      <c r="E22" s="5">
        <f t="shared" si="1"/>
        <v>0</v>
      </c>
    </row>
    <row r="23" spans="1:5" ht="20.100000000000001" customHeight="1" x14ac:dyDescent="0.2">
      <c r="A23" s="265"/>
      <c r="B23" s="266"/>
      <c r="C23" s="106"/>
      <c r="D23" s="5">
        <f t="shared" si="0"/>
        <v>0</v>
      </c>
      <c r="E23" s="5">
        <f t="shared" si="1"/>
        <v>0</v>
      </c>
    </row>
    <row r="24" spans="1:5" ht="20.100000000000001" customHeight="1" x14ac:dyDescent="0.2">
      <c r="A24" s="265"/>
      <c r="B24" s="266"/>
      <c r="C24" s="106"/>
      <c r="D24" s="5">
        <f t="shared" si="0"/>
        <v>0</v>
      </c>
      <c r="E24" s="5">
        <f t="shared" si="1"/>
        <v>0</v>
      </c>
    </row>
    <row r="25" spans="1:5" ht="20.100000000000001" customHeight="1" x14ac:dyDescent="0.2">
      <c r="A25" s="265"/>
      <c r="B25" s="266"/>
      <c r="C25" s="106"/>
      <c r="D25" s="5">
        <f>IFERROR(C25/GG_Obra,0)</f>
        <v>0</v>
      </c>
      <c r="E25" s="5">
        <f>IFERROR(C25/GG_Pesos,0)</f>
        <v>0</v>
      </c>
    </row>
    <row r="26" spans="1:5" ht="20.100000000000001" customHeight="1" x14ac:dyDescent="0.2">
      <c r="A26" s="265"/>
      <c r="B26" s="266"/>
      <c r="C26" s="106"/>
      <c r="D26" s="5">
        <f>IFERROR(C26/GG_Obra,0)</f>
        <v>0</v>
      </c>
      <c r="E26" s="5">
        <f>IFERROR(C26/GG_Pesos,0)</f>
        <v>0</v>
      </c>
    </row>
    <row r="27" spans="1:5" ht="20.100000000000001" customHeight="1" x14ac:dyDescent="0.2">
      <c r="A27" s="265"/>
      <c r="B27" s="266"/>
      <c r="C27" s="106"/>
      <c r="D27" s="5">
        <f>IFERROR(C27/GG_Obra,0)</f>
        <v>0</v>
      </c>
      <c r="E27" s="5">
        <f>IFERROR(C27/GG_Pesos,0)</f>
        <v>0</v>
      </c>
    </row>
    <row r="28" spans="1:5" ht="20.100000000000001" customHeight="1" x14ac:dyDescent="0.2">
      <c r="A28" s="265"/>
      <c r="B28" s="266"/>
      <c r="C28" s="106"/>
      <c r="D28" s="5">
        <f>IFERROR(C28/GG_Obra,0)</f>
        <v>0</v>
      </c>
      <c r="E28" s="5">
        <f>IFERROR(C28/GG_Pesos,0)</f>
        <v>0</v>
      </c>
    </row>
    <row r="29" spans="1:5" ht="20.100000000000001" customHeight="1" x14ac:dyDescent="0.2">
      <c r="A29" s="265"/>
      <c r="B29" s="266"/>
      <c r="C29" s="106"/>
      <c r="D29" s="5">
        <f t="shared" si="0"/>
        <v>0</v>
      </c>
      <c r="E29" s="5">
        <f t="shared" si="1"/>
        <v>0</v>
      </c>
    </row>
    <row r="30" spans="1:5" ht="20.100000000000001" customHeight="1" x14ac:dyDescent="0.2">
      <c r="A30" s="265"/>
      <c r="B30" s="266"/>
      <c r="C30" s="106"/>
      <c r="D30" s="5">
        <f t="shared" si="0"/>
        <v>0</v>
      </c>
      <c r="E30" s="5">
        <f t="shared" si="1"/>
        <v>0</v>
      </c>
    </row>
    <row r="31" spans="1:5" ht="20.100000000000001" customHeight="1" x14ac:dyDescent="0.2">
      <c r="A31" s="265"/>
      <c r="B31" s="266"/>
      <c r="C31" s="106"/>
      <c r="D31" s="5">
        <f t="shared" si="0"/>
        <v>0</v>
      </c>
      <c r="E31" s="5">
        <f t="shared" si="1"/>
        <v>0</v>
      </c>
    </row>
    <row r="32" spans="1:5" ht="20.100000000000001" customHeight="1" x14ac:dyDescent="0.2">
      <c r="A32" s="265"/>
      <c r="B32" s="266"/>
      <c r="C32" s="106"/>
      <c r="D32" s="5">
        <f t="shared" si="0"/>
        <v>0</v>
      </c>
      <c r="E32" s="5">
        <f t="shared" si="1"/>
        <v>0</v>
      </c>
    </row>
    <row r="33" spans="1:5" ht="20.100000000000001" customHeight="1" x14ac:dyDescent="0.2">
      <c r="A33" s="265"/>
      <c r="B33" s="266"/>
      <c r="C33" s="106"/>
      <c r="D33" s="5">
        <f t="shared" si="0"/>
        <v>0</v>
      </c>
      <c r="E33" s="5">
        <f t="shared" si="1"/>
        <v>0</v>
      </c>
    </row>
    <row r="34" spans="1:5" ht="20.100000000000001" customHeight="1" x14ac:dyDescent="0.2">
      <c r="A34" s="265"/>
      <c r="B34" s="266"/>
      <c r="C34" s="106"/>
      <c r="D34" s="5">
        <f t="shared" si="0"/>
        <v>0</v>
      </c>
      <c r="E34" s="5">
        <f t="shared" si="1"/>
        <v>0</v>
      </c>
    </row>
    <row r="35" spans="1:5" ht="20.100000000000001" customHeight="1" x14ac:dyDescent="0.2">
      <c r="A35" s="260"/>
      <c r="B35" s="248"/>
      <c r="C35" s="248"/>
      <c r="D35" s="248"/>
      <c r="E35" s="261"/>
    </row>
    <row r="36" spans="1:5" ht="20.100000000000001" customHeight="1" x14ac:dyDescent="0.2">
      <c r="A36" s="657" t="s">
        <v>38</v>
      </c>
      <c r="B36" s="658"/>
      <c r="C36" s="105">
        <f>SUBTOTAL(9,C37:C50)</f>
        <v>0</v>
      </c>
      <c r="D36" s="81">
        <f>SUBTOTAL(9,D37:D57)</f>
        <v>0</v>
      </c>
      <c r="E36" s="261"/>
    </row>
    <row r="37" spans="1:5" ht="20.100000000000001" customHeight="1" x14ac:dyDescent="0.2">
      <c r="A37" s="265"/>
      <c r="B37" s="266"/>
      <c r="C37" s="106"/>
      <c r="D37" s="5">
        <f t="shared" ref="D37:D50" si="2">IFERROR(C37/GG_Empresa,0)</f>
        <v>0</v>
      </c>
      <c r="E37" s="5">
        <f t="shared" ref="E37:E50" si="3">IFERROR(C37/GG_Pesos,0)</f>
        <v>0</v>
      </c>
    </row>
    <row r="38" spans="1:5" ht="20.100000000000001" customHeight="1" x14ac:dyDescent="0.2">
      <c r="A38" s="265"/>
      <c r="B38" s="266"/>
      <c r="C38" s="106"/>
      <c r="D38" s="5">
        <f t="shared" si="2"/>
        <v>0</v>
      </c>
      <c r="E38" s="5">
        <f t="shared" si="3"/>
        <v>0</v>
      </c>
    </row>
    <row r="39" spans="1:5" ht="20.100000000000001" customHeight="1" x14ac:dyDescent="0.2">
      <c r="A39" s="265"/>
      <c r="B39" s="266"/>
      <c r="C39" s="106"/>
      <c r="D39" s="5">
        <f t="shared" si="2"/>
        <v>0</v>
      </c>
      <c r="E39" s="5">
        <f t="shared" si="3"/>
        <v>0</v>
      </c>
    </row>
    <row r="40" spans="1:5" ht="20.100000000000001" customHeight="1" x14ac:dyDescent="0.2">
      <c r="A40" s="265"/>
      <c r="B40" s="266"/>
      <c r="C40" s="106"/>
      <c r="D40" s="5">
        <f t="shared" si="2"/>
        <v>0</v>
      </c>
      <c r="E40" s="5">
        <f t="shared" si="3"/>
        <v>0</v>
      </c>
    </row>
    <row r="41" spans="1:5" ht="20.100000000000001" customHeight="1" x14ac:dyDescent="0.2">
      <c r="A41" s="265"/>
      <c r="B41" s="266"/>
      <c r="C41" s="106"/>
      <c r="D41" s="5">
        <f t="shared" si="2"/>
        <v>0</v>
      </c>
      <c r="E41" s="5">
        <f t="shared" si="3"/>
        <v>0</v>
      </c>
    </row>
    <row r="42" spans="1:5" ht="20.100000000000001" customHeight="1" x14ac:dyDescent="0.2">
      <c r="A42" s="265"/>
      <c r="B42" s="266"/>
      <c r="C42" s="106"/>
      <c r="D42" s="5">
        <f t="shared" si="2"/>
        <v>0</v>
      </c>
      <c r="E42" s="5">
        <f t="shared" si="3"/>
        <v>0</v>
      </c>
    </row>
    <row r="43" spans="1:5" ht="20.100000000000001" customHeight="1" x14ac:dyDescent="0.2">
      <c r="A43" s="265"/>
      <c r="B43" s="266"/>
      <c r="C43" s="106"/>
      <c r="D43" s="5">
        <f t="shared" si="2"/>
        <v>0</v>
      </c>
      <c r="E43" s="5">
        <f t="shared" si="3"/>
        <v>0</v>
      </c>
    </row>
    <row r="44" spans="1:5" ht="20.100000000000001" customHeight="1" x14ac:dyDescent="0.2">
      <c r="A44" s="265"/>
      <c r="B44" s="266"/>
      <c r="C44" s="106"/>
      <c r="D44" s="5">
        <f t="shared" si="2"/>
        <v>0</v>
      </c>
      <c r="E44" s="5">
        <f t="shared" si="3"/>
        <v>0</v>
      </c>
    </row>
    <row r="45" spans="1:5" ht="20.100000000000001" customHeight="1" x14ac:dyDescent="0.2">
      <c r="A45" s="265"/>
      <c r="B45" s="266"/>
      <c r="C45" s="106"/>
      <c r="D45" s="5">
        <f t="shared" si="2"/>
        <v>0</v>
      </c>
      <c r="E45" s="5">
        <f t="shared" si="3"/>
        <v>0</v>
      </c>
    </row>
    <row r="46" spans="1:5" ht="20.100000000000001" customHeight="1" x14ac:dyDescent="0.2">
      <c r="A46" s="265"/>
      <c r="B46" s="266"/>
      <c r="C46" s="106"/>
      <c r="D46" s="5">
        <f t="shared" si="2"/>
        <v>0</v>
      </c>
      <c r="E46" s="5">
        <f t="shared" si="3"/>
        <v>0</v>
      </c>
    </row>
    <row r="47" spans="1:5" ht="20.100000000000001" customHeight="1" x14ac:dyDescent="0.2">
      <c r="A47" s="265"/>
      <c r="B47" s="266"/>
      <c r="C47" s="106"/>
      <c r="D47" s="5">
        <f t="shared" si="2"/>
        <v>0</v>
      </c>
      <c r="E47" s="5">
        <f t="shared" si="3"/>
        <v>0</v>
      </c>
    </row>
    <row r="48" spans="1:5" ht="20.100000000000001" customHeight="1" x14ac:dyDescent="0.2">
      <c r="A48" s="265"/>
      <c r="B48" s="266"/>
      <c r="C48" s="106"/>
      <c r="D48" s="5">
        <f t="shared" si="2"/>
        <v>0</v>
      </c>
      <c r="E48" s="5">
        <f t="shared" si="3"/>
        <v>0</v>
      </c>
    </row>
    <row r="49" spans="1:5" ht="20.100000000000001" customHeight="1" x14ac:dyDescent="0.2">
      <c r="A49" s="265"/>
      <c r="B49" s="266"/>
      <c r="C49" s="106"/>
      <c r="D49" s="5">
        <f t="shared" si="2"/>
        <v>0</v>
      </c>
      <c r="E49" s="5">
        <f t="shared" si="3"/>
        <v>0</v>
      </c>
    </row>
    <row r="50" spans="1:5" ht="20.100000000000001" customHeight="1" x14ac:dyDescent="0.2">
      <c r="A50" s="265"/>
      <c r="B50" s="266"/>
      <c r="C50" s="106"/>
      <c r="D50" s="5">
        <f t="shared" si="2"/>
        <v>0</v>
      </c>
      <c r="E50" s="5">
        <f t="shared" si="3"/>
        <v>0</v>
      </c>
    </row>
    <row r="51" spans="1:5" ht="20.100000000000001" customHeight="1" x14ac:dyDescent="0.2">
      <c r="A51" s="260"/>
      <c r="B51" s="248"/>
      <c r="C51" s="248"/>
      <c r="D51" s="248"/>
      <c r="E51" s="261"/>
    </row>
    <row r="52" spans="1:5" ht="20.100000000000001" customHeight="1" x14ac:dyDescent="0.2">
      <c r="A52" s="657" t="s">
        <v>717</v>
      </c>
      <c r="B52" s="658"/>
      <c r="C52" s="105">
        <f>SUBTOTAL(9,C11:C50)</f>
        <v>0</v>
      </c>
      <c r="D52" s="262"/>
      <c r="E52" s="83">
        <f>SUBTOTAL(9,E11:E50)</f>
        <v>0</v>
      </c>
    </row>
    <row r="53" spans="1:5" ht="20.100000000000001" customHeight="1" x14ac:dyDescent="0.2">
      <c r="E53" s="263"/>
    </row>
    <row r="54" spans="1:5" ht="20.100000000000001" customHeight="1" x14ac:dyDescent="0.2">
      <c r="D54" s="264"/>
    </row>
    <row r="55" spans="1:5" ht="20.100000000000001" customHeight="1" x14ac:dyDescent="0.2">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L63"/>
  <sheetViews>
    <sheetView workbookViewId="0">
      <selection activeCell="H2" sqref="H2"/>
    </sheetView>
  </sheetViews>
  <sheetFormatPr baseColWidth="10" defaultColWidth="11.42578125" defaultRowHeight="20.100000000000001" customHeight="1" x14ac:dyDescent="0.2"/>
  <cols>
    <col min="1" max="1" width="12.7109375" style="87" customWidth="1"/>
    <col min="2" max="2" width="64.7109375" style="87" customWidth="1"/>
    <col min="3" max="3" width="10.7109375" style="88" customWidth="1"/>
    <col min="4" max="4" width="14.7109375" style="87" customWidth="1"/>
    <col min="5" max="6" width="16.7109375" style="87" customWidth="1"/>
    <col min="7" max="7" width="19.140625" style="87" customWidth="1"/>
    <col min="8" max="9" width="11.42578125" style="87"/>
    <col min="10" max="10" width="13.85546875" style="87" bestFit="1" customWidth="1"/>
    <col min="11" max="11" width="13.5703125" style="87" customWidth="1"/>
    <col min="12" max="12" width="36.28515625" style="87" customWidth="1"/>
    <col min="13" max="16384" width="11.42578125" style="87"/>
  </cols>
  <sheetData>
    <row r="1" spans="1:11" ht="20.100000000000001" customHeight="1" x14ac:dyDescent="0.2">
      <c r="A1" s="622" t="s">
        <v>1160</v>
      </c>
      <c r="B1" s="622"/>
      <c r="C1" s="622"/>
      <c r="D1" s="622"/>
      <c r="E1" s="622"/>
      <c r="F1" s="622"/>
    </row>
    <row r="2" spans="1:11" s="109" customFormat="1" ht="20.100000000000001" customHeight="1" x14ac:dyDescent="0.2">
      <c r="A2" s="109" t="s">
        <v>1234</v>
      </c>
      <c r="B2" s="108" t="str">
        <f>Obra</f>
        <v>B° VIRGEN DE FÁTIMA - SECTOR 1 - 71 VIV.- DPTO. JÁCHAL</v>
      </c>
      <c r="C2" s="186"/>
      <c r="D2" s="110"/>
      <c r="E2" s="110"/>
      <c r="F2" s="110"/>
    </row>
    <row r="3" spans="1:11" s="109" customFormat="1" ht="20.100000000000001" customHeight="1" x14ac:dyDescent="0.2">
      <c r="A3" s="109" t="s">
        <v>1237</v>
      </c>
      <c r="B3" s="108" t="str">
        <f>Ubicación</f>
        <v>DEPTO. JÁCHAL</v>
      </c>
      <c r="C3" s="110"/>
      <c r="D3" s="110"/>
      <c r="E3" s="110"/>
      <c r="F3" s="110"/>
    </row>
    <row r="4" spans="1:11" s="109" customFormat="1" ht="20.100000000000001" customHeight="1" x14ac:dyDescent="0.2">
      <c r="A4" s="109" t="s">
        <v>1128</v>
      </c>
      <c r="B4" s="117" t="s">
        <v>1353</v>
      </c>
      <c r="D4" s="110"/>
      <c r="E4" s="110"/>
      <c r="F4" s="110"/>
    </row>
    <row r="5" spans="1:11" s="109" customFormat="1" ht="20.100000000000001" customHeight="1" x14ac:dyDescent="0.2">
      <c r="A5" s="109" t="s">
        <v>1159</v>
      </c>
      <c r="B5" s="268">
        <v>67</v>
      </c>
      <c r="D5" s="110"/>
      <c r="E5" s="110"/>
      <c r="F5" s="110"/>
    </row>
    <row r="6" spans="1:11" ht="20.100000000000001" customHeight="1" x14ac:dyDescent="0.2">
      <c r="A6" s="166"/>
      <c r="B6" s="232"/>
      <c r="C6" s="166"/>
      <c r="D6" s="166"/>
      <c r="E6" s="166"/>
      <c r="F6" s="166"/>
    </row>
    <row r="7" spans="1:11" ht="20.100000000000001" customHeight="1" x14ac:dyDescent="0.2">
      <c r="A7" s="623" t="s">
        <v>1105</v>
      </c>
      <c r="B7" s="625" t="s">
        <v>0</v>
      </c>
      <c r="C7" s="623" t="s">
        <v>1</v>
      </c>
      <c r="D7" s="623" t="s">
        <v>2</v>
      </c>
      <c r="E7" s="623" t="s">
        <v>1151</v>
      </c>
      <c r="F7" s="623" t="s">
        <v>1161</v>
      </c>
    </row>
    <row r="8" spans="1:11" ht="20.100000000000001" customHeight="1" x14ac:dyDescent="0.2">
      <c r="A8" s="624"/>
      <c r="B8" s="626"/>
      <c r="C8" s="624"/>
      <c r="D8" s="624"/>
      <c r="E8" s="624"/>
      <c r="F8" s="624"/>
    </row>
    <row r="9" spans="1:11" ht="20.100000000000001" customHeight="1" x14ac:dyDescent="0.2">
      <c r="A9" s="241"/>
      <c r="B9" s="231"/>
      <c r="C9" s="175"/>
      <c r="D9" s="175"/>
      <c r="E9" s="243"/>
      <c r="F9" s="244"/>
    </row>
    <row r="10" spans="1:11" ht="20.100000000000001" customHeight="1" x14ac:dyDescent="0.2">
      <c r="A10" s="275" t="s">
        <v>1125</v>
      </c>
      <c r="B10" s="276" t="str">
        <f>IFERROR(VLOOKUP(A10,Tabla_Datos,2,FALSE),0)</f>
        <v>VIVIENDA</v>
      </c>
      <c r="C10" s="277"/>
      <c r="D10" s="278"/>
      <c r="E10" s="279"/>
      <c r="F10" s="570"/>
      <c r="G10" s="571"/>
      <c r="H10" s="571"/>
      <c r="I10" s="571"/>
      <c r="J10" s="571"/>
      <c r="K10" s="571"/>
    </row>
    <row r="11" spans="1:11" ht="20.100000000000001" customHeight="1" x14ac:dyDescent="0.2">
      <c r="A11" s="546">
        <v>1</v>
      </c>
      <c r="B11" s="518" t="str">
        <f>IFERROR(VLOOKUP(A11,Tabla_Datos,2,FALSE),0)</f>
        <v>Replanteo</v>
      </c>
      <c r="C11" s="519" t="str">
        <f>IFERROR(VLOOKUP(A11,Tabla_Datos,3,FALSE),0)</f>
        <v>gl</v>
      </c>
      <c r="D11" s="547">
        <v>1</v>
      </c>
      <c r="E11" s="520">
        <f t="shared" ref="E11:E48" si="0">IFERROR(VLOOKUP(A11,Tabla_Comp_Presup,7,FALSE),0)</f>
        <v>0</v>
      </c>
      <c r="F11" s="548">
        <f>ROUND(D11*E11,15)</f>
        <v>0</v>
      </c>
      <c r="G11" s="565"/>
      <c r="H11" s="107"/>
      <c r="I11" s="107"/>
      <c r="J11" s="235"/>
      <c r="K11" s="565"/>
    </row>
    <row r="12" spans="1:11" ht="20.100000000000001" customHeight="1" x14ac:dyDescent="0.2">
      <c r="A12" s="546">
        <v>2</v>
      </c>
      <c r="B12" s="518" t="str">
        <f t="shared" ref="B12:B48" si="1">IFERROR(VLOOKUP(A12,Tabla_Datos,2,FALSE),0)</f>
        <v>Excavación de Cimientos</v>
      </c>
      <c r="C12" s="519" t="str">
        <f t="shared" ref="C12:C48" si="2">IFERROR(VLOOKUP(A12,Tabla_Datos,3,FALSE),0)</f>
        <v>m3</v>
      </c>
      <c r="D12" s="556">
        <v>13.9</v>
      </c>
      <c r="E12" s="520">
        <f t="shared" si="0"/>
        <v>0</v>
      </c>
      <c r="F12" s="548">
        <f t="shared" ref="F12:F48" si="3">ROUND(D12*E12,15)</f>
        <v>0</v>
      </c>
      <c r="G12" s="565"/>
      <c r="H12" s="107"/>
      <c r="I12" s="181"/>
      <c r="J12" s="235"/>
      <c r="K12" s="565"/>
    </row>
    <row r="13" spans="1:11" ht="20.100000000000001" customHeight="1" x14ac:dyDescent="0.2">
      <c r="A13" s="546">
        <v>3</v>
      </c>
      <c r="B13" s="518" t="str">
        <f t="shared" si="1"/>
        <v xml:space="preserve">Relleno Bajo Contrapiso </v>
      </c>
      <c r="C13" s="519" t="str">
        <f t="shared" si="2"/>
        <v>m3</v>
      </c>
      <c r="D13" s="556">
        <v>8.44</v>
      </c>
      <c r="E13" s="520">
        <f t="shared" si="0"/>
        <v>0</v>
      </c>
      <c r="F13" s="548">
        <f t="shared" si="3"/>
        <v>0</v>
      </c>
      <c r="G13" s="565"/>
      <c r="H13" s="107"/>
      <c r="I13" s="181"/>
      <c r="J13" s="235"/>
      <c r="K13" s="565"/>
    </row>
    <row r="14" spans="1:11" ht="20.100000000000001" customHeight="1" x14ac:dyDescent="0.2">
      <c r="A14" s="546">
        <v>4</v>
      </c>
      <c r="B14" s="518" t="str">
        <f t="shared" si="1"/>
        <v>Hormigón de limpieza</v>
      </c>
      <c r="C14" s="519" t="str">
        <f t="shared" si="2"/>
        <v>m2</v>
      </c>
      <c r="D14" s="556">
        <v>1.8</v>
      </c>
      <c r="E14" s="520">
        <f t="shared" si="0"/>
        <v>0</v>
      </c>
      <c r="F14" s="548">
        <f t="shared" si="3"/>
        <v>0</v>
      </c>
      <c r="G14" s="565"/>
      <c r="H14" s="107"/>
      <c r="I14" s="181"/>
      <c r="J14" s="235"/>
      <c r="K14" s="565"/>
    </row>
    <row r="15" spans="1:11" ht="20.100000000000001" customHeight="1" x14ac:dyDescent="0.2">
      <c r="A15" s="546">
        <v>5</v>
      </c>
      <c r="B15" s="518" t="str">
        <f>IFERROR(VLOOKUP(A15,Tabla_Datos,2,FALSE),0)</f>
        <v>Cimiento Ciclópeo H 13</v>
      </c>
      <c r="C15" s="519" t="str">
        <f>IFERROR(VLOOKUP(A15,Tabla_Datos,3,FALSE),0)</f>
        <v>m3</v>
      </c>
      <c r="D15" s="556">
        <v>12.63</v>
      </c>
      <c r="E15" s="520">
        <f t="shared" si="0"/>
        <v>0</v>
      </c>
      <c r="F15" s="548">
        <f t="shared" si="3"/>
        <v>0</v>
      </c>
      <c r="G15" s="565"/>
      <c r="H15" s="107"/>
      <c r="I15" s="107"/>
      <c r="J15" s="235"/>
      <c r="K15" s="565"/>
    </row>
    <row r="16" spans="1:11" ht="20.100000000000001" customHeight="1" x14ac:dyDescent="0.2">
      <c r="A16" s="546">
        <v>6</v>
      </c>
      <c r="B16" s="518" t="str">
        <f>IFERROR(VLOOKUP(A16,Tabla_Datos,2,FALSE),0)</f>
        <v>Dado Fundación  h=15cm</v>
      </c>
      <c r="C16" s="519" t="str">
        <f>IFERROR(VLOOKUP(A16,Tabla_Datos,3,FALSE),0)</f>
        <v>m3</v>
      </c>
      <c r="D16" s="557">
        <v>1.02</v>
      </c>
      <c r="E16" s="520">
        <f t="shared" si="0"/>
        <v>0</v>
      </c>
      <c r="F16" s="548">
        <f t="shared" si="3"/>
        <v>0</v>
      </c>
      <c r="G16" s="565"/>
      <c r="H16" s="107"/>
      <c r="I16" s="107"/>
      <c r="J16" s="235"/>
      <c r="K16" s="565"/>
    </row>
    <row r="17" spans="1:11" ht="20.100000000000001" customHeight="1" x14ac:dyDescent="0.2">
      <c r="A17" s="546">
        <v>7</v>
      </c>
      <c r="B17" s="518" t="str">
        <f t="shared" si="1"/>
        <v>Vigas de Encadenado Inferior - Fundación  H 17</v>
      </c>
      <c r="C17" s="519" t="str">
        <f t="shared" si="2"/>
        <v>m3</v>
      </c>
      <c r="D17" s="557">
        <v>1.94</v>
      </c>
      <c r="E17" s="520">
        <f t="shared" si="0"/>
        <v>0</v>
      </c>
      <c r="F17" s="548">
        <f t="shared" si="3"/>
        <v>0</v>
      </c>
      <c r="G17" s="565"/>
      <c r="H17" s="107"/>
      <c r="I17" s="107"/>
      <c r="J17" s="235"/>
      <c r="K17" s="565"/>
    </row>
    <row r="18" spans="1:11" ht="20.100000000000001" customHeight="1" x14ac:dyDescent="0.2">
      <c r="A18" s="546">
        <v>8</v>
      </c>
      <c r="B18" s="518" t="str">
        <f t="shared" si="1"/>
        <v>Columna de Encadenado (incluye tronco de columna)</v>
      </c>
      <c r="C18" s="519" t="str">
        <f t="shared" si="2"/>
        <v>m3</v>
      </c>
      <c r="D18" s="557">
        <v>3.18</v>
      </c>
      <c r="E18" s="520">
        <f t="shared" si="0"/>
        <v>0</v>
      </c>
      <c r="F18" s="548">
        <f t="shared" si="3"/>
        <v>0</v>
      </c>
      <c r="G18" s="565"/>
      <c r="H18" s="107"/>
      <c r="I18" s="107"/>
      <c r="J18" s="235"/>
      <c r="K18" s="565"/>
    </row>
    <row r="19" spans="1:11" ht="20.100000000000001" customHeight="1" x14ac:dyDescent="0.2">
      <c r="A19" s="546">
        <v>9</v>
      </c>
      <c r="B19" s="518" t="str">
        <f t="shared" si="1"/>
        <v>Vigas de Encadenado Superior, Dintel y de Carga</v>
      </c>
      <c r="C19" s="519" t="str">
        <f t="shared" si="2"/>
        <v>m3</v>
      </c>
      <c r="D19" s="557">
        <v>2.25</v>
      </c>
      <c r="E19" s="520">
        <f t="shared" si="0"/>
        <v>0</v>
      </c>
      <c r="F19" s="548">
        <f t="shared" si="3"/>
        <v>0</v>
      </c>
      <c r="G19" s="565"/>
      <c r="H19" s="107"/>
      <c r="I19" s="107"/>
      <c r="J19" s="235"/>
      <c r="K19" s="565"/>
    </row>
    <row r="20" spans="1:11" ht="20.100000000000001" customHeight="1" x14ac:dyDescent="0.2">
      <c r="A20" s="546">
        <v>10</v>
      </c>
      <c r="B20" s="518" t="str">
        <f t="shared" si="1"/>
        <v>Losa de Hormigón Armado</v>
      </c>
      <c r="C20" s="519" t="str">
        <f t="shared" si="2"/>
        <v>m3</v>
      </c>
      <c r="D20" s="557">
        <v>2.77</v>
      </c>
      <c r="E20" s="520">
        <f t="shared" si="0"/>
        <v>0</v>
      </c>
      <c r="F20" s="548">
        <f t="shared" si="3"/>
        <v>0</v>
      </c>
      <c r="G20" s="565"/>
      <c r="H20" s="107"/>
      <c r="I20" s="107"/>
      <c r="J20" s="235"/>
      <c r="K20" s="565"/>
    </row>
    <row r="21" spans="1:11" ht="20.100000000000001" customHeight="1" x14ac:dyDescent="0.2">
      <c r="A21" s="546">
        <v>11</v>
      </c>
      <c r="B21" s="518" t="str">
        <f t="shared" si="1"/>
        <v>Tanque de Reserva (incluido cierre base tanque)</v>
      </c>
      <c r="C21" s="519" t="str">
        <f t="shared" si="2"/>
        <v>gl</v>
      </c>
      <c r="D21" s="557">
        <v>1</v>
      </c>
      <c r="E21" s="520">
        <f t="shared" si="0"/>
        <v>0</v>
      </c>
      <c r="F21" s="548">
        <f t="shared" si="3"/>
        <v>0</v>
      </c>
      <c r="G21" s="565"/>
      <c r="H21" s="107"/>
      <c r="I21" s="107"/>
      <c r="J21" s="235"/>
      <c r="K21" s="565"/>
    </row>
    <row r="22" spans="1:11" ht="20.100000000000001" customHeight="1" x14ac:dyDescent="0.2">
      <c r="A22" s="546">
        <v>12</v>
      </c>
      <c r="B22" s="518" t="str">
        <f t="shared" si="1"/>
        <v>Capa aisladora horizontal  18cm</v>
      </c>
      <c r="C22" s="519" t="str">
        <f t="shared" si="2"/>
        <v>m2</v>
      </c>
      <c r="D22" s="556">
        <v>7.2</v>
      </c>
      <c r="E22" s="520">
        <f t="shared" si="0"/>
        <v>0</v>
      </c>
      <c r="F22" s="548">
        <f t="shared" si="3"/>
        <v>0</v>
      </c>
      <c r="G22" s="565"/>
      <c r="H22" s="107"/>
      <c r="I22" s="107"/>
      <c r="J22" s="235"/>
      <c r="K22" s="565"/>
    </row>
    <row r="23" spans="1:11" ht="20.100000000000001" customHeight="1" x14ac:dyDescent="0.2">
      <c r="A23" s="546">
        <v>13</v>
      </c>
      <c r="B23" s="518" t="str">
        <f t="shared" si="1"/>
        <v xml:space="preserve">Mampostería Ladrillón Cerámico Macizo (soga) </v>
      </c>
      <c r="C23" s="519" t="str">
        <f t="shared" si="2"/>
        <v>m2</v>
      </c>
      <c r="D23" s="557">
        <v>85.4</v>
      </c>
      <c r="E23" s="520">
        <f t="shared" si="0"/>
        <v>0</v>
      </c>
      <c r="F23" s="548">
        <f t="shared" si="3"/>
        <v>0</v>
      </c>
      <c r="G23" s="565"/>
      <c r="H23" s="107"/>
      <c r="I23" s="107"/>
      <c r="J23" s="235"/>
      <c r="K23" s="565"/>
    </row>
    <row r="24" spans="1:11" ht="20.100000000000001" customHeight="1" x14ac:dyDescent="0.2">
      <c r="A24" s="546">
        <v>14</v>
      </c>
      <c r="B24" s="518" t="str">
        <f t="shared" si="1"/>
        <v>Tabique  Liviano  tipo Durlock ( con placa de yeso de 12,5 mm para sectores húmedos)</v>
      </c>
      <c r="C24" s="519" t="str">
        <f t="shared" si="2"/>
        <v>m2</v>
      </c>
      <c r="D24" s="557">
        <v>4.83</v>
      </c>
      <c r="E24" s="520">
        <f t="shared" si="0"/>
        <v>0</v>
      </c>
      <c r="F24" s="548">
        <f t="shared" si="3"/>
        <v>0</v>
      </c>
      <c r="G24" s="565"/>
      <c r="H24" s="107"/>
      <c r="I24" s="107"/>
      <c r="J24" s="235"/>
      <c r="K24" s="565"/>
    </row>
    <row r="25" spans="1:11" ht="20.100000000000001" customHeight="1" x14ac:dyDescent="0.2">
      <c r="A25" s="546">
        <v>15</v>
      </c>
      <c r="B25" s="518" t="str">
        <f t="shared" si="1"/>
        <v>Cubierta de Techo Aislación Térmica e Hidráulica</v>
      </c>
      <c r="C25" s="519" t="str">
        <f t="shared" si="2"/>
        <v>m2</v>
      </c>
      <c r="D25" s="556">
        <v>61.92</v>
      </c>
      <c r="E25" s="520">
        <f t="shared" si="0"/>
        <v>0</v>
      </c>
      <c r="F25" s="548">
        <f t="shared" si="3"/>
        <v>0</v>
      </c>
      <c r="G25" s="565"/>
      <c r="H25" s="107"/>
      <c r="I25" s="107"/>
      <c r="J25" s="235"/>
      <c r="K25" s="565"/>
    </row>
    <row r="26" spans="1:11" ht="20.100000000000001" customHeight="1" x14ac:dyDescent="0.2">
      <c r="A26" s="546">
        <v>16</v>
      </c>
      <c r="B26" s="518" t="str">
        <f t="shared" si="1"/>
        <v>Contrapiso  Interior</v>
      </c>
      <c r="C26" s="519" t="str">
        <f t="shared" si="2"/>
        <v>m2</v>
      </c>
      <c r="D26" s="556">
        <v>51.38</v>
      </c>
      <c r="E26" s="520">
        <f t="shared" si="0"/>
        <v>0</v>
      </c>
      <c r="F26" s="548">
        <f t="shared" si="3"/>
        <v>0</v>
      </c>
      <c r="G26" s="565"/>
      <c r="H26" s="107"/>
      <c r="I26" s="107"/>
      <c r="J26" s="235"/>
      <c r="K26" s="565"/>
    </row>
    <row r="27" spans="1:11" ht="20.100000000000001" customHeight="1" x14ac:dyDescent="0.2">
      <c r="A27" s="546">
        <v>17</v>
      </c>
      <c r="B27" s="518" t="str">
        <f t="shared" si="1"/>
        <v>Carpeta bajo Cerámico e=4cm</v>
      </c>
      <c r="C27" s="519" t="str">
        <f t="shared" si="2"/>
        <v>m2</v>
      </c>
      <c r="D27" s="556">
        <v>51.38</v>
      </c>
      <c r="E27" s="520">
        <f t="shared" si="0"/>
        <v>0</v>
      </c>
      <c r="F27" s="548">
        <f t="shared" si="3"/>
        <v>0</v>
      </c>
      <c r="G27" s="565"/>
      <c r="H27" s="107"/>
      <c r="I27" s="107"/>
      <c r="J27" s="235"/>
      <c r="K27" s="565"/>
    </row>
    <row r="28" spans="1:11" ht="20.100000000000001" customHeight="1" x14ac:dyDescent="0.2">
      <c r="A28" s="546">
        <v>18</v>
      </c>
      <c r="B28" s="518" t="str">
        <f t="shared" si="1"/>
        <v>Piso baldosa cerámica (incluido umbral)</v>
      </c>
      <c r="C28" s="519" t="str">
        <f t="shared" si="2"/>
        <v>m2</v>
      </c>
      <c r="D28" s="558">
        <v>51.38</v>
      </c>
      <c r="E28" s="520">
        <f t="shared" si="0"/>
        <v>0</v>
      </c>
      <c r="F28" s="548">
        <f t="shared" si="3"/>
        <v>0</v>
      </c>
      <c r="G28" s="565"/>
      <c r="H28" s="107"/>
      <c r="I28" s="107"/>
      <c r="J28" s="235"/>
      <c r="K28" s="565"/>
    </row>
    <row r="29" spans="1:11" ht="20.100000000000001" customHeight="1" x14ac:dyDescent="0.2">
      <c r="A29" s="546">
        <v>19</v>
      </c>
      <c r="B29" s="518" t="str">
        <f t="shared" si="1"/>
        <v>Contrapisos de Veredín perimetral, vereda de acceso y galería</v>
      </c>
      <c r="C29" s="519" t="str">
        <f t="shared" si="2"/>
        <v>m2</v>
      </c>
      <c r="D29" s="556">
        <v>54.54</v>
      </c>
      <c r="E29" s="520">
        <f t="shared" si="0"/>
        <v>0</v>
      </c>
      <c r="F29" s="548">
        <f t="shared" si="3"/>
        <v>0</v>
      </c>
      <c r="G29" s="565"/>
      <c r="H29" s="107"/>
      <c r="I29" s="107"/>
      <c r="J29" s="235"/>
      <c r="K29" s="565"/>
    </row>
    <row r="30" spans="1:11" ht="20.100000000000001" customHeight="1" x14ac:dyDescent="0.2">
      <c r="A30" s="546">
        <v>20</v>
      </c>
      <c r="B30" s="518" t="str">
        <f t="shared" si="1"/>
        <v>Carpinterías metálica, aluminio y madera</v>
      </c>
      <c r="C30" s="519" t="str">
        <f t="shared" si="2"/>
        <v>gl</v>
      </c>
      <c r="D30" s="559">
        <v>1</v>
      </c>
      <c r="E30" s="520">
        <f t="shared" si="0"/>
        <v>0</v>
      </c>
      <c r="F30" s="548">
        <f t="shared" si="3"/>
        <v>0</v>
      </c>
      <c r="G30" s="565"/>
      <c r="H30" s="107"/>
      <c r="I30" s="107"/>
      <c r="J30" s="235"/>
      <c r="K30" s="565"/>
    </row>
    <row r="31" spans="1:11" ht="20.100000000000001" customHeight="1" x14ac:dyDescent="0.2">
      <c r="A31" s="546">
        <v>21</v>
      </c>
      <c r="B31" s="518" t="str">
        <f t="shared" si="1"/>
        <v>Jaharro b/ revestimiento cerámico</v>
      </c>
      <c r="C31" s="519" t="str">
        <f t="shared" si="2"/>
        <v>m2</v>
      </c>
      <c r="D31" s="558">
        <v>15.3</v>
      </c>
      <c r="E31" s="520">
        <f t="shared" si="0"/>
        <v>0</v>
      </c>
      <c r="F31" s="548">
        <f t="shared" si="3"/>
        <v>0</v>
      </c>
      <c r="G31" s="565"/>
      <c r="H31" s="107"/>
      <c r="I31" s="107"/>
      <c r="J31" s="235"/>
      <c r="K31" s="565"/>
    </row>
    <row r="32" spans="1:11" ht="20.100000000000001" customHeight="1" x14ac:dyDescent="0.2">
      <c r="A32" s="546">
        <v>22</v>
      </c>
      <c r="B32" s="518" t="str">
        <f t="shared" si="1"/>
        <v>Jaharro y Enlucido a la cal (interior)</v>
      </c>
      <c r="C32" s="519" t="str">
        <f t="shared" si="2"/>
        <v>m2</v>
      </c>
      <c r="D32" s="558">
        <v>118.89</v>
      </c>
      <c r="E32" s="520">
        <f t="shared" si="0"/>
        <v>0</v>
      </c>
      <c r="F32" s="548">
        <f t="shared" si="3"/>
        <v>0</v>
      </c>
      <c r="G32" s="565"/>
      <c r="H32" s="107"/>
      <c r="I32" s="107"/>
      <c r="J32" s="235"/>
      <c r="K32" s="565"/>
    </row>
    <row r="33" spans="1:11" ht="20.100000000000001" customHeight="1" x14ac:dyDescent="0.2">
      <c r="A33" s="546">
        <v>23</v>
      </c>
      <c r="B33" s="518" t="str">
        <f>IFERROR(VLOOKUP(A33,Tabla_Datos,2,FALSE),0)</f>
        <v>Revestimiento cerámico</v>
      </c>
      <c r="C33" s="519" t="str">
        <f>IFERROR(VLOOKUP(A33,Tabla_Datos,3,FALSE),0)</f>
        <v>m2</v>
      </c>
      <c r="D33" s="558">
        <v>15.3</v>
      </c>
      <c r="E33" s="520">
        <f t="shared" si="0"/>
        <v>0</v>
      </c>
      <c r="F33" s="548">
        <f t="shared" si="3"/>
        <v>0</v>
      </c>
      <c r="G33" s="565"/>
      <c r="H33" s="107"/>
      <c r="I33" s="107"/>
      <c r="J33" s="235"/>
      <c r="K33" s="565"/>
    </row>
    <row r="34" spans="1:11" ht="20.100000000000001" customHeight="1" x14ac:dyDescent="0.2">
      <c r="A34" s="546">
        <v>24</v>
      </c>
      <c r="B34" s="518" t="str">
        <f t="shared" si="1"/>
        <v>Mesadas, campana y ventilaciones (incluida mesada exterior)</v>
      </c>
      <c r="C34" s="519" t="str">
        <f t="shared" si="2"/>
        <v>gl</v>
      </c>
      <c r="D34" s="559">
        <v>1</v>
      </c>
      <c r="E34" s="520">
        <f t="shared" si="0"/>
        <v>0</v>
      </c>
      <c r="F34" s="548">
        <f t="shared" si="3"/>
        <v>0</v>
      </c>
      <c r="G34" s="565"/>
      <c r="H34" s="107"/>
      <c r="I34" s="107"/>
      <c r="J34" s="235"/>
      <c r="K34" s="565"/>
    </row>
    <row r="35" spans="1:11" ht="20.100000000000001" customHeight="1" x14ac:dyDescent="0.2">
      <c r="A35" s="546">
        <v>25</v>
      </c>
      <c r="B35" s="518" t="str">
        <f t="shared" si="1"/>
        <v>Antepechos de H° Armado con goterón bajo nariz de 2cm</v>
      </c>
      <c r="C35" s="519" t="str">
        <f t="shared" si="2"/>
        <v>ml</v>
      </c>
      <c r="D35" s="558">
        <v>4.5</v>
      </c>
      <c r="E35" s="520">
        <f t="shared" si="0"/>
        <v>0</v>
      </c>
      <c r="F35" s="548">
        <f t="shared" si="3"/>
        <v>0</v>
      </c>
      <c r="G35" s="565"/>
      <c r="H35" s="107"/>
      <c r="I35" s="107"/>
      <c r="J35" s="235"/>
      <c r="K35" s="565"/>
    </row>
    <row r="36" spans="1:11" ht="20.100000000000001" customHeight="1" x14ac:dyDescent="0.2">
      <c r="A36" s="546">
        <v>26</v>
      </c>
      <c r="B36" s="518" t="str">
        <f t="shared" si="1"/>
        <v>Esmalte sintético sobre carpintería metálica</v>
      </c>
      <c r="C36" s="519" t="str">
        <f t="shared" si="2"/>
        <v>m2</v>
      </c>
      <c r="D36" s="558">
        <v>16.170000000000002</v>
      </c>
      <c r="E36" s="520">
        <f t="shared" si="0"/>
        <v>0</v>
      </c>
      <c r="F36" s="548">
        <f t="shared" si="3"/>
        <v>0</v>
      </c>
      <c r="G36" s="565"/>
      <c r="H36" s="107"/>
      <c r="I36" s="107"/>
      <c r="J36" s="235"/>
      <c r="K36" s="565"/>
    </row>
    <row r="37" spans="1:11" ht="20.100000000000001" customHeight="1" x14ac:dyDescent="0.2">
      <c r="A37" s="546">
        <v>27</v>
      </c>
      <c r="B37" s="518" t="str">
        <f t="shared" si="1"/>
        <v>Esmalte sintético sobre carpintería madera</v>
      </c>
      <c r="C37" s="519" t="str">
        <f t="shared" si="2"/>
        <v>m2</v>
      </c>
      <c r="D37" s="558">
        <v>13.36</v>
      </c>
      <c r="E37" s="520">
        <f t="shared" si="0"/>
        <v>0</v>
      </c>
      <c r="F37" s="548">
        <f t="shared" si="3"/>
        <v>0</v>
      </c>
      <c r="G37" s="565"/>
      <c r="H37" s="107"/>
      <c r="I37" s="107"/>
      <c r="J37" s="235"/>
      <c r="K37" s="565"/>
    </row>
    <row r="38" spans="1:11" ht="20.100000000000001" customHeight="1" x14ac:dyDescent="0.2">
      <c r="A38" s="546">
        <v>28</v>
      </c>
      <c r="B38" s="518" t="str">
        <f t="shared" si="1"/>
        <v>Látex exterior en H° Visto y Muros T,R.</v>
      </c>
      <c r="C38" s="519" t="str">
        <f t="shared" si="2"/>
        <v>m2</v>
      </c>
      <c r="D38" s="558">
        <v>128.55000000000001</v>
      </c>
      <c r="E38" s="520">
        <f t="shared" si="0"/>
        <v>0</v>
      </c>
      <c r="F38" s="548">
        <f t="shared" si="3"/>
        <v>0</v>
      </c>
      <c r="G38" s="565"/>
      <c r="H38" s="107"/>
      <c r="I38" s="107"/>
      <c r="J38" s="235"/>
      <c r="K38" s="565"/>
    </row>
    <row r="39" spans="1:11" ht="20.100000000000001" customHeight="1" x14ac:dyDescent="0.2">
      <c r="A39" s="546">
        <v>29</v>
      </c>
      <c r="B39" s="518" t="str">
        <f t="shared" si="1"/>
        <v>Provisión y colocación de cristal float 3mm</v>
      </c>
      <c r="C39" s="519" t="str">
        <f t="shared" si="2"/>
        <v>m2</v>
      </c>
      <c r="D39" s="558">
        <v>5.69</v>
      </c>
      <c r="E39" s="520">
        <f t="shared" si="0"/>
        <v>0</v>
      </c>
      <c r="F39" s="548">
        <f t="shared" si="3"/>
        <v>0</v>
      </c>
      <c r="G39" s="565"/>
      <c r="H39" s="107"/>
      <c r="I39" s="107"/>
      <c r="J39" s="235"/>
      <c r="K39" s="565"/>
    </row>
    <row r="40" spans="1:11" ht="20.100000000000001" customHeight="1" x14ac:dyDescent="0.2">
      <c r="A40" s="546">
        <v>30</v>
      </c>
      <c r="B40" s="518" t="str">
        <f>IFERROR(VLOOKUP(A40,Tabla_Datos,2,FALSE),0)</f>
        <v>Provisión y colocación de cristal float 4mm</v>
      </c>
      <c r="C40" s="519" t="str">
        <f>IFERROR(VLOOKUP(A40,Tabla_Datos,3,FALSE),0)</f>
        <v>m2</v>
      </c>
      <c r="D40" s="558">
        <v>3.59</v>
      </c>
      <c r="E40" s="520">
        <f t="shared" si="0"/>
        <v>0</v>
      </c>
      <c r="F40" s="548">
        <f t="shared" si="3"/>
        <v>0</v>
      </c>
      <c r="G40" s="565"/>
      <c r="H40" s="107"/>
      <c r="I40" s="107"/>
      <c r="J40" s="235"/>
      <c r="K40" s="565"/>
    </row>
    <row r="41" spans="1:11" ht="20.100000000000001" customHeight="1" x14ac:dyDescent="0.2">
      <c r="A41" s="546">
        <v>31</v>
      </c>
      <c r="B41" s="518" t="str">
        <f t="shared" si="1"/>
        <v>Pérgolas (Frente y Fondo)  - Incluye Base de Hormigón Simple H 13</v>
      </c>
      <c r="C41" s="519" t="str">
        <f t="shared" si="2"/>
        <v>gl</v>
      </c>
      <c r="D41" s="558">
        <v>1</v>
      </c>
      <c r="E41" s="520">
        <f t="shared" si="0"/>
        <v>0</v>
      </c>
      <c r="F41" s="548">
        <f t="shared" si="3"/>
        <v>0</v>
      </c>
      <c r="G41" s="565"/>
      <c r="H41" s="107"/>
      <c r="I41" s="107"/>
      <c r="J41" s="235"/>
      <c r="K41" s="565"/>
    </row>
    <row r="42" spans="1:11" ht="20.100000000000001" customHeight="1" x14ac:dyDescent="0.2">
      <c r="A42" s="546">
        <v>32</v>
      </c>
      <c r="B42" s="518" t="str">
        <f>IFERROR(VLOOKUP(A42,Tabla_Datos,2,FALSE),0)</f>
        <v xml:space="preserve">Instalación sanitaria (incl. cañería base, distrib. AF-AC, artefactos y grifería) </v>
      </c>
      <c r="C42" s="519" t="str">
        <f>IFERROR(VLOOKUP(A42,Tabla_Datos,3,FALSE),0)</f>
        <v>gl</v>
      </c>
      <c r="D42" s="558">
        <v>1</v>
      </c>
      <c r="E42" s="520">
        <f t="shared" si="0"/>
        <v>0</v>
      </c>
      <c r="F42" s="548">
        <f t="shared" si="3"/>
        <v>0</v>
      </c>
      <c r="G42" s="565"/>
      <c r="H42" s="107"/>
      <c r="I42" s="107"/>
      <c r="J42" s="235"/>
      <c r="K42" s="565"/>
    </row>
    <row r="43" spans="1:11" ht="20.100000000000001" customHeight="1" x14ac:dyDescent="0.2">
      <c r="A43" s="546">
        <v>33</v>
      </c>
      <c r="B43" s="518" t="str">
        <f t="shared" si="1"/>
        <v>Calefón Solar - Termosifónico - Captador por tubo de vacío</v>
      </c>
      <c r="C43" s="519" t="str">
        <f t="shared" si="2"/>
        <v>u</v>
      </c>
      <c r="D43" s="558">
        <v>1</v>
      </c>
      <c r="E43" s="520">
        <f t="shared" si="0"/>
        <v>0</v>
      </c>
      <c r="F43" s="548">
        <f t="shared" si="3"/>
        <v>0</v>
      </c>
      <c r="G43" s="565"/>
      <c r="H43" s="107"/>
      <c r="I43" s="107"/>
      <c r="J43" s="235"/>
      <c r="K43" s="565"/>
    </row>
    <row r="44" spans="1:11" ht="20.100000000000001" customHeight="1" x14ac:dyDescent="0.2">
      <c r="A44" s="546">
        <v>34</v>
      </c>
      <c r="B44" s="518" t="str">
        <f t="shared" si="1"/>
        <v>Instalación de Gas (Incl. Cocina 4 hornallas c/horno)</v>
      </c>
      <c r="C44" s="519" t="str">
        <f t="shared" si="2"/>
        <v>gl</v>
      </c>
      <c r="D44" s="558">
        <v>1</v>
      </c>
      <c r="E44" s="520">
        <f t="shared" si="0"/>
        <v>0</v>
      </c>
      <c r="F44" s="548">
        <f t="shared" si="3"/>
        <v>0</v>
      </c>
      <c r="G44" s="565"/>
      <c r="H44" s="107"/>
      <c r="I44" s="107"/>
      <c r="J44" s="235"/>
      <c r="K44" s="565"/>
    </row>
    <row r="45" spans="1:11" ht="20.100000000000001" customHeight="1" x14ac:dyDescent="0.2">
      <c r="A45" s="546">
        <v>35</v>
      </c>
      <c r="B45" s="518" t="str">
        <f t="shared" si="1"/>
        <v>Instalación de gas - Gabinete para tubos</v>
      </c>
      <c r="C45" s="519" t="str">
        <f t="shared" si="2"/>
        <v>U</v>
      </c>
      <c r="D45" s="558">
        <v>1</v>
      </c>
      <c r="E45" s="520">
        <f t="shared" si="0"/>
        <v>0</v>
      </c>
      <c r="F45" s="548">
        <f t="shared" si="3"/>
        <v>0</v>
      </c>
      <c r="G45" s="565"/>
      <c r="H45" s="107"/>
      <c r="I45" s="107"/>
      <c r="J45" s="235"/>
      <c r="K45" s="565"/>
    </row>
    <row r="46" spans="1:11" ht="20.100000000000001" customHeight="1" x14ac:dyDescent="0.2">
      <c r="A46" s="546">
        <v>36</v>
      </c>
      <c r="B46" s="518" t="str">
        <f t="shared" si="1"/>
        <v>Instalación eléctrica (incl.pilastra,proc.cañerias p/3AA,y preveer espacios en tablero gral. p/llaves termomagnéticas corresp. Portalámparas 3 cuerpos)</v>
      </c>
      <c r="C46" s="519" t="str">
        <f t="shared" si="2"/>
        <v>gl</v>
      </c>
      <c r="D46" s="558">
        <v>1</v>
      </c>
      <c r="E46" s="520">
        <f t="shared" si="0"/>
        <v>0</v>
      </c>
      <c r="F46" s="548">
        <f t="shared" si="3"/>
        <v>0</v>
      </c>
      <c r="G46" s="565"/>
      <c r="H46" s="107"/>
      <c r="I46" s="107"/>
      <c r="J46" s="235"/>
      <c r="K46" s="565"/>
    </row>
    <row r="47" spans="1:11" ht="20.100000000000001" customHeight="1" x14ac:dyDescent="0.2">
      <c r="A47" s="546">
        <v>37</v>
      </c>
      <c r="B47" s="518" t="str">
        <f t="shared" si="1"/>
        <v>Terminación y limpieza de obra</v>
      </c>
      <c r="C47" s="519" t="str">
        <f t="shared" si="2"/>
        <v>gl</v>
      </c>
      <c r="D47" s="558">
        <v>1</v>
      </c>
      <c r="E47" s="520">
        <f t="shared" si="0"/>
        <v>0</v>
      </c>
      <c r="F47" s="548">
        <f t="shared" si="3"/>
        <v>0</v>
      </c>
      <c r="G47" s="565"/>
      <c r="H47" s="107"/>
      <c r="I47" s="107"/>
      <c r="J47" s="235"/>
      <c r="K47" s="565"/>
    </row>
    <row r="48" spans="1:11" ht="20.100000000000001" customHeight="1" x14ac:dyDescent="0.2">
      <c r="A48" s="546">
        <v>38</v>
      </c>
      <c r="B48" s="518" t="str">
        <f t="shared" si="1"/>
        <v>Flete</v>
      </c>
      <c r="C48" s="519" t="str">
        <f t="shared" si="2"/>
        <v>gl</v>
      </c>
      <c r="D48" s="558">
        <v>1</v>
      </c>
      <c r="E48" s="520">
        <f t="shared" si="0"/>
        <v>0</v>
      </c>
      <c r="F48" s="548">
        <f t="shared" si="3"/>
        <v>0</v>
      </c>
      <c r="G48" s="565"/>
      <c r="H48" s="107"/>
      <c r="I48" s="107"/>
      <c r="J48" s="235"/>
      <c r="K48" s="565"/>
    </row>
    <row r="49" spans="1:12" s="107" customFormat="1" ht="20.100000000000001" customHeight="1" x14ac:dyDescent="0.2">
      <c r="A49" s="236"/>
      <c r="B49" s="237"/>
      <c r="C49" s="238"/>
      <c r="D49" s="239"/>
      <c r="E49" s="240"/>
      <c r="F49" s="240"/>
      <c r="G49" s="179"/>
      <c r="J49" s="235"/>
      <c r="K49" s="235"/>
    </row>
    <row r="50" spans="1:12" s="196" customFormat="1" ht="20.100000000000001" customHeight="1" x14ac:dyDescent="0.2">
      <c r="A50" s="521" t="s">
        <v>1106</v>
      </c>
      <c r="B50" s="522" t="s">
        <v>1166</v>
      </c>
      <c r="C50" s="523"/>
      <c r="D50" s="524"/>
      <c r="E50" s="525"/>
      <c r="F50" s="526">
        <f>ROUND(F59/Coef_Paso_Vivienda,2)</f>
        <v>0</v>
      </c>
      <c r="G50" s="202"/>
      <c r="I50" s="195"/>
    </row>
    <row r="51" spans="1:12" s="196" customFormat="1" ht="20.100000000000001" customHeight="1" x14ac:dyDescent="0.2">
      <c r="A51" s="527" t="s">
        <v>1107</v>
      </c>
      <c r="B51" s="528" t="str">
        <f>"COSTO FINANCIERO  "&amp;ROUND(Costo_Financiero*100,2)&amp;" % de ( 1 )"</f>
        <v>COSTO FINANCIERO  0 % de ( 1 )</v>
      </c>
      <c r="C51" s="529">
        <f>Costo_Financiero</f>
        <v>0</v>
      </c>
      <c r="D51" s="530"/>
      <c r="E51" s="531">
        <f>Costo_Financiero</f>
        <v>0</v>
      </c>
      <c r="F51" s="532">
        <f>ROUND(F50*Costo_Financiero,2)</f>
        <v>0</v>
      </c>
      <c r="G51" s="202"/>
      <c r="I51" s="195"/>
    </row>
    <row r="52" spans="1:12" s="196" customFormat="1" ht="20.100000000000001" customHeight="1" x14ac:dyDescent="0.2">
      <c r="A52" s="527" t="s">
        <v>1108</v>
      </c>
      <c r="B52" s="528" t="s">
        <v>1162</v>
      </c>
      <c r="C52" s="529"/>
      <c r="D52" s="530"/>
      <c r="E52" s="533"/>
      <c r="F52" s="532">
        <f>F50+F51</f>
        <v>0</v>
      </c>
      <c r="G52" s="202"/>
      <c r="I52" s="195"/>
    </row>
    <row r="53" spans="1:12" s="196" customFormat="1" ht="20.100000000000001" customHeight="1" x14ac:dyDescent="0.2">
      <c r="A53" s="527" t="s">
        <v>1109</v>
      </c>
      <c r="B53" s="534" t="str">
        <f>CONCATENATE("GASTOS GENERALES  ",ROUND(Gastos_Generales*100,3)," % de ( 3 )")</f>
        <v>GASTOS GENERALES  0 % de ( 3 )</v>
      </c>
      <c r="C53" s="531">
        <f>Gastos_Generales</f>
        <v>0</v>
      </c>
      <c r="D53" s="535"/>
      <c r="E53" s="533"/>
      <c r="F53" s="532">
        <f>ROUND(F52*Gastos_Generales,2)</f>
        <v>0</v>
      </c>
      <c r="G53" s="202"/>
      <c r="I53" s="205"/>
    </row>
    <row r="54" spans="1:12" s="196" customFormat="1" ht="20.100000000000001" customHeight="1" x14ac:dyDescent="0.2">
      <c r="A54" s="527" t="s">
        <v>1110</v>
      </c>
      <c r="B54" s="534" t="str">
        <f>CONCATENATE("BENEFICIOS  ",ROUND(Beneficio*100,2)," % de ( 3 )")</f>
        <v>BENEFICIOS  0 % de ( 3 )</v>
      </c>
      <c r="C54" s="531">
        <f>Beneficio</f>
        <v>0</v>
      </c>
      <c r="D54" s="535"/>
      <c r="E54" s="533"/>
      <c r="F54" s="532">
        <f>ROUND(F52*Beneficio,2)</f>
        <v>0</v>
      </c>
      <c r="G54" s="202"/>
      <c r="I54" s="205"/>
    </row>
    <row r="55" spans="1:12" s="196" customFormat="1" ht="20.100000000000001" customHeight="1" x14ac:dyDescent="0.2">
      <c r="A55" s="527">
        <v>6</v>
      </c>
      <c r="B55" s="528" t="s">
        <v>1163</v>
      </c>
      <c r="C55" s="533"/>
      <c r="D55" s="535"/>
      <c r="E55" s="533"/>
      <c r="F55" s="532">
        <f>F52+F53+F54</f>
        <v>0</v>
      </c>
      <c r="G55" s="202"/>
      <c r="I55" s="205"/>
    </row>
    <row r="56" spans="1:12" s="196" customFormat="1" ht="20.100000000000001" customHeight="1" x14ac:dyDescent="0.2">
      <c r="A56" s="527" t="s">
        <v>1164</v>
      </c>
      <c r="B56" s="534" t="str">
        <f>CONCATENATE("INGRESOS BRUTOS Y LOTE HOGAR  ",ROUND(Ingresos_Brutos*100,2)," % de ( 6 )")</f>
        <v>INGRESOS BRUTOS Y LOTE HOGAR  2,4 % de ( 6 )</v>
      </c>
      <c r="C56" s="531">
        <f>Ingresos_Brutos</f>
        <v>2.4E-2</v>
      </c>
      <c r="D56" s="535"/>
      <c r="E56" s="533"/>
      <c r="F56" s="532">
        <f>IF(Ingresos_Brutos=0,,ROUND(Ingresos_Brutos*F55,2))</f>
        <v>0</v>
      </c>
      <c r="G56" s="202"/>
      <c r="I56" s="205"/>
    </row>
    <row r="57" spans="1:12" s="196" customFormat="1" ht="20.100000000000001" customHeight="1" x14ac:dyDescent="0.2">
      <c r="A57" s="536" t="s">
        <v>1165</v>
      </c>
      <c r="B57" s="537" t="str">
        <f>CONCATENATE("IMPUESTO AL VALOR AGREGADO ",IVA_Vivienda*100," % de ( 6 )")</f>
        <v>IMPUESTO AL VALOR AGREGADO 10,5 % de ( 6 )</v>
      </c>
      <c r="C57" s="538">
        <f>IVA_Vivienda</f>
        <v>0.105</v>
      </c>
      <c r="D57" s="539"/>
      <c r="E57" s="540"/>
      <c r="F57" s="541">
        <f>IF(IVA_Vivienda=0,,ROUND(IVA_Vivienda*F55,2))</f>
        <v>0</v>
      </c>
      <c r="G57" s="202"/>
      <c r="I57" s="205"/>
    </row>
    <row r="58" spans="1:12" s="2" customFormat="1" ht="20.100000000000001" customHeight="1" x14ac:dyDescent="0.2">
      <c r="A58" s="100"/>
      <c r="B58" s="95"/>
      <c r="C58" s="95"/>
      <c r="D58" s="96"/>
      <c r="E58" s="97"/>
      <c r="G58" s="101"/>
      <c r="I58" s="96"/>
    </row>
    <row r="59" spans="1:12" s="2" customFormat="1" ht="20.100000000000001" customHeight="1" x14ac:dyDescent="0.2">
      <c r="A59" s="542"/>
      <c r="B59" s="543" t="str">
        <f>"PRECIO TOTAL VIVENDA"</f>
        <v>PRECIO TOTAL VIVENDA</v>
      </c>
      <c r="C59" s="543"/>
      <c r="D59" s="544"/>
      <c r="E59" s="542"/>
      <c r="F59" s="545">
        <f>SUM(F11:F48)</f>
        <v>0</v>
      </c>
      <c r="G59" s="101"/>
      <c r="I59" s="121"/>
      <c r="L59" s="234"/>
    </row>
    <row r="60" spans="1:12" ht="20.100000000000001" customHeight="1" x14ac:dyDescent="0.2">
      <c r="E60" s="167"/>
      <c r="F60" s="167"/>
      <c r="J60" s="167"/>
    </row>
    <row r="61" spans="1:12" ht="20.100000000000001" customHeight="1" x14ac:dyDescent="0.2">
      <c r="F61" s="167"/>
    </row>
    <row r="62" spans="1:12" ht="20.100000000000001" customHeight="1" x14ac:dyDescent="0.2">
      <c r="J62" s="563"/>
    </row>
    <row r="63" spans="1:12" ht="20.100000000000001" customHeight="1" x14ac:dyDescent="0.2">
      <c r="K63" s="167"/>
    </row>
  </sheetData>
  <sheetProtection formatCells="0" selectLockedCells="1"/>
  <mergeCells count="7">
    <mergeCell ref="A1:F1"/>
    <mergeCell ref="A7:A8"/>
    <mergeCell ref="B7:B8"/>
    <mergeCell ref="C7:C8"/>
    <mergeCell ref="D7:D8"/>
    <mergeCell ref="E7:E8"/>
    <mergeCell ref="F7:F8"/>
  </mergeCells>
  <conditionalFormatting sqref="A42:B42 A40:B40 A33:B33 B10:B49 A11:A49">
    <cfRule type="expression" dxfId="161" priority="31" stopIfTrue="1">
      <formula>$C10=0</formula>
    </cfRule>
  </conditionalFormatting>
  <conditionalFormatting sqref="A10">
    <cfRule type="expression" dxfId="160" priority="30" stopIfTrue="1">
      <formula>$C10=0</formula>
    </cfRule>
  </conditionalFormatting>
  <conditionalFormatting sqref="F50">
    <cfRule type="expression" dxfId="159" priority="1" stopIfTrue="1">
      <formula>#REF!=1</formula>
    </cfRule>
  </conditionalFormatting>
  <pageMargins left="0.39370078740157483" right="0.39370078740157483" top="0.39370078740157483" bottom="0.19685039370078741" header="0.39370078740157483" footer="0.39370078740157483"/>
  <pageSetup paperSize="9" scale="58" fitToHeight="0"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dimension ref="A1:J61"/>
  <sheetViews>
    <sheetView workbookViewId="0">
      <selection activeCell="I3" sqref="I3"/>
    </sheetView>
  </sheetViews>
  <sheetFormatPr baseColWidth="10" defaultColWidth="11.42578125" defaultRowHeight="20.100000000000001" customHeight="1" x14ac:dyDescent="0.2"/>
  <cols>
    <col min="1" max="1" width="12.7109375" style="87" customWidth="1"/>
    <col min="2" max="2" width="81.5703125" style="87" customWidth="1"/>
    <col min="3" max="3" width="10.7109375" style="87" customWidth="1"/>
    <col min="4" max="4" width="14.7109375" style="87" customWidth="1"/>
    <col min="5" max="6" width="16.7109375" style="87" customWidth="1"/>
    <col min="7" max="8" width="11.42578125" style="87"/>
    <col min="9" max="9" width="13.85546875" style="87" bestFit="1" customWidth="1"/>
    <col min="10" max="10" width="68.85546875" style="87" customWidth="1"/>
    <col min="11" max="16384" width="11.42578125" style="87"/>
  </cols>
  <sheetData>
    <row r="1" spans="1:10" ht="20.100000000000001" customHeight="1" x14ac:dyDescent="0.2">
      <c r="A1" s="622" t="s">
        <v>1235</v>
      </c>
      <c r="B1" s="622"/>
      <c r="C1" s="622"/>
      <c r="D1" s="622"/>
      <c r="E1" s="622"/>
      <c r="F1" s="622"/>
    </row>
    <row r="2" spans="1:10" s="109" customFormat="1" ht="20.100000000000001" customHeight="1" x14ac:dyDescent="0.2">
      <c r="A2" s="109" t="s">
        <v>1234</v>
      </c>
      <c r="B2" s="108" t="str">
        <f>Obra</f>
        <v>B° VIRGEN DE FÁTIMA - SECTOR 1 - 71 VIV.- DPTO. JÁCHAL</v>
      </c>
      <c r="C2" s="186"/>
      <c r="D2" s="110"/>
      <c r="E2" s="110"/>
      <c r="F2" s="110"/>
    </row>
    <row r="3" spans="1:10" s="109" customFormat="1" ht="20.100000000000001" customHeight="1" x14ac:dyDescent="0.2">
      <c r="A3" s="109" t="str">
        <f>"UBICACION:      "&amp;Ubicación</f>
        <v>UBICACION:      DEPTO. JÁCHAL</v>
      </c>
      <c r="B3" s="108" t="str">
        <f>Ubicación</f>
        <v>DEPTO. JÁCHAL</v>
      </c>
      <c r="C3" s="110"/>
      <c r="D3" s="110"/>
      <c r="E3" s="110"/>
      <c r="F3" s="110"/>
    </row>
    <row r="4" spans="1:10" s="109" customFormat="1" ht="20.100000000000001" customHeight="1" x14ac:dyDescent="0.2">
      <c r="A4" s="109" t="s">
        <v>1128</v>
      </c>
      <c r="B4" s="117" t="s">
        <v>1354</v>
      </c>
      <c r="D4" s="110"/>
      <c r="E4" s="110"/>
      <c r="F4" s="110"/>
    </row>
    <row r="5" spans="1:10" s="109" customFormat="1" ht="20.100000000000001" customHeight="1" x14ac:dyDescent="0.2">
      <c r="A5" s="109" t="s">
        <v>1159</v>
      </c>
      <c r="B5" s="268">
        <v>4</v>
      </c>
      <c r="D5" s="110"/>
      <c r="E5" s="110"/>
      <c r="F5" s="110"/>
    </row>
    <row r="6" spans="1:10" ht="20.100000000000001" customHeight="1" x14ac:dyDescent="0.2">
      <c r="A6" s="166"/>
      <c r="B6" s="232"/>
      <c r="C6" s="166"/>
      <c r="D6" s="166"/>
      <c r="E6" s="107"/>
    </row>
    <row r="7" spans="1:10" ht="20.100000000000001" customHeight="1" x14ac:dyDescent="0.2">
      <c r="A7" s="623" t="s">
        <v>1105</v>
      </c>
      <c r="B7" s="625" t="s">
        <v>0</v>
      </c>
      <c r="C7" s="623" t="s">
        <v>1</v>
      </c>
      <c r="D7" s="623" t="s">
        <v>2</v>
      </c>
      <c r="E7" s="623" t="s">
        <v>1151</v>
      </c>
      <c r="F7" s="623" t="s">
        <v>1161</v>
      </c>
    </row>
    <row r="8" spans="1:10" ht="20.100000000000001" customHeight="1" x14ac:dyDescent="0.2">
      <c r="A8" s="624"/>
      <c r="B8" s="626"/>
      <c r="C8" s="624"/>
      <c r="D8" s="624"/>
      <c r="E8" s="624"/>
      <c r="F8" s="624"/>
    </row>
    <row r="9" spans="1:10" s="107" customFormat="1" ht="20.100000000000001" customHeight="1" x14ac:dyDescent="0.2">
      <c r="A9" s="241"/>
      <c r="B9" s="231"/>
      <c r="C9" s="175"/>
      <c r="D9" s="175"/>
      <c r="E9" s="175"/>
      <c r="F9" s="242"/>
    </row>
    <row r="10" spans="1:10" ht="20.100000000000001" customHeight="1" x14ac:dyDescent="0.2">
      <c r="A10" s="275" t="s">
        <v>1125</v>
      </c>
      <c r="B10" s="276" t="str">
        <f t="shared" ref="B10:B39" si="0">IFERROR(VLOOKUP(A10,Tabla_Datos,2,FALSE),0)</f>
        <v>VIVIENDA</v>
      </c>
      <c r="C10" s="277"/>
      <c r="D10" s="278"/>
      <c r="E10" s="310"/>
      <c r="F10" s="566"/>
      <c r="G10" s="107"/>
      <c r="H10" s="107"/>
      <c r="I10" s="107"/>
    </row>
    <row r="11" spans="1:10" ht="20.100000000000001" customHeight="1" x14ac:dyDescent="0.2">
      <c r="A11" s="546">
        <v>1</v>
      </c>
      <c r="B11" s="518" t="str">
        <f t="shared" si="0"/>
        <v>Replanteo</v>
      </c>
      <c r="C11" s="519" t="str">
        <f t="shared" ref="C11:C39" si="1">IFERROR(VLOOKUP(A11,Tabla_Datos,3,FALSE),0)</f>
        <v>gl</v>
      </c>
      <c r="D11" s="547">
        <v>1</v>
      </c>
      <c r="E11" s="548">
        <f t="shared" ref="E11:E48" si="2">IFERROR(VLOOKUP(A11,Tabla_Comp_Presup,7,FALSE),0)</f>
        <v>0</v>
      </c>
      <c r="F11" s="548">
        <f>ROUND(D11*E11,15)</f>
        <v>0</v>
      </c>
      <c r="G11" s="565"/>
      <c r="H11" s="107"/>
      <c r="I11" s="565"/>
    </row>
    <row r="12" spans="1:10" ht="20.100000000000001" customHeight="1" x14ac:dyDescent="0.2">
      <c r="A12" s="546">
        <v>2</v>
      </c>
      <c r="B12" s="549" t="str">
        <f t="shared" si="0"/>
        <v>Excavación de Cimientos</v>
      </c>
      <c r="C12" s="550" t="str">
        <f t="shared" si="1"/>
        <v>m3</v>
      </c>
      <c r="D12" s="556">
        <v>13.9</v>
      </c>
      <c r="E12" s="548">
        <f t="shared" si="2"/>
        <v>0</v>
      </c>
      <c r="F12" s="548">
        <f t="shared" ref="F12:F48" si="3">ROUND(D12*E12,15)</f>
        <v>0</v>
      </c>
      <c r="G12" s="565"/>
      <c r="H12" s="107"/>
      <c r="I12" s="565"/>
    </row>
    <row r="13" spans="1:10" ht="20.100000000000001" customHeight="1" x14ac:dyDescent="0.2">
      <c r="A13" s="546">
        <v>3</v>
      </c>
      <c r="B13" s="549" t="str">
        <f t="shared" si="0"/>
        <v xml:space="preserve">Relleno Bajo Contrapiso </v>
      </c>
      <c r="C13" s="550" t="str">
        <f t="shared" si="1"/>
        <v>m3</v>
      </c>
      <c r="D13" s="556">
        <v>8.44</v>
      </c>
      <c r="E13" s="548">
        <f t="shared" si="2"/>
        <v>0</v>
      </c>
      <c r="F13" s="548">
        <f t="shared" si="3"/>
        <v>0</v>
      </c>
      <c r="G13" s="565"/>
      <c r="H13" s="107"/>
      <c r="I13" s="565"/>
      <c r="J13" s="87" t="s">
        <v>1382</v>
      </c>
    </row>
    <row r="14" spans="1:10" ht="20.100000000000001" customHeight="1" x14ac:dyDescent="0.2">
      <c r="A14" s="546">
        <v>4</v>
      </c>
      <c r="B14" s="549" t="str">
        <f t="shared" si="0"/>
        <v>Hormigón de limpieza</v>
      </c>
      <c r="C14" s="550" t="str">
        <f t="shared" si="1"/>
        <v>m2</v>
      </c>
      <c r="D14" s="556">
        <v>1.8</v>
      </c>
      <c r="E14" s="548">
        <f t="shared" si="2"/>
        <v>0</v>
      </c>
      <c r="F14" s="548">
        <f t="shared" si="3"/>
        <v>0</v>
      </c>
      <c r="G14" s="565"/>
      <c r="H14" s="107"/>
      <c r="I14" s="565"/>
    </row>
    <row r="15" spans="1:10" ht="20.100000000000001" customHeight="1" x14ac:dyDescent="0.2">
      <c r="A15" s="546">
        <v>5</v>
      </c>
      <c r="B15" s="549" t="str">
        <f t="shared" si="0"/>
        <v>Cimiento Ciclópeo H 13</v>
      </c>
      <c r="C15" s="550" t="str">
        <f t="shared" si="1"/>
        <v>m3</v>
      </c>
      <c r="D15" s="556">
        <v>12.63</v>
      </c>
      <c r="E15" s="548">
        <f t="shared" si="2"/>
        <v>0</v>
      </c>
      <c r="F15" s="548">
        <f t="shared" si="3"/>
        <v>0</v>
      </c>
      <c r="G15" s="565"/>
      <c r="H15" s="107"/>
      <c r="I15" s="565"/>
    </row>
    <row r="16" spans="1:10" ht="20.100000000000001" customHeight="1" x14ac:dyDescent="0.2">
      <c r="A16" s="546">
        <v>6</v>
      </c>
      <c r="B16" s="549" t="str">
        <f t="shared" si="0"/>
        <v>Dado Fundación  h=15cm</v>
      </c>
      <c r="C16" s="550" t="str">
        <f t="shared" si="1"/>
        <v>m3</v>
      </c>
      <c r="D16" s="557">
        <v>1.02</v>
      </c>
      <c r="E16" s="548">
        <f t="shared" si="2"/>
        <v>0</v>
      </c>
      <c r="F16" s="548">
        <f t="shared" si="3"/>
        <v>0</v>
      </c>
      <c r="G16" s="567"/>
      <c r="H16" s="107"/>
      <c r="I16" s="567"/>
    </row>
    <row r="17" spans="1:9" ht="20.100000000000001" customHeight="1" x14ac:dyDescent="0.2">
      <c r="A17" s="546">
        <v>7</v>
      </c>
      <c r="B17" s="549" t="str">
        <f t="shared" si="0"/>
        <v>Vigas de Encadenado Inferior - Fundación  H 17</v>
      </c>
      <c r="C17" s="550" t="str">
        <f t="shared" si="1"/>
        <v>m3</v>
      </c>
      <c r="D17" s="557">
        <v>1.94</v>
      </c>
      <c r="E17" s="548">
        <f t="shared" si="2"/>
        <v>0</v>
      </c>
      <c r="F17" s="548">
        <f t="shared" si="3"/>
        <v>0</v>
      </c>
      <c r="G17" s="567"/>
      <c r="H17" s="107"/>
      <c r="I17" s="567"/>
    </row>
    <row r="18" spans="1:9" ht="20.100000000000001" customHeight="1" x14ac:dyDescent="0.2">
      <c r="A18" s="546">
        <v>8</v>
      </c>
      <c r="B18" s="549" t="str">
        <f t="shared" si="0"/>
        <v>Columna de Encadenado (incluye tronco de columna)</v>
      </c>
      <c r="C18" s="550" t="str">
        <f t="shared" si="1"/>
        <v>m3</v>
      </c>
      <c r="D18" s="557">
        <v>3.18</v>
      </c>
      <c r="E18" s="548">
        <f t="shared" si="2"/>
        <v>0</v>
      </c>
      <c r="F18" s="548">
        <f t="shared" si="3"/>
        <v>0</v>
      </c>
      <c r="G18" s="567"/>
      <c r="H18" s="107"/>
      <c r="I18" s="567"/>
    </row>
    <row r="19" spans="1:9" ht="20.100000000000001" customHeight="1" x14ac:dyDescent="0.2">
      <c r="A19" s="546">
        <v>9</v>
      </c>
      <c r="B19" s="549" t="str">
        <f t="shared" si="0"/>
        <v>Vigas de Encadenado Superior, Dintel y de Carga</v>
      </c>
      <c r="C19" s="550" t="str">
        <f t="shared" si="1"/>
        <v>m3</v>
      </c>
      <c r="D19" s="557">
        <v>2.25</v>
      </c>
      <c r="E19" s="548">
        <f t="shared" si="2"/>
        <v>0</v>
      </c>
      <c r="F19" s="548">
        <f t="shared" si="3"/>
        <v>0</v>
      </c>
      <c r="G19" s="567"/>
      <c r="H19" s="107"/>
      <c r="I19" s="567"/>
    </row>
    <row r="20" spans="1:9" ht="20.100000000000001" customHeight="1" x14ac:dyDescent="0.2">
      <c r="A20" s="546">
        <v>10</v>
      </c>
      <c r="B20" s="549" t="str">
        <f t="shared" si="0"/>
        <v>Losa de Hormigón Armado</v>
      </c>
      <c r="C20" s="550" t="str">
        <f t="shared" si="1"/>
        <v>m3</v>
      </c>
      <c r="D20" s="557">
        <v>2.77</v>
      </c>
      <c r="E20" s="548">
        <f t="shared" si="2"/>
        <v>0</v>
      </c>
      <c r="F20" s="548">
        <f t="shared" si="3"/>
        <v>0</v>
      </c>
      <c r="G20" s="567"/>
      <c r="H20" s="107"/>
      <c r="I20" s="567"/>
    </row>
    <row r="21" spans="1:9" ht="20.100000000000001" customHeight="1" x14ac:dyDescent="0.2">
      <c r="A21" s="546">
        <v>11</v>
      </c>
      <c r="B21" s="549" t="str">
        <f t="shared" si="0"/>
        <v>Tanque de Reserva (incluido cierre base tanque)</v>
      </c>
      <c r="C21" s="550" t="str">
        <f t="shared" si="1"/>
        <v>gl</v>
      </c>
      <c r="D21" s="557">
        <v>1</v>
      </c>
      <c r="E21" s="548">
        <f t="shared" si="2"/>
        <v>0</v>
      </c>
      <c r="F21" s="548">
        <f t="shared" si="3"/>
        <v>0</v>
      </c>
      <c r="G21" s="567"/>
      <c r="H21" s="107"/>
      <c r="I21" s="567"/>
    </row>
    <row r="22" spans="1:9" ht="20.100000000000001" customHeight="1" x14ac:dyDescent="0.2">
      <c r="A22" s="546">
        <v>12</v>
      </c>
      <c r="B22" s="549" t="str">
        <f t="shared" si="0"/>
        <v>Capa aisladora horizontal  18cm</v>
      </c>
      <c r="C22" s="550" t="str">
        <f t="shared" si="1"/>
        <v>m2</v>
      </c>
      <c r="D22" s="556">
        <v>7.2</v>
      </c>
      <c r="E22" s="548">
        <f t="shared" si="2"/>
        <v>0</v>
      </c>
      <c r="F22" s="548">
        <f t="shared" si="3"/>
        <v>0</v>
      </c>
      <c r="G22" s="565"/>
      <c r="H22" s="107"/>
      <c r="I22" s="565"/>
    </row>
    <row r="23" spans="1:9" ht="20.100000000000001" customHeight="1" x14ac:dyDescent="0.2">
      <c r="A23" s="546">
        <v>13</v>
      </c>
      <c r="B23" s="549" t="str">
        <f t="shared" si="0"/>
        <v xml:space="preserve">Mampostería Ladrillón Cerámico Macizo (soga) </v>
      </c>
      <c r="C23" s="550" t="str">
        <f t="shared" si="1"/>
        <v>m2</v>
      </c>
      <c r="D23" s="557">
        <v>85.4</v>
      </c>
      <c r="E23" s="548">
        <f t="shared" si="2"/>
        <v>0</v>
      </c>
      <c r="F23" s="548">
        <f t="shared" si="3"/>
        <v>0</v>
      </c>
      <c r="G23" s="567"/>
      <c r="H23" s="107"/>
      <c r="I23" s="567"/>
    </row>
    <row r="24" spans="1:9" ht="20.100000000000001" customHeight="1" x14ac:dyDescent="0.2">
      <c r="A24" s="546">
        <v>14</v>
      </c>
      <c r="B24" s="549" t="str">
        <f t="shared" si="0"/>
        <v>Tabique  Liviano  tipo Durlock ( con placa de yeso de 12,5 mm para sectores húmedos)</v>
      </c>
      <c r="C24" s="550" t="str">
        <f t="shared" si="1"/>
        <v>m2</v>
      </c>
      <c r="D24" s="557">
        <v>4.83</v>
      </c>
      <c r="E24" s="548">
        <f t="shared" si="2"/>
        <v>0</v>
      </c>
      <c r="F24" s="548">
        <f t="shared" si="3"/>
        <v>0</v>
      </c>
      <c r="G24" s="567"/>
      <c r="H24" s="107"/>
      <c r="I24" s="567"/>
    </row>
    <row r="25" spans="1:9" ht="20.100000000000001" customHeight="1" x14ac:dyDescent="0.2">
      <c r="A25" s="546">
        <v>15</v>
      </c>
      <c r="B25" s="549" t="str">
        <f t="shared" si="0"/>
        <v>Cubierta de Techo Aislación Térmica e Hidráulica</v>
      </c>
      <c r="C25" s="550" t="str">
        <f t="shared" si="1"/>
        <v>m2</v>
      </c>
      <c r="D25" s="556">
        <v>61.92</v>
      </c>
      <c r="E25" s="548">
        <f t="shared" si="2"/>
        <v>0</v>
      </c>
      <c r="F25" s="548">
        <f t="shared" si="3"/>
        <v>0</v>
      </c>
      <c r="G25" s="565"/>
      <c r="H25" s="107"/>
      <c r="I25" s="565"/>
    </row>
    <row r="26" spans="1:9" ht="20.100000000000001" customHeight="1" x14ac:dyDescent="0.2">
      <c r="A26" s="546">
        <v>16</v>
      </c>
      <c r="B26" s="549" t="str">
        <f t="shared" si="0"/>
        <v>Contrapiso  Interior</v>
      </c>
      <c r="C26" s="550" t="str">
        <f t="shared" si="1"/>
        <v>m2</v>
      </c>
      <c r="D26" s="556">
        <v>51.38</v>
      </c>
      <c r="E26" s="548">
        <f t="shared" si="2"/>
        <v>0</v>
      </c>
      <c r="F26" s="548">
        <f t="shared" si="3"/>
        <v>0</v>
      </c>
      <c r="G26" s="565"/>
      <c r="H26" s="107"/>
      <c r="I26" s="565"/>
    </row>
    <row r="27" spans="1:9" ht="20.100000000000001" customHeight="1" x14ac:dyDescent="0.2">
      <c r="A27" s="546">
        <v>17</v>
      </c>
      <c r="B27" s="549" t="str">
        <f t="shared" si="0"/>
        <v>Carpeta bajo Cerámico e=4cm</v>
      </c>
      <c r="C27" s="550" t="str">
        <f t="shared" si="1"/>
        <v>m2</v>
      </c>
      <c r="D27" s="556">
        <v>51.38</v>
      </c>
      <c r="E27" s="548">
        <f t="shared" si="2"/>
        <v>0</v>
      </c>
      <c r="F27" s="548">
        <f t="shared" si="3"/>
        <v>0</v>
      </c>
      <c r="G27" s="565"/>
      <c r="H27" s="107"/>
      <c r="I27" s="565"/>
    </row>
    <row r="28" spans="1:9" ht="20.100000000000001" customHeight="1" x14ac:dyDescent="0.2">
      <c r="A28" s="546">
        <v>18</v>
      </c>
      <c r="B28" s="549" t="str">
        <f t="shared" si="0"/>
        <v>Piso baldosa cerámica (incluido umbral)</v>
      </c>
      <c r="C28" s="550" t="str">
        <f t="shared" si="1"/>
        <v>m2</v>
      </c>
      <c r="D28" s="558">
        <v>51.38</v>
      </c>
      <c r="E28" s="548">
        <f t="shared" si="2"/>
        <v>0</v>
      </c>
      <c r="F28" s="548">
        <f t="shared" si="3"/>
        <v>0</v>
      </c>
      <c r="G28" s="565"/>
      <c r="H28" s="107"/>
      <c r="I28" s="565"/>
    </row>
    <row r="29" spans="1:9" ht="20.100000000000001" customHeight="1" x14ac:dyDescent="0.2">
      <c r="A29" s="546">
        <v>19</v>
      </c>
      <c r="B29" s="549" t="str">
        <f t="shared" si="0"/>
        <v>Contrapisos de Veredín perimetral, vereda de acceso y galería</v>
      </c>
      <c r="C29" s="550" t="str">
        <f t="shared" si="1"/>
        <v>m2</v>
      </c>
      <c r="D29" s="556">
        <v>68.900000000000006</v>
      </c>
      <c r="E29" s="548">
        <f t="shared" si="2"/>
        <v>0</v>
      </c>
      <c r="F29" s="548">
        <f t="shared" si="3"/>
        <v>0</v>
      </c>
      <c r="G29" s="568"/>
      <c r="H29" s="107"/>
      <c r="I29" s="568"/>
    </row>
    <row r="30" spans="1:9" ht="20.100000000000001" customHeight="1" x14ac:dyDescent="0.2">
      <c r="A30" s="546">
        <v>20</v>
      </c>
      <c r="B30" s="549" t="str">
        <f t="shared" si="0"/>
        <v>Carpinterías metálica, aluminio y madera</v>
      </c>
      <c r="C30" s="550" t="str">
        <f t="shared" si="1"/>
        <v>gl</v>
      </c>
      <c r="D30" s="559">
        <v>1</v>
      </c>
      <c r="E30" s="548">
        <f t="shared" si="2"/>
        <v>0</v>
      </c>
      <c r="F30" s="548">
        <f t="shared" si="3"/>
        <v>0</v>
      </c>
      <c r="G30" s="565"/>
      <c r="H30" s="107"/>
      <c r="I30" s="565"/>
    </row>
    <row r="31" spans="1:9" ht="21" customHeight="1" x14ac:dyDescent="0.2">
      <c r="A31" s="546">
        <v>21</v>
      </c>
      <c r="B31" s="549" t="str">
        <f t="shared" si="0"/>
        <v>Jaharro b/ revestimiento cerámico</v>
      </c>
      <c r="C31" s="550" t="str">
        <f t="shared" si="1"/>
        <v>m2</v>
      </c>
      <c r="D31" s="558">
        <v>15.3</v>
      </c>
      <c r="E31" s="548">
        <f t="shared" si="2"/>
        <v>0</v>
      </c>
      <c r="F31" s="548">
        <f t="shared" si="3"/>
        <v>0</v>
      </c>
      <c r="G31" s="569"/>
      <c r="H31" s="107"/>
      <c r="I31" s="569"/>
    </row>
    <row r="32" spans="1:9" ht="21" customHeight="1" x14ac:dyDescent="0.2">
      <c r="A32" s="546">
        <v>22</v>
      </c>
      <c r="B32" s="549" t="str">
        <f>IFERROR(VLOOKUP(A32,Tabla_Datos,2,FALSE),0)</f>
        <v>Jaharro y Enlucido a la cal (interior)</v>
      </c>
      <c r="C32" s="550" t="str">
        <f>IFERROR(VLOOKUP(A32,Tabla_Datos,3,FALSE),0)</f>
        <v>m2</v>
      </c>
      <c r="D32" s="558">
        <v>118.89</v>
      </c>
      <c r="E32" s="548">
        <f t="shared" si="2"/>
        <v>0</v>
      </c>
      <c r="F32" s="548">
        <f t="shared" si="3"/>
        <v>0</v>
      </c>
      <c r="G32" s="569"/>
      <c r="H32" s="107"/>
      <c r="I32" s="569"/>
    </row>
    <row r="33" spans="1:9" ht="20.100000000000001" customHeight="1" x14ac:dyDescent="0.2">
      <c r="A33" s="546">
        <v>23</v>
      </c>
      <c r="B33" s="549" t="str">
        <f t="shared" si="0"/>
        <v>Revestimiento cerámico</v>
      </c>
      <c r="C33" s="550" t="str">
        <f t="shared" si="1"/>
        <v>m2</v>
      </c>
      <c r="D33" s="558">
        <v>15.3</v>
      </c>
      <c r="E33" s="548">
        <f t="shared" si="2"/>
        <v>0</v>
      </c>
      <c r="F33" s="548">
        <f t="shared" si="3"/>
        <v>0</v>
      </c>
      <c r="G33" s="568"/>
      <c r="H33" s="107"/>
      <c r="I33" s="568"/>
    </row>
    <row r="34" spans="1:9" ht="20.100000000000001" customHeight="1" x14ac:dyDescent="0.2">
      <c r="A34" s="546" t="s">
        <v>1370</v>
      </c>
      <c r="B34" s="549" t="str">
        <f t="shared" si="0"/>
        <v>Mesadas, campana y ventilaciones p/ disc.(incluida mesada exterior)</v>
      </c>
      <c r="C34" s="550" t="str">
        <f t="shared" si="1"/>
        <v>gl</v>
      </c>
      <c r="D34" s="559">
        <v>1</v>
      </c>
      <c r="E34" s="548">
        <f t="shared" si="2"/>
        <v>0</v>
      </c>
      <c r="F34" s="548">
        <f t="shared" si="3"/>
        <v>0</v>
      </c>
      <c r="G34" s="568"/>
      <c r="H34" s="107"/>
      <c r="I34" s="568"/>
    </row>
    <row r="35" spans="1:9" ht="20.100000000000001" customHeight="1" x14ac:dyDescent="0.2">
      <c r="A35" s="546">
        <v>25</v>
      </c>
      <c r="B35" s="549" t="str">
        <f t="shared" si="0"/>
        <v>Antepechos de H° Armado con goterón bajo nariz de 2cm</v>
      </c>
      <c r="C35" s="550" t="str">
        <f t="shared" si="1"/>
        <v>ml</v>
      </c>
      <c r="D35" s="558">
        <v>4.5</v>
      </c>
      <c r="E35" s="548">
        <f t="shared" si="2"/>
        <v>0</v>
      </c>
      <c r="F35" s="548">
        <f t="shared" si="3"/>
        <v>0</v>
      </c>
      <c r="G35" s="568"/>
      <c r="H35" s="107"/>
      <c r="I35" s="568"/>
    </row>
    <row r="36" spans="1:9" ht="20.100000000000001" customHeight="1" x14ac:dyDescent="0.2">
      <c r="A36" s="546">
        <v>26</v>
      </c>
      <c r="B36" s="549" t="str">
        <f t="shared" si="0"/>
        <v>Esmalte sintético sobre carpintería metálica</v>
      </c>
      <c r="C36" s="550" t="str">
        <f t="shared" si="1"/>
        <v>m2</v>
      </c>
      <c r="D36" s="558">
        <v>16.170000000000002</v>
      </c>
      <c r="E36" s="548">
        <f t="shared" si="2"/>
        <v>0</v>
      </c>
      <c r="F36" s="548">
        <f t="shared" si="3"/>
        <v>0</v>
      </c>
      <c r="G36" s="568"/>
      <c r="H36" s="107"/>
      <c r="I36" s="568"/>
    </row>
    <row r="37" spans="1:9" ht="20.100000000000001" customHeight="1" x14ac:dyDescent="0.2">
      <c r="A37" s="546">
        <v>27</v>
      </c>
      <c r="B37" s="549" t="str">
        <f t="shared" si="0"/>
        <v>Esmalte sintético sobre carpintería madera</v>
      </c>
      <c r="C37" s="550" t="str">
        <f t="shared" si="1"/>
        <v>m2</v>
      </c>
      <c r="D37" s="558">
        <v>13.36</v>
      </c>
      <c r="E37" s="548">
        <f t="shared" si="2"/>
        <v>0</v>
      </c>
      <c r="F37" s="548">
        <f t="shared" si="3"/>
        <v>0</v>
      </c>
      <c r="G37" s="568"/>
      <c r="H37" s="107"/>
      <c r="I37" s="568"/>
    </row>
    <row r="38" spans="1:9" ht="20.100000000000001" customHeight="1" x14ac:dyDescent="0.2">
      <c r="A38" s="546">
        <v>28</v>
      </c>
      <c r="B38" s="549" t="str">
        <f t="shared" si="0"/>
        <v>Látex exterior en H° Visto y Muros T,R.</v>
      </c>
      <c r="C38" s="550" t="str">
        <f t="shared" si="1"/>
        <v>m2</v>
      </c>
      <c r="D38" s="558">
        <v>128.55000000000001</v>
      </c>
      <c r="E38" s="548">
        <f t="shared" si="2"/>
        <v>0</v>
      </c>
      <c r="F38" s="548">
        <f t="shared" si="3"/>
        <v>0</v>
      </c>
      <c r="G38" s="569"/>
      <c r="H38" s="107"/>
      <c r="I38" s="569"/>
    </row>
    <row r="39" spans="1:9" ht="20.100000000000001" customHeight="1" x14ac:dyDescent="0.2">
      <c r="A39" s="546">
        <v>29</v>
      </c>
      <c r="B39" s="549" t="str">
        <f t="shared" si="0"/>
        <v>Provisión y colocación de cristal float 3mm</v>
      </c>
      <c r="C39" s="550" t="str">
        <f t="shared" si="1"/>
        <v>m2</v>
      </c>
      <c r="D39" s="558">
        <v>5.69</v>
      </c>
      <c r="E39" s="548">
        <f t="shared" si="2"/>
        <v>0</v>
      </c>
      <c r="F39" s="548">
        <f t="shared" si="3"/>
        <v>0</v>
      </c>
      <c r="G39" s="568"/>
      <c r="H39" s="107"/>
      <c r="I39" s="568"/>
    </row>
    <row r="40" spans="1:9" ht="20.100000000000001" customHeight="1" x14ac:dyDescent="0.2">
      <c r="A40" s="546">
        <v>30</v>
      </c>
      <c r="B40" s="549" t="str">
        <f>IFERROR(VLOOKUP(A40,Tabla_Datos,2,FALSE),0)</f>
        <v>Provisión y colocación de cristal float 4mm</v>
      </c>
      <c r="C40" s="550" t="str">
        <f>IFERROR(VLOOKUP(A40,Tabla_Datos,3,FALSE),0)</f>
        <v>m2</v>
      </c>
      <c r="D40" s="558">
        <v>3.59</v>
      </c>
      <c r="E40" s="548">
        <f t="shared" si="2"/>
        <v>0</v>
      </c>
      <c r="F40" s="548">
        <f t="shared" si="3"/>
        <v>0</v>
      </c>
      <c r="G40" s="568"/>
      <c r="H40" s="107"/>
      <c r="I40" s="568"/>
    </row>
    <row r="41" spans="1:9" ht="20.100000000000001" customHeight="1" x14ac:dyDescent="0.2">
      <c r="A41" s="546">
        <v>31</v>
      </c>
      <c r="B41" s="549" t="str">
        <f t="shared" ref="B41:B47" si="4">IFERROR(VLOOKUP(A41,Tabla_Datos,2,FALSE),0)</f>
        <v>Pérgolas (Frente y Fondo)  - Incluye Base de Hormigón Simple H 13</v>
      </c>
      <c r="C41" s="550" t="str">
        <f t="shared" ref="C41:C47" si="5">IFERROR(VLOOKUP(A41,Tabla_Datos,3,FALSE),0)</f>
        <v>gl</v>
      </c>
      <c r="D41" s="558">
        <v>1</v>
      </c>
      <c r="E41" s="548">
        <f t="shared" si="2"/>
        <v>0</v>
      </c>
      <c r="F41" s="548">
        <f t="shared" si="3"/>
        <v>0</v>
      </c>
      <c r="G41" s="568"/>
      <c r="H41" s="107"/>
      <c r="I41" s="568"/>
    </row>
    <row r="42" spans="1:9" ht="20.100000000000001" customHeight="1" x14ac:dyDescent="0.2">
      <c r="A42" s="546" t="s">
        <v>1371</v>
      </c>
      <c r="B42" s="549" t="str">
        <f>IFERROR(VLOOKUP(A42,Tabla_Datos,2,FALSE),0)</f>
        <v xml:space="preserve">Instalación sanitaria p/ disc.(incl. cañería base, distrib. AF-AC, artefactos y grifería) </v>
      </c>
      <c r="C42" s="550" t="str">
        <f>IFERROR(VLOOKUP(A42,Tabla_Datos,3,FALSE),0)</f>
        <v>gl</v>
      </c>
      <c r="D42" s="558">
        <v>1</v>
      </c>
      <c r="E42" s="548">
        <f t="shared" si="2"/>
        <v>0</v>
      </c>
      <c r="F42" s="548">
        <f t="shared" si="3"/>
        <v>0</v>
      </c>
      <c r="G42" s="568"/>
      <c r="H42" s="107"/>
      <c r="I42" s="568"/>
    </row>
    <row r="43" spans="1:9" ht="20.100000000000001" customHeight="1" x14ac:dyDescent="0.2">
      <c r="A43" s="546">
        <v>33</v>
      </c>
      <c r="B43" s="549" t="str">
        <f t="shared" si="4"/>
        <v>Calefón Solar - Termosifónico - Captador por tubo de vacío</v>
      </c>
      <c r="C43" s="550" t="str">
        <f t="shared" si="5"/>
        <v>u</v>
      </c>
      <c r="D43" s="558">
        <v>1</v>
      </c>
      <c r="E43" s="548">
        <f t="shared" si="2"/>
        <v>0</v>
      </c>
      <c r="F43" s="548">
        <f t="shared" si="3"/>
        <v>0</v>
      </c>
      <c r="G43" s="568"/>
      <c r="H43" s="107"/>
      <c r="I43" s="568"/>
    </row>
    <row r="44" spans="1:9" ht="20.100000000000001" customHeight="1" x14ac:dyDescent="0.2">
      <c r="A44" s="546">
        <v>34</v>
      </c>
      <c r="B44" s="549" t="str">
        <f t="shared" si="4"/>
        <v>Instalación de Gas (Incl. Cocina 4 hornallas c/horno)</v>
      </c>
      <c r="C44" s="550" t="str">
        <f t="shared" si="5"/>
        <v>gl</v>
      </c>
      <c r="D44" s="558">
        <v>1</v>
      </c>
      <c r="E44" s="548">
        <f t="shared" si="2"/>
        <v>0</v>
      </c>
      <c r="F44" s="548">
        <f t="shared" si="3"/>
        <v>0</v>
      </c>
      <c r="G44" s="568"/>
      <c r="H44" s="107"/>
      <c r="I44" s="568"/>
    </row>
    <row r="45" spans="1:9" ht="20.100000000000001" customHeight="1" x14ac:dyDescent="0.2">
      <c r="A45" s="546">
        <v>35</v>
      </c>
      <c r="B45" s="549" t="str">
        <f t="shared" si="4"/>
        <v>Instalación de gas - Gabinete para tubos</v>
      </c>
      <c r="C45" s="550" t="str">
        <f t="shared" si="5"/>
        <v>U</v>
      </c>
      <c r="D45" s="558">
        <v>1</v>
      </c>
      <c r="E45" s="548">
        <f t="shared" si="2"/>
        <v>0</v>
      </c>
      <c r="F45" s="548">
        <f t="shared" si="3"/>
        <v>0</v>
      </c>
      <c r="G45" s="568"/>
      <c r="H45" s="107"/>
      <c r="I45" s="568"/>
    </row>
    <row r="46" spans="1:9" ht="20.100000000000001" customHeight="1" x14ac:dyDescent="0.2">
      <c r="A46" s="546">
        <v>36</v>
      </c>
      <c r="B46" s="549" t="str">
        <f t="shared" si="4"/>
        <v>Instalación eléctrica (incl.pilastra,proc.cañerias p/3AA,y preveer espacios en tablero gral. p/llaves termomagnéticas corresp. Portalámparas 3 cuerpos)</v>
      </c>
      <c r="C46" s="550" t="str">
        <f t="shared" si="5"/>
        <v>gl</v>
      </c>
      <c r="D46" s="558">
        <v>1</v>
      </c>
      <c r="E46" s="548">
        <f t="shared" si="2"/>
        <v>0</v>
      </c>
      <c r="F46" s="548">
        <f t="shared" si="3"/>
        <v>0</v>
      </c>
      <c r="G46" s="568"/>
      <c r="H46" s="107"/>
      <c r="I46" s="568"/>
    </row>
    <row r="47" spans="1:9" ht="20.100000000000001" customHeight="1" x14ac:dyDescent="0.2">
      <c r="A47" s="546">
        <v>37</v>
      </c>
      <c r="B47" s="549" t="str">
        <f t="shared" si="4"/>
        <v>Terminación y limpieza de obra</v>
      </c>
      <c r="C47" s="550" t="str">
        <f t="shared" si="5"/>
        <v>gl</v>
      </c>
      <c r="D47" s="558">
        <v>1</v>
      </c>
      <c r="E47" s="548">
        <f t="shared" si="2"/>
        <v>0</v>
      </c>
      <c r="F47" s="548">
        <f t="shared" si="3"/>
        <v>0</v>
      </c>
      <c r="G47" s="568"/>
      <c r="H47" s="107"/>
      <c r="I47" s="568"/>
    </row>
    <row r="48" spans="1:9" ht="20.100000000000001" customHeight="1" x14ac:dyDescent="0.2">
      <c r="A48" s="546">
        <v>38</v>
      </c>
      <c r="B48" s="549" t="str">
        <f t="shared" ref="B48" si="6">IFERROR(VLOOKUP(A48,Tabla_Datos,2,FALSE),0)</f>
        <v>Flete</v>
      </c>
      <c r="C48" s="550" t="str">
        <f t="shared" ref="C48" si="7">IFERROR(VLOOKUP(A48,Tabla_Datos,3,FALSE),0)</f>
        <v>gl</v>
      </c>
      <c r="D48" s="558">
        <v>1</v>
      </c>
      <c r="E48" s="548">
        <f t="shared" si="2"/>
        <v>0</v>
      </c>
      <c r="F48" s="548">
        <f t="shared" si="3"/>
        <v>0</v>
      </c>
      <c r="G48" s="568"/>
      <c r="H48" s="107"/>
      <c r="I48" s="568"/>
    </row>
    <row r="49" spans="1:9" ht="20.100000000000001" customHeight="1" x14ac:dyDescent="0.2">
      <c r="A49" s="236"/>
      <c r="B49" s="237"/>
      <c r="C49" s="240"/>
      <c r="D49" s="240"/>
      <c r="E49" s="240"/>
      <c r="F49" s="240"/>
    </row>
    <row r="50" spans="1:9" ht="20.100000000000001" customHeight="1" x14ac:dyDescent="0.2">
      <c r="A50" s="521" t="s">
        <v>1106</v>
      </c>
      <c r="B50" s="522" t="s">
        <v>1166</v>
      </c>
      <c r="C50" s="523"/>
      <c r="D50" s="587"/>
      <c r="E50" s="525"/>
      <c r="F50" s="526">
        <f>ROUND(F59/Coef_Paso_Vivienda,2)</f>
        <v>0</v>
      </c>
    </row>
    <row r="51" spans="1:9" ht="20.100000000000001" customHeight="1" x14ac:dyDescent="0.2">
      <c r="A51" s="527" t="s">
        <v>1107</v>
      </c>
      <c r="B51" s="528" t="str">
        <f>"COSTO FINANCIERO  "&amp;ROUND(Costo_Financiero*100,2)&amp;" % de ( 1 )"</f>
        <v>COSTO FINANCIERO  0 % de ( 1 )</v>
      </c>
      <c r="C51" s="529">
        <f>Costo_Financiero</f>
        <v>0</v>
      </c>
      <c r="D51" s="535"/>
      <c r="E51" s="531">
        <f>Costo_Financiero</f>
        <v>0</v>
      </c>
      <c r="F51" s="532">
        <f>ROUND(F50*Costo_Financiero,2)</f>
        <v>0</v>
      </c>
    </row>
    <row r="52" spans="1:9" ht="20.100000000000001" customHeight="1" x14ac:dyDescent="0.2">
      <c r="A52" s="527" t="s">
        <v>1108</v>
      </c>
      <c r="B52" s="528" t="s">
        <v>1162</v>
      </c>
      <c r="C52" s="529"/>
      <c r="D52" s="535"/>
      <c r="E52" s="533"/>
      <c r="F52" s="532">
        <f>F50+F51</f>
        <v>0</v>
      </c>
    </row>
    <row r="53" spans="1:9" ht="20.100000000000001" customHeight="1" x14ac:dyDescent="0.2">
      <c r="A53" s="527" t="s">
        <v>1109</v>
      </c>
      <c r="B53" s="534" t="str">
        <f>CONCATENATE("GASTOS GENERALES  ",ROUND(Gastos_Generales*100,3)," % de ( 3 )")</f>
        <v>GASTOS GENERALES  0 % de ( 3 )</v>
      </c>
      <c r="C53" s="531">
        <f>Gastos_Generales</f>
        <v>0</v>
      </c>
      <c r="D53" s="535"/>
      <c r="E53" s="533"/>
      <c r="F53" s="532">
        <f>ROUND(F52*Gastos_Generales,2)</f>
        <v>0</v>
      </c>
    </row>
    <row r="54" spans="1:9" ht="20.100000000000001" customHeight="1" x14ac:dyDescent="0.2">
      <c r="A54" s="527" t="s">
        <v>1110</v>
      </c>
      <c r="B54" s="534" t="str">
        <f>CONCATENATE("BENEFICIOS  ",ROUND(Beneficio*100,2)," % de ( 3 )")</f>
        <v>BENEFICIOS  0 % de ( 3 )</v>
      </c>
      <c r="C54" s="531">
        <f>Beneficio</f>
        <v>0</v>
      </c>
      <c r="D54" s="535"/>
      <c r="E54" s="533"/>
      <c r="F54" s="532">
        <f>ROUND(F52*Beneficio,2)</f>
        <v>0</v>
      </c>
    </row>
    <row r="55" spans="1:9" ht="20.100000000000001" customHeight="1" x14ac:dyDescent="0.2">
      <c r="A55" s="527">
        <v>6</v>
      </c>
      <c r="B55" s="528" t="s">
        <v>1163</v>
      </c>
      <c r="C55" s="533"/>
      <c r="D55" s="535"/>
      <c r="E55" s="533"/>
      <c r="F55" s="532">
        <f>F52+F53+F54</f>
        <v>0</v>
      </c>
    </row>
    <row r="56" spans="1:9" ht="20.100000000000001" customHeight="1" x14ac:dyDescent="0.2">
      <c r="A56" s="527" t="s">
        <v>1164</v>
      </c>
      <c r="B56" s="534" t="str">
        <f>CONCATENATE("INGRESOS BRUTOS Y LOTE HOGAR  ",ROUND(Ingresos_Brutos*100,2)," % de ( 6 )")</f>
        <v>INGRESOS BRUTOS Y LOTE HOGAR  2,4 % de ( 6 )</v>
      </c>
      <c r="C56" s="531">
        <f>Ingresos_Brutos</f>
        <v>2.4E-2</v>
      </c>
      <c r="D56" s="535"/>
      <c r="E56" s="533"/>
      <c r="F56" s="532">
        <f>IF(Ingresos_Brutos=0,,ROUND(Ingresos_Brutos*F55,2))</f>
        <v>0</v>
      </c>
    </row>
    <row r="57" spans="1:9" ht="20.100000000000001" customHeight="1" x14ac:dyDescent="0.2">
      <c r="A57" s="536" t="s">
        <v>1165</v>
      </c>
      <c r="B57" s="537" t="str">
        <f>CONCATENATE("IMPUESTO AL VALOR AGREGADO ",IVA_Vivienda*100," % de ( 6 )")</f>
        <v>IMPUESTO AL VALOR AGREGADO 10,5 % de ( 6 )</v>
      </c>
      <c r="C57" s="538">
        <f>IVA_Vivienda</f>
        <v>0.105</v>
      </c>
      <c r="D57" s="539"/>
      <c r="E57" s="540"/>
      <c r="F57" s="541">
        <f>IF(IVA_Vivienda=0,,ROUND(IVA_Vivienda*F55,2))</f>
        <v>0</v>
      </c>
    </row>
    <row r="58" spans="1:9" ht="20.100000000000001" customHeight="1" x14ac:dyDescent="0.2">
      <c r="A58" s="100"/>
      <c r="B58" s="95"/>
      <c r="C58" s="95"/>
      <c r="E58" s="97"/>
      <c r="F58" s="2"/>
    </row>
    <row r="59" spans="1:9" ht="20.100000000000001" customHeight="1" x14ac:dyDescent="0.2">
      <c r="A59" s="551"/>
      <c r="B59" s="552" t="str">
        <f>"PRECIO TOTAL VIVENDA"</f>
        <v>PRECIO TOTAL VIVENDA</v>
      </c>
      <c r="C59" s="554"/>
      <c r="D59" s="554"/>
      <c r="E59" s="554"/>
      <c r="F59" s="555">
        <f>SUM(F6:F48)</f>
        <v>0</v>
      </c>
      <c r="I59" s="167"/>
    </row>
    <row r="61" spans="1:9" ht="20.100000000000001" customHeight="1" x14ac:dyDescent="0.2">
      <c r="F61" s="167"/>
    </row>
  </sheetData>
  <sheetProtection formatCells="0" selectLockedCells="1"/>
  <mergeCells count="7">
    <mergeCell ref="A1:F1"/>
    <mergeCell ref="A7:A8"/>
    <mergeCell ref="B7:B8"/>
    <mergeCell ref="C7:C8"/>
    <mergeCell ref="D7:D8"/>
    <mergeCell ref="E7:E8"/>
    <mergeCell ref="F7:F8"/>
  </mergeCells>
  <conditionalFormatting sqref="A42:B42 A32:B32 B10:B48 A11:A48">
    <cfRule type="expression" dxfId="158" priority="32">
      <formula>$C10=0</formula>
    </cfRule>
  </conditionalFormatting>
  <conditionalFormatting sqref="A10">
    <cfRule type="expression" dxfId="157" priority="31" stopIfTrue="1">
      <formula>$C10=0</formula>
    </cfRule>
  </conditionalFormatting>
  <conditionalFormatting sqref="F50">
    <cfRule type="expression" dxfId="156" priority="5" stopIfTrue="1">
      <formula>#REF!=1</formula>
    </cfRule>
  </conditionalFormatting>
  <conditionalFormatting sqref="B49">
    <cfRule type="expression" dxfId="155" priority="27" stopIfTrue="1">
      <formula>$C49=0</formula>
    </cfRule>
  </conditionalFormatting>
  <conditionalFormatting sqref="A49">
    <cfRule type="expression" dxfId="154" priority="26" stopIfTrue="1">
      <formula>$C49=0</formula>
    </cfRule>
  </conditionalFormatting>
  <conditionalFormatting sqref="A38:A40">
    <cfRule type="expression" dxfId="153" priority="1" stopIfTrue="1">
      <formula>$C38=0</formula>
    </cfRule>
  </conditionalFormatting>
  <pageMargins left="0.39370078740157483" right="0.39370078740157483" top="0.39370078740157483" bottom="0.39370078740157483" header="0.39370078740157483" footer="0.39370078740157483"/>
  <pageSetup paperSize="9" scale="57"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pageSetUpPr fitToPage="1"/>
  </sheetPr>
  <dimension ref="A1:H69"/>
  <sheetViews>
    <sheetView workbookViewId="0">
      <selection sqref="A1:F1"/>
    </sheetView>
  </sheetViews>
  <sheetFormatPr baseColWidth="10" defaultColWidth="11.42578125" defaultRowHeight="20.100000000000001" customHeight="1" x14ac:dyDescent="0.2"/>
  <cols>
    <col min="1" max="1" width="12.7109375" style="87" customWidth="1"/>
    <col min="2" max="2" width="79.85546875" style="87" customWidth="1"/>
    <col min="3" max="3" width="10.7109375" style="87" customWidth="1"/>
    <col min="4" max="4" width="14.7109375" style="87" customWidth="1"/>
    <col min="5" max="6" width="16.7109375" style="87" customWidth="1"/>
    <col min="7" max="12" width="11.42578125" style="87"/>
    <col min="13" max="13" width="55" style="87" customWidth="1"/>
    <col min="14" max="16384" width="11.42578125" style="87"/>
  </cols>
  <sheetData>
    <row r="1" spans="1:6" ht="20.100000000000001" customHeight="1" x14ac:dyDescent="0.2">
      <c r="A1" s="622" t="s">
        <v>1236</v>
      </c>
      <c r="B1" s="622"/>
      <c r="C1" s="622"/>
      <c r="D1" s="622"/>
      <c r="E1" s="622"/>
      <c r="F1" s="622"/>
    </row>
    <row r="2" spans="1:6" s="109" customFormat="1" ht="20.100000000000001" customHeight="1" x14ac:dyDescent="0.2">
      <c r="A2" s="109" t="s">
        <v>1234</v>
      </c>
      <c r="B2" s="108" t="str">
        <f>Obra</f>
        <v>B° VIRGEN DE FÁTIMA - SECTOR 1 - 71 VIV.- DPTO. JÁCHAL</v>
      </c>
      <c r="C2" s="186"/>
      <c r="D2" s="110"/>
      <c r="E2" s="110"/>
      <c r="F2" s="110"/>
    </row>
    <row r="3" spans="1:6" s="109" customFormat="1" ht="20.100000000000001" customHeight="1" x14ac:dyDescent="0.2">
      <c r="A3" s="109" t="str">
        <f>"UBICACION:      "&amp;Ubicación</f>
        <v>UBICACION:      DEPTO. JÁCHAL</v>
      </c>
      <c r="B3" s="108" t="str">
        <f>Ubicación</f>
        <v>DEPTO. JÁCHAL</v>
      </c>
      <c r="C3" s="110"/>
      <c r="D3" s="110"/>
      <c r="E3" s="110"/>
      <c r="F3" s="110"/>
    </row>
    <row r="4" spans="1:6" s="109" customFormat="1" ht="20.100000000000001" customHeight="1" x14ac:dyDescent="0.2">
      <c r="A4" s="109" t="s">
        <v>1128</v>
      </c>
      <c r="B4" s="117" t="s">
        <v>1288</v>
      </c>
      <c r="D4" s="110"/>
      <c r="E4" s="110"/>
      <c r="F4" s="110"/>
    </row>
    <row r="5" spans="1:6" s="109" customFormat="1" ht="20.100000000000001" customHeight="1" x14ac:dyDescent="0.2">
      <c r="A5" s="109" t="s">
        <v>1159</v>
      </c>
      <c r="B5" s="165"/>
      <c r="D5" s="110"/>
      <c r="E5" s="110"/>
      <c r="F5" s="110"/>
    </row>
    <row r="6" spans="1:6" ht="20.100000000000001" customHeight="1" x14ac:dyDescent="0.2">
      <c r="A6" s="166"/>
      <c r="B6" s="232"/>
      <c r="C6" s="166"/>
      <c r="D6" s="166"/>
      <c r="E6" s="107"/>
    </row>
    <row r="7" spans="1:6" ht="20.100000000000001" customHeight="1" x14ac:dyDescent="0.2">
      <c r="A7" s="623" t="s">
        <v>1105</v>
      </c>
      <c r="B7" s="625" t="s">
        <v>0</v>
      </c>
      <c r="C7" s="623" t="s">
        <v>1</v>
      </c>
      <c r="D7" s="623" t="s">
        <v>2</v>
      </c>
      <c r="E7" s="623" t="s">
        <v>1151</v>
      </c>
      <c r="F7" s="623" t="s">
        <v>1161</v>
      </c>
    </row>
    <row r="8" spans="1:6" ht="20.100000000000001" customHeight="1" x14ac:dyDescent="0.2">
      <c r="A8" s="624"/>
      <c r="B8" s="626"/>
      <c r="C8" s="624"/>
      <c r="D8" s="624"/>
      <c r="E8" s="624"/>
      <c r="F8" s="624"/>
    </row>
    <row r="9" spans="1:6" ht="20.100000000000001" customHeight="1" x14ac:dyDescent="0.2">
      <c r="A9" s="241"/>
      <c r="B9" s="231"/>
      <c r="C9" s="175"/>
      <c r="D9" s="175"/>
      <c r="E9" s="175"/>
      <c r="F9" s="242"/>
    </row>
    <row r="10" spans="1:6" ht="20.100000000000001" customHeight="1" x14ac:dyDescent="0.2">
      <c r="A10" s="275" t="s">
        <v>1125</v>
      </c>
      <c r="B10" s="276" t="str">
        <f t="shared" ref="B10:B55" si="0">IFERROR(VLOOKUP(A10,Tabla_Datos,2,FALSE),0)</f>
        <v>VIVIENDA</v>
      </c>
      <c r="C10" s="277">
        <f t="shared" ref="C10:C55" si="1">IFERROR(VLOOKUP(A10,Tabla_Datos,3,FALSE),0)</f>
        <v>0</v>
      </c>
      <c r="D10" s="278"/>
      <c r="E10" s="310">
        <f>IFERROR(VLOOKUP(A10,Tabla_Comp_Presup,7,FALSE),0)</f>
        <v>0</v>
      </c>
      <c r="F10" s="310">
        <f>ROUND(D10*E10,2)</f>
        <v>0</v>
      </c>
    </row>
    <row r="11" spans="1:6" ht="20.100000000000001" customHeight="1" x14ac:dyDescent="0.2">
      <c r="A11" s="269"/>
      <c r="B11" s="271">
        <f t="shared" si="0"/>
        <v>0</v>
      </c>
      <c r="C11" s="272">
        <f t="shared" si="1"/>
        <v>0</v>
      </c>
      <c r="D11" s="280"/>
      <c r="E11" s="283">
        <f t="shared" ref="E11:E55" si="2">IFERROR(VLOOKUP(A11,Tabla_Comp_Presup,7,FALSE),0)</f>
        <v>0</v>
      </c>
      <c r="F11" s="283">
        <f>ROUND(D11*E11,15)</f>
        <v>0</v>
      </c>
    </row>
    <row r="12" spans="1:6" ht="20.100000000000001" customHeight="1" x14ac:dyDescent="0.2">
      <c r="A12" s="269"/>
      <c r="B12" s="273">
        <f t="shared" si="0"/>
        <v>0</v>
      </c>
      <c r="C12" s="274">
        <f t="shared" si="1"/>
        <v>0</v>
      </c>
      <c r="D12" s="281"/>
      <c r="E12" s="283">
        <f t="shared" si="2"/>
        <v>0</v>
      </c>
      <c r="F12" s="283">
        <f t="shared" ref="F12:F56" si="3">ROUND(D12*E12,15)</f>
        <v>0</v>
      </c>
    </row>
    <row r="13" spans="1:6" ht="20.100000000000001" customHeight="1" x14ac:dyDescent="0.2">
      <c r="A13" s="269"/>
      <c r="B13" s="273">
        <f t="shared" si="0"/>
        <v>0</v>
      </c>
      <c r="C13" s="274">
        <f t="shared" si="1"/>
        <v>0</v>
      </c>
      <c r="D13" s="281"/>
      <c r="E13" s="283">
        <f t="shared" si="2"/>
        <v>0</v>
      </c>
      <c r="F13" s="283">
        <f t="shared" si="3"/>
        <v>0</v>
      </c>
    </row>
    <row r="14" spans="1:6" ht="20.100000000000001" customHeight="1" x14ac:dyDescent="0.2">
      <c r="A14" s="269"/>
      <c r="B14" s="273">
        <f t="shared" si="0"/>
        <v>0</v>
      </c>
      <c r="C14" s="274">
        <f t="shared" si="1"/>
        <v>0</v>
      </c>
      <c r="D14" s="281"/>
      <c r="E14" s="283">
        <f t="shared" si="2"/>
        <v>0</v>
      </c>
      <c r="F14" s="283">
        <f t="shared" si="3"/>
        <v>0</v>
      </c>
    </row>
    <row r="15" spans="1:6" ht="20.100000000000001" customHeight="1" x14ac:dyDescent="0.2">
      <c r="A15" s="269"/>
      <c r="B15" s="273">
        <f t="shared" si="0"/>
        <v>0</v>
      </c>
      <c r="C15" s="274">
        <f t="shared" si="1"/>
        <v>0</v>
      </c>
      <c r="D15" s="281"/>
      <c r="E15" s="283">
        <f t="shared" si="2"/>
        <v>0</v>
      </c>
      <c r="F15" s="283">
        <f t="shared" si="3"/>
        <v>0</v>
      </c>
    </row>
    <row r="16" spans="1:6" ht="20.100000000000001" customHeight="1" x14ac:dyDescent="0.2">
      <c r="A16" s="269"/>
      <c r="B16" s="273">
        <f t="shared" si="0"/>
        <v>0</v>
      </c>
      <c r="C16" s="274">
        <f t="shared" si="1"/>
        <v>0</v>
      </c>
      <c r="D16" s="281"/>
      <c r="E16" s="283">
        <f t="shared" si="2"/>
        <v>0</v>
      </c>
      <c r="F16" s="283">
        <f t="shared" si="3"/>
        <v>0</v>
      </c>
    </row>
    <row r="17" spans="1:6" ht="20.100000000000001" customHeight="1" x14ac:dyDescent="0.2">
      <c r="A17" s="269"/>
      <c r="B17" s="273">
        <f t="shared" si="0"/>
        <v>0</v>
      </c>
      <c r="C17" s="274">
        <f t="shared" si="1"/>
        <v>0</v>
      </c>
      <c r="D17" s="281"/>
      <c r="E17" s="283">
        <f t="shared" si="2"/>
        <v>0</v>
      </c>
      <c r="F17" s="283">
        <f t="shared" si="3"/>
        <v>0</v>
      </c>
    </row>
    <row r="18" spans="1:6" ht="20.100000000000001" customHeight="1" x14ac:dyDescent="0.2">
      <c r="A18" s="269"/>
      <c r="B18" s="273">
        <f t="shared" si="0"/>
        <v>0</v>
      </c>
      <c r="C18" s="274">
        <f t="shared" si="1"/>
        <v>0</v>
      </c>
      <c r="D18" s="281"/>
      <c r="E18" s="283">
        <f t="shared" si="2"/>
        <v>0</v>
      </c>
      <c r="F18" s="283">
        <f t="shared" si="3"/>
        <v>0</v>
      </c>
    </row>
    <row r="19" spans="1:6" ht="20.100000000000001" customHeight="1" x14ac:dyDescent="0.2">
      <c r="A19" s="269"/>
      <c r="B19" s="273">
        <f t="shared" si="0"/>
        <v>0</v>
      </c>
      <c r="C19" s="274">
        <f t="shared" si="1"/>
        <v>0</v>
      </c>
      <c r="D19" s="281"/>
      <c r="E19" s="283">
        <f t="shared" si="2"/>
        <v>0</v>
      </c>
      <c r="F19" s="283">
        <f t="shared" si="3"/>
        <v>0</v>
      </c>
    </row>
    <row r="20" spans="1:6" ht="20.100000000000001" customHeight="1" x14ac:dyDescent="0.2">
      <c r="A20" s="269"/>
      <c r="B20" s="273">
        <f t="shared" si="0"/>
        <v>0</v>
      </c>
      <c r="C20" s="274">
        <f t="shared" si="1"/>
        <v>0</v>
      </c>
      <c r="D20" s="281"/>
      <c r="E20" s="283">
        <f t="shared" si="2"/>
        <v>0</v>
      </c>
      <c r="F20" s="283">
        <f t="shared" si="3"/>
        <v>0</v>
      </c>
    </row>
    <row r="21" spans="1:6" ht="20.100000000000001" customHeight="1" x14ac:dyDescent="0.2">
      <c r="A21" s="269"/>
      <c r="B21" s="273">
        <f t="shared" si="0"/>
        <v>0</v>
      </c>
      <c r="C21" s="274">
        <f t="shared" si="1"/>
        <v>0</v>
      </c>
      <c r="D21" s="281"/>
      <c r="E21" s="283">
        <f t="shared" si="2"/>
        <v>0</v>
      </c>
      <c r="F21" s="283">
        <f t="shared" si="3"/>
        <v>0</v>
      </c>
    </row>
    <row r="22" spans="1:6" ht="20.100000000000001" customHeight="1" x14ac:dyDescent="0.2">
      <c r="A22" s="269"/>
      <c r="B22" s="273">
        <f t="shared" si="0"/>
        <v>0</v>
      </c>
      <c r="C22" s="274">
        <f t="shared" si="1"/>
        <v>0</v>
      </c>
      <c r="D22" s="281"/>
      <c r="E22" s="283">
        <f t="shared" si="2"/>
        <v>0</v>
      </c>
      <c r="F22" s="283">
        <f t="shared" si="3"/>
        <v>0</v>
      </c>
    </row>
    <row r="23" spans="1:6" ht="20.100000000000001" customHeight="1" x14ac:dyDescent="0.2">
      <c r="A23" s="269"/>
      <c r="B23" s="273">
        <f t="shared" si="0"/>
        <v>0</v>
      </c>
      <c r="C23" s="274">
        <f t="shared" si="1"/>
        <v>0</v>
      </c>
      <c r="D23" s="281"/>
      <c r="E23" s="283">
        <f t="shared" si="2"/>
        <v>0</v>
      </c>
      <c r="F23" s="283">
        <f t="shared" si="3"/>
        <v>0</v>
      </c>
    </row>
    <row r="24" spans="1:6" ht="20.100000000000001" customHeight="1" x14ac:dyDescent="0.2">
      <c r="A24" s="269"/>
      <c r="B24" s="273">
        <f t="shared" si="0"/>
        <v>0</v>
      </c>
      <c r="C24" s="274">
        <f t="shared" si="1"/>
        <v>0</v>
      </c>
      <c r="D24" s="281"/>
      <c r="E24" s="283">
        <f t="shared" si="2"/>
        <v>0</v>
      </c>
      <c r="F24" s="283">
        <f t="shared" si="3"/>
        <v>0</v>
      </c>
    </row>
    <row r="25" spans="1:6" ht="20.100000000000001" customHeight="1" x14ac:dyDescent="0.2">
      <c r="A25" s="269"/>
      <c r="B25" s="273">
        <f t="shared" si="0"/>
        <v>0</v>
      </c>
      <c r="C25" s="274">
        <f t="shared" si="1"/>
        <v>0</v>
      </c>
      <c r="D25" s="281"/>
      <c r="E25" s="283">
        <f t="shared" si="2"/>
        <v>0</v>
      </c>
      <c r="F25" s="283">
        <f t="shared" si="3"/>
        <v>0</v>
      </c>
    </row>
    <row r="26" spans="1:6" ht="20.100000000000001" customHeight="1" x14ac:dyDescent="0.2">
      <c r="A26" s="269"/>
      <c r="B26" s="273">
        <f>IFERROR(VLOOKUP(A26,Tabla_Datos,2,FALSE),0)</f>
        <v>0</v>
      </c>
      <c r="C26" s="274">
        <f>IFERROR(VLOOKUP(A26,Tabla_Datos,3,FALSE),0)</f>
        <v>0</v>
      </c>
      <c r="D26" s="281"/>
      <c r="E26" s="283">
        <f ca="1">IFERROR(VLOOKUP(A26,Tabla_Comp_Presup,7,FALSE),0)</f>
        <v>0</v>
      </c>
      <c r="F26" s="283">
        <f t="shared" ca="1" si="3"/>
        <v>0</v>
      </c>
    </row>
    <row r="27" spans="1:6" ht="20.100000000000001" customHeight="1" x14ac:dyDescent="0.2">
      <c r="A27" s="269"/>
      <c r="B27" s="273">
        <f t="shared" si="0"/>
        <v>0</v>
      </c>
      <c r="C27" s="274">
        <f t="shared" si="1"/>
        <v>0</v>
      </c>
      <c r="D27" s="281"/>
      <c r="E27" s="283">
        <f t="shared" si="2"/>
        <v>0</v>
      </c>
      <c r="F27" s="283">
        <f t="shared" si="3"/>
        <v>0</v>
      </c>
    </row>
    <row r="28" spans="1:6" ht="20.100000000000001" customHeight="1" x14ac:dyDescent="0.2">
      <c r="A28" s="269"/>
      <c r="B28" s="273">
        <f t="shared" si="0"/>
        <v>0</v>
      </c>
      <c r="C28" s="274">
        <f t="shared" si="1"/>
        <v>0</v>
      </c>
      <c r="D28" s="281"/>
      <c r="E28" s="283">
        <f t="shared" si="2"/>
        <v>0</v>
      </c>
      <c r="F28" s="283">
        <f t="shared" si="3"/>
        <v>0</v>
      </c>
    </row>
    <row r="29" spans="1:6" ht="20.100000000000001" customHeight="1" x14ac:dyDescent="0.2">
      <c r="A29" s="269"/>
      <c r="B29" s="273">
        <f t="shared" si="0"/>
        <v>0</v>
      </c>
      <c r="C29" s="274">
        <f t="shared" si="1"/>
        <v>0</v>
      </c>
      <c r="D29" s="281"/>
      <c r="E29" s="283">
        <f t="shared" si="2"/>
        <v>0</v>
      </c>
      <c r="F29" s="283">
        <f t="shared" si="3"/>
        <v>0</v>
      </c>
    </row>
    <row r="30" spans="1:6" ht="20.100000000000001" customHeight="1" x14ac:dyDescent="0.2">
      <c r="A30" s="269"/>
      <c r="B30" s="273">
        <f t="shared" si="0"/>
        <v>0</v>
      </c>
      <c r="C30" s="274">
        <f t="shared" si="1"/>
        <v>0</v>
      </c>
      <c r="D30" s="281"/>
      <c r="E30" s="283">
        <f t="shared" si="2"/>
        <v>0</v>
      </c>
      <c r="F30" s="283">
        <f t="shared" si="3"/>
        <v>0</v>
      </c>
    </row>
    <row r="31" spans="1:6" ht="20.100000000000001" customHeight="1" x14ac:dyDescent="0.2">
      <c r="A31" s="269"/>
      <c r="B31" s="273">
        <f t="shared" si="0"/>
        <v>0</v>
      </c>
      <c r="C31" s="274">
        <f t="shared" si="1"/>
        <v>0</v>
      </c>
      <c r="D31" s="281"/>
      <c r="E31" s="283">
        <f t="shared" si="2"/>
        <v>0</v>
      </c>
      <c r="F31" s="283">
        <f t="shared" si="3"/>
        <v>0</v>
      </c>
    </row>
    <row r="32" spans="1:6" ht="20.100000000000001" customHeight="1" x14ac:dyDescent="0.2">
      <c r="A32" s="269"/>
      <c r="B32" s="273">
        <f>IFERROR(VLOOKUP(A32,Tabla_Datos,2,FALSE),0)</f>
        <v>0</v>
      </c>
      <c r="C32" s="274">
        <f>IFERROR(VLOOKUP(A32,Tabla_Datos,3,FALSE),0)</f>
        <v>0</v>
      </c>
      <c r="D32" s="281"/>
      <c r="E32" s="283">
        <f>IFERROR(VLOOKUP(A32,Tabla_Comp_Presup,7,FALSE),0)</f>
        <v>0</v>
      </c>
      <c r="F32" s="283">
        <f t="shared" si="3"/>
        <v>0</v>
      </c>
    </row>
    <row r="33" spans="1:8" ht="20.100000000000001" customHeight="1" x14ac:dyDescent="0.2">
      <c r="A33" s="269"/>
      <c r="B33" s="273">
        <f t="shared" si="0"/>
        <v>0</v>
      </c>
      <c r="C33" s="274">
        <f t="shared" si="1"/>
        <v>0</v>
      </c>
      <c r="D33" s="281"/>
      <c r="E33" s="283">
        <f t="shared" si="2"/>
        <v>0</v>
      </c>
      <c r="F33" s="283">
        <f t="shared" si="3"/>
        <v>0</v>
      </c>
    </row>
    <row r="34" spans="1:8" ht="20.100000000000001" customHeight="1" x14ac:dyDescent="0.2">
      <c r="A34" s="269"/>
      <c r="B34" s="273">
        <f t="shared" si="0"/>
        <v>0</v>
      </c>
      <c r="C34" s="274">
        <f t="shared" si="1"/>
        <v>0</v>
      </c>
      <c r="D34" s="281"/>
      <c r="E34" s="283">
        <f t="shared" si="2"/>
        <v>0</v>
      </c>
      <c r="F34" s="283">
        <f t="shared" si="3"/>
        <v>0</v>
      </c>
    </row>
    <row r="35" spans="1:8" ht="20.100000000000001" customHeight="1" x14ac:dyDescent="0.2">
      <c r="A35" s="269"/>
      <c r="B35" s="273">
        <f t="shared" si="0"/>
        <v>0</v>
      </c>
      <c r="C35" s="274">
        <f t="shared" si="1"/>
        <v>0</v>
      </c>
      <c r="D35" s="281"/>
      <c r="E35" s="283">
        <f t="shared" si="2"/>
        <v>0</v>
      </c>
      <c r="F35" s="283">
        <f t="shared" si="3"/>
        <v>0</v>
      </c>
    </row>
    <row r="36" spans="1:8" ht="20.100000000000001" customHeight="1" x14ac:dyDescent="0.2">
      <c r="A36" s="269"/>
      <c r="B36" s="273">
        <f t="shared" si="0"/>
        <v>0</v>
      </c>
      <c r="C36" s="274">
        <f t="shared" si="1"/>
        <v>0</v>
      </c>
      <c r="D36" s="281"/>
      <c r="E36" s="283">
        <f t="shared" si="2"/>
        <v>0</v>
      </c>
      <c r="F36" s="283">
        <f t="shared" si="3"/>
        <v>0</v>
      </c>
    </row>
    <row r="37" spans="1:8" ht="20.100000000000001" customHeight="1" x14ac:dyDescent="0.2">
      <c r="A37" s="269"/>
      <c r="B37" s="273">
        <f t="shared" si="0"/>
        <v>0</v>
      </c>
      <c r="C37" s="274">
        <f t="shared" si="1"/>
        <v>0</v>
      </c>
      <c r="D37" s="281"/>
      <c r="E37" s="283">
        <f t="shared" si="2"/>
        <v>0</v>
      </c>
      <c r="F37" s="283">
        <f t="shared" si="3"/>
        <v>0</v>
      </c>
    </row>
    <row r="38" spans="1:8" ht="20.100000000000001" customHeight="1" x14ac:dyDescent="0.2">
      <c r="A38" s="269"/>
      <c r="B38" s="273">
        <f t="shared" si="0"/>
        <v>0</v>
      </c>
      <c r="C38" s="274">
        <f t="shared" si="1"/>
        <v>0</v>
      </c>
      <c r="D38" s="281"/>
      <c r="E38" s="283">
        <f t="shared" si="2"/>
        <v>0</v>
      </c>
      <c r="F38" s="283">
        <f t="shared" si="3"/>
        <v>0</v>
      </c>
      <c r="H38" s="452"/>
    </row>
    <row r="39" spans="1:8" ht="20.100000000000001" customHeight="1" x14ac:dyDescent="0.2">
      <c r="A39" s="269"/>
      <c r="B39" s="273">
        <f t="shared" si="0"/>
        <v>0</v>
      </c>
      <c r="C39" s="274">
        <f t="shared" si="1"/>
        <v>0</v>
      </c>
      <c r="D39" s="281"/>
      <c r="E39" s="283">
        <f t="shared" si="2"/>
        <v>0</v>
      </c>
      <c r="F39" s="283">
        <f t="shared" si="3"/>
        <v>0</v>
      </c>
    </row>
    <row r="40" spans="1:8" ht="20.100000000000001" customHeight="1" x14ac:dyDescent="0.2">
      <c r="A40" s="269"/>
      <c r="B40" s="273">
        <f t="shared" si="0"/>
        <v>0</v>
      </c>
      <c r="C40" s="274">
        <f t="shared" si="1"/>
        <v>0</v>
      </c>
      <c r="D40" s="281"/>
      <c r="E40" s="283">
        <f t="shared" ca="1" si="2"/>
        <v>0</v>
      </c>
      <c r="F40" s="283">
        <f t="shared" ca="1" si="3"/>
        <v>0</v>
      </c>
    </row>
    <row r="41" spans="1:8" ht="20.100000000000001" customHeight="1" x14ac:dyDescent="0.2">
      <c r="A41" s="269"/>
      <c r="B41" s="273">
        <f>IFERROR(VLOOKUP(A41,Tabla_Datos,2,FALSE),0)</f>
        <v>0</v>
      </c>
      <c r="C41" s="274">
        <f>IFERROR(VLOOKUP(A41,Tabla_Datos,3,FALSE),0)</f>
        <v>0</v>
      </c>
      <c r="D41" s="281"/>
      <c r="E41" s="283">
        <f>IFERROR(VLOOKUP(A41,Tabla_Comp_Presup,7,FALSE),0)</f>
        <v>0</v>
      </c>
      <c r="F41" s="283">
        <f t="shared" si="3"/>
        <v>0</v>
      </c>
    </row>
    <row r="42" spans="1:8" ht="20.100000000000001" customHeight="1" x14ac:dyDescent="0.2">
      <c r="A42" s="269"/>
      <c r="B42" s="273">
        <f t="shared" si="0"/>
        <v>0</v>
      </c>
      <c r="C42" s="274">
        <f t="shared" si="1"/>
        <v>0</v>
      </c>
      <c r="D42" s="281"/>
      <c r="E42" s="283">
        <f t="shared" si="2"/>
        <v>0</v>
      </c>
      <c r="F42" s="283">
        <f t="shared" si="3"/>
        <v>0</v>
      </c>
    </row>
    <row r="43" spans="1:8" ht="20.100000000000001" customHeight="1" x14ac:dyDescent="0.2">
      <c r="A43" s="269"/>
      <c r="B43" s="273">
        <f>IFERROR(VLOOKUP(A43,Tabla_Datos,2,FALSE),0)</f>
        <v>0</v>
      </c>
      <c r="C43" s="274">
        <f>IFERROR(VLOOKUP(A43,Tabla_Datos,3,FALSE),0)</f>
        <v>0</v>
      </c>
      <c r="D43" s="281"/>
      <c r="E43" s="283">
        <f>IFERROR(VLOOKUP(A43,Tabla_Comp_Presup,7,FALSE),0)</f>
        <v>0</v>
      </c>
      <c r="F43" s="283">
        <f t="shared" si="3"/>
        <v>0</v>
      </c>
    </row>
    <row r="44" spans="1:8" ht="20.100000000000001" customHeight="1" x14ac:dyDescent="0.2">
      <c r="A44" s="269"/>
      <c r="B44" s="273">
        <f t="shared" si="0"/>
        <v>0</v>
      </c>
      <c r="C44" s="274">
        <f t="shared" si="1"/>
        <v>0</v>
      </c>
      <c r="D44" s="281"/>
      <c r="E44" s="283">
        <f t="shared" si="2"/>
        <v>0</v>
      </c>
      <c r="F44" s="283">
        <f t="shared" si="3"/>
        <v>0</v>
      </c>
    </row>
    <row r="45" spans="1:8" ht="20.100000000000001" customHeight="1" x14ac:dyDescent="0.2">
      <c r="A45" s="269"/>
      <c r="B45" s="273">
        <f t="shared" si="0"/>
        <v>0</v>
      </c>
      <c r="C45" s="274">
        <f t="shared" si="1"/>
        <v>0</v>
      </c>
      <c r="D45" s="281"/>
      <c r="E45" s="283">
        <f t="shared" si="2"/>
        <v>0</v>
      </c>
      <c r="F45" s="283">
        <f t="shared" si="3"/>
        <v>0</v>
      </c>
    </row>
    <row r="46" spans="1:8" ht="20.100000000000001" customHeight="1" x14ac:dyDescent="0.2">
      <c r="A46" s="269"/>
      <c r="B46" s="273">
        <f t="shared" si="0"/>
        <v>0</v>
      </c>
      <c r="C46" s="274">
        <f t="shared" si="1"/>
        <v>0</v>
      </c>
      <c r="D46" s="281"/>
      <c r="E46" s="283">
        <f t="shared" si="2"/>
        <v>0</v>
      </c>
      <c r="F46" s="283">
        <f t="shared" si="3"/>
        <v>0</v>
      </c>
    </row>
    <row r="47" spans="1:8" ht="20.100000000000001" customHeight="1" x14ac:dyDescent="0.2">
      <c r="A47" s="269"/>
      <c r="B47" s="273">
        <f t="shared" si="0"/>
        <v>0</v>
      </c>
      <c r="C47" s="274">
        <f t="shared" si="1"/>
        <v>0</v>
      </c>
      <c r="D47" s="281"/>
      <c r="E47" s="283">
        <f t="shared" si="2"/>
        <v>0</v>
      </c>
      <c r="F47" s="283">
        <f t="shared" si="3"/>
        <v>0</v>
      </c>
    </row>
    <row r="48" spans="1:8" ht="20.100000000000001" customHeight="1" x14ac:dyDescent="0.2">
      <c r="A48" s="269"/>
      <c r="B48" s="273">
        <f t="shared" si="0"/>
        <v>0</v>
      </c>
      <c r="C48" s="274">
        <f t="shared" si="1"/>
        <v>0</v>
      </c>
      <c r="D48" s="281"/>
      <c r="E48" s="283">
        <f t="shared" si="2"/>
        <v>0</v>
      </c>
      <c r="F48" s="283">
        <f t="shared" si="3"/>
        <v>0</v>
      </c>
    </row>
    <row r="49" spans="1:6" ht="20.100000000000001" customHeight="1" x14ac:dyDescent="0.2">
      <c r="A49" s="269"/>
      <c r="B49" s="273">
        <f t="shared" si="0"/>
        <v>0</v>
      </c>
      <c r="C49" s="274">
        <f t="shared" si="1"/>
        <v>0</v>
      </c>
      <c r="D49" s="281"/>
      <c r="E49" s="283">
        <f t="shared" si="2"/>
        <v>0</v>
      </c>
      <c r="F49" s="283">
        <f t="shared" si="3"/>
        <v>0</v>
      </c>
    </row>
    <row r="50" spans="1:6" ht="20.100000000000001" customHeight="1" x14ac:dyDescent="0.2">
      <c r="A50" s="269"/>
      <c r="B50" s="273">
        <f t="shared" si="0"/>
        <v>0</v>
      </c>
      <c r="C50" s="274">
        <f t="shared" si="1"/>
        <v>0</v>
      </c>
      <c r="D50" s="281"/>
      <c r="E50" s="283">
        <f t="shared" ca="1" si="2"/>
        <v>0</v>
      </c>
      <c r="F50" s="283">
        <f t="shared" ca="1" si="3"/>
        <v>0</v>
      </c>
    </row>
    <row r="51" spans="1:6" ht="20.100000000000001" customHeight="1" x14ac:dyDescent="0.2">
      <c r="A51" s="269"/>
      <c r="B51" s="273">
        <f t="shared" si="0"/>
        <v>0</v>
      </c>
      <c r="C51" s="274">
        <f t="shared" si="1"/>
        <v>0</v>
      </c>
      <c r="D51" s="281"/>
      <c r="E51" s="283">
        <f t="shared" si="2"/>
        <v>0</v>
      </c>
      <c r="F51" s="283">
        <f t="shared" si="3"/>
        <v>0</v>
      </c>
    </row>
    <row r="52" spans="1:6" ht="20.100000000000001" customHeight="1" x14ac:dyDescent="0.2">
      <c r="A52" s="269"/>
      <c r="B52" s="273">
        <f t="shared" si="0"/>
        <v>0</v>
      </c>
      <c r="C52" s="274">
        <f t="shared" si="1"/>
        <v>0</v>
      </c>
      <c r="D52" s="281"/>
      <c r="E52" s="283">
        <f t="shared" si="2"/>
        <v>0</v>
      </c>
      <c r="F52" s="283">
        <f t="shared" si="3"/>
        <v>0</v>
      </c>
    </row>
    <row r="53" spans="1:6" ht="20.100000000000001" customHeight="1" x14ac:dyDescent="0.2">
      <c r="A53" s="269"/>
      <c r="B53" s="273">
        <f t="shared" si="0"/>
        <v>0</v>
      </c>
      <c r="C53" s="274">
        <f t="shared" si="1"/>
        <v>0</v>
      </c>
      <c r="D53" s="281"/>
      <c r="E53" s="283">
        <f t="shared" si="2"/>
        <v>0</v>
      </c>
      <c r="F53" s="283">
        <f t="shared" si="3"/>
        <v>0</v>
      </c>
    </row>
    <row r="54" spans="1:6" ht="20.100000000000001" customHeight="1" x14ac:dyDescent="0.2">
      <c r="A54" s="269"/>
      <c r="B54" s="273">
        <f t="shared" si="0"/>
        <v>0</v>
      </c>
      <c r="C54" s="274">
        <f t="shared" si="1"/>
        <v>0</v>
      </c>
      <c r="D54" s="281"/>
      <c r="E54" s="283">
        <f t="shared" si="2"/>
        <v>0</v>
      </c>
      <c r="F54" s="283">
        <f t="shared" si="3"/>
        <v>0</v>
      </c>
    </row>
    <row r="55" spans="1:6" ht="20.100000000000001" customHeight="1" x14ac:dyDescent="0.2">
      <c r="A55" s="269"/>
      <c r="B55" s="273">
        <f t="shared" si="0"/>
        <v>0</v>
      </c>
      <c r="C55" s="274">
        <f t="shared" si="1"/>
        <v>0</v>
      </c>
      <c r="D55" s="281"/>
      <c r="E55" s="283">
        <f t="shared" si="2"/>
        <v>0</v>
      </c>
      <c r="F55" s="283">
        <f t="shared" si="3"/>
        <v>0</v>
      </c>
    </row>
    <row r="56" spans="1:6" ht="20.100000000000001" customHeight="1" x14ac:dyDescent="0.2">
      <c r="A56" s="269"/>
      <c r="B56" s="273">
        <f>IFERROR(VLOOKUP(A56,Tabla_Datos,2,FALSE),0)</f>
        <v>0</v>
      </c>
      <c r="C56" s="274">
        <f>IFERROR(VLOOKUP(A56,Tabla_Datos,3,FALSE),0)</f>
        <v>0</v>
      </c>
      <c r="D56" s="281"/>
      <c r="E56" s="283">
        <f>IFERROR(VLOOKUP(A56,Tabla_Comp_Presup,7,FALSE),0)</f>
        <v>0</v>
      </c>
      <c r="F56" s="283">
        <f t="shared" si="3"/>
        <v>0</v>
      </c>
    </row>
    <row r="57" spans="1:6" ht="20.100000000000001" customHeight="1" x14ac:dyDescent="0.2">
      <c r="A57" s="269"/>
      <c r="B57" s="273"/>
      <c r="C57" s="274"/>
      <c r="D57" s="281"/>
      <c r="E57" s="283"/>
      <c r="F57" s="283"/>
    </row>
    <row r="58" spans="1:6" ht="20.100000000000001" customHeight="1" x14ac:dyDescent="0.2">
      <c r="A58" s="270"/>
      <c r="B58" s="273"/>
      <c r="C58" s="274"/>
      <c r="D58" s="281"/>
      <c r="E58" s="283"/>
      <c r="F58" s="283"/>
    </row>
    <row r="59" spans="1:6" ht="20.100000000000001" customHeight="1" x14ac:dyDescent="0.2">
      <c r="A59" s="236"/>
      <c r="B59" s="237"/>
      <c r="C59" s="238"/>
      <c r="D59" s="239"/>
      <c r="E59" s="240"/>
      <c r="F59" s="240"/>
    </row>
    <row r="60" spans="1:6" ht="20.100000000000001" customHeight="1" x14ac:dyDescent="0.2">
      <c r="A60" s="284" t="s">
        <v>1106</v>
      </c>
      <c r="B60" s="285" t="s">
        <v>1166</v>
      </c>
      <c r="C60" s="286"/>
      <c r="D60" s="287"/>
      <c r="E60" s="288"/>
      <c r="F60" s="289">
        <f ca="1">ROUND(F69/Coef_Paso_Vivienda,2)</f>
        <v>0</v>
      </c>
    </row>
    <row r="61" spans="1:6" s="107" customFormat="1" ht="20.100000000000001" customHeight="1" x14ac:dyDescent="0.2">
      <c r="A61" s="290" t="s">
        <v>1107</v>
      </c>
      <c r="B61" s="291" t="str">
        <f>"COSTO FINANCIERO  "&amp;ROUND(Costo_Financiero*100,2)&amp;" % de ( 1 )"</f>
        <v>COSTO FINANCIERO  0 % de ( 1 )</v>
      </c>
      <c r="C61" s="292">
        <f>Costo_Financiero</f>
        <v>0</v>
      </c>
      <c r="D61" s="293"/>
      <c r="E61" s="294">
        <f>Costo_Financiero</f>
        <v>0</v>
      </c>
      <c r="F61" s="295">
        <f ca="1">ROUND(F60*Costo_Financiero,2)</f>
        <v>0</v>
      </c>
    </row>
    <row r="62" spans="1:6" s="107" customFormat="1" ht="20.100000000000001" customHeight="1" x14ac:dyDescent="0.2">
      <c r="A62" s="290" t="s">
        <v>1108</v>
      </c>
      <c r="B62" s="291" t="s">
        <v>1162</v>
      </c>
      <c r="C62" s="292"/>
      <c r="D62" s="293"/>
      <c r="E62" s="296"/>
      <c r="F62" s="295">
        <f ca="1">F60+F61</f>
        <v>0</v>
      </c>
    </row>
    <row r="63" spans="1:6" s="107" customFormat="1" ht="20.100000000000001" customHeight="1" x14ac:dyDescent="0.2">
      <c r="A63" s="290" t="s">
        <v>1109</v>
      </c>
      <c r="B63" s="297" t="str">
        <f>CONCATENATE("GASTOS GENERALES  ",ROUND(Gastos_Generales*100,3)," % de ( 3 )")</f>
        <v>GASTOS GENERALES  0 % de ( 3 )</v>
      </c>
      <c r="C63" s="294">
        <f>Gastos_Generales</f>
        <v>0</v>
      </c>
      <c r="D63" s="298"/>
      <c r="E63" s="296"/>
      <c r="F63" s="295">
        <f ca="1">ROUND(F62*Gastos_Generales,2)</f>
        <v>0</v>
      </c>
    </row>
    <row r="64" spans="1:6" s="107" customFormat="1" ht="20.100000000000001" customHeight="1" x14ac:dyDescent="0.2">
      <c r="A64" s="290" t="s">
        <v>1110</v>
      </c>
      <c r="B64" s="297" t="str">
        <f>CONCATENATE("BENEFICIOS  ",ROUND(Beneficio*100,2)," % de ( 3 )")</f>
        <v>BENEFICIOS  0 % de ( 3 )</v>
      </c>
      <c r="C64" s="294">
        <f>Beneficio</f>
        <v>0</v>
      </c>
      <c r="D64" s="298"/>
      <c r="E64" s="296"/>
      <c r="F64" s="295">
        <f ca="1">ROUND(F62*Beneficio,2)</f>
        <v>0</v>
      </c>
    </row>
    <row r="65" spans="1:6" s="107" customFormat="1" ht="20.100000000000001" customHeight="1" x14ac:dyDescent="0.2">
      <c r="A65" s="290">
        <v>6</v>
      </c>
      <c r="B65" s="291" t="s">
        <v>1163</v>
      </c>
      <c r="C65" s="296"/>
      <c r="D65" s="298"/>
      <c r="E65" s="296"/>
      <c r="F65" s="295">
        <f ca="1">F62+F63+F64</f>
        <v>0</v>
      </c>
    </row>
    <row r="66" spans="1:6" ht="20.100000000000001" customHeight="1" x14ac:dyDescent="0.2">
      <c r="A66" s="290" t="s">
        <v>1164</v>
      </c>
      <c r="B66" s="297" t="str">
        <f>CONCATENATE("INGRESOS BRUTOS Y LOTE HOGAR  ",ROUND(Ingresos_Brutos*100,2)," % de ( 6 )")</f>
        <v>INGRESOS BRUTOS Y LOTE HOGAR  2,4 % de ( 6 )</v>
      </c>
      <c r="C66" s="294">
        <f>Ingresos_Brutos</f>
        <v>2.4E-2</v>
      </c>
      <c r="D66" s="298"/>
      <c r="E66" s="296"/>
      <c r="F66" s="295">
        <f ca="1">IF(Ingresos_Brutos=0,,ROUND(Ingresos_Brutos*F65,2))</f>
        <v>0</v>
      </c>
    </row>
    <row r="67" spans="1:6" ht="20.100000000000001" customHeight="1" x14ac:dyDescent="0.2">
      <c r="A67" s="299" t="s">
        <v>1165</v>
      </c>
      <c r="B67" s="300" t="str">
        <f>CONCATENATE("IMPUESTO AL VALOR AGREGADO ",IVA_Vivienda*100," % de ( 6 )")</f>
        <v>IMPUESTO AL VALOR AGREGADO 10,5 % de ( 6 )</v>
      </c>
      <c r="C67" s="301">
        <f>IVA_Vivienda</f>
        <v>0.105</v>
      </c>
      <c r="D67" s="302"/>
      <c r="E67" s="303"/>
      <c r="F67" s="304">
        <f ca="1">IF(IVA_Vivienda=0,,ROUND(IVA_Vivienda*F65,2))</f>
        <v>0</v>
      </c>
    </row>
    <row r="68" spans="1:6" ht="20.100000000000001" customHeight="1" x14ac:dyDescent="0.2">
      <c r="A68" s="100"/>
      <c r="B68" s="95"/>
      <c r="C68" s="95"/>
      <c r="D68" s="96"/>
      <c r="E68" s="97"/>
      <c r="F68" s="2"/>
    </row>
    <row r="69" spans="1:6" ht="20.100000000000001" customHeight="1" x14ac:dyDescent="0.2">
      <c r="A69" s="305"/>
      <c r="B69" s="306" t="str">
        <f>"PRECIO TOTAL VIVENDA"</f>
        <v>PRECIO TOTAL VIVENDA</v>
      </c>
      <c r="C69" s="306"/>
      <c r="D69" s="307"/>
      <c r="E69" s="308"/>
      <c r="F69" s="309">
        <f ca="1">SUM(F6:F58)</f>
        <v>0</v>
      </c>
    </row>
  </sheetData>
  <sheetProtection formatCells="0" selectLockedCells="1"/>
  <mergeCells count="7">
    <mergeCell ref="A1:F1"/>
    <mergeCell ref="A7:A8"/>
    <mergeCell ref="B7:B8"/>
    <mergeCell ref="C7:C8"/>
    <mergeCell ref="D7:D8"/>
    <mergeCell ref="E7:E8"/>
    <mergeCell ref="F7:F8"/>
  </mergeCells>
  <conditionalFormatting sqref="A43:B43 A26:B26 B10:B58 A11:A58">
    <cfRule type="expression" dxfId="152" priority="37">
      <formula>$C10=0</formula>
    </cfRule>
  </conditionalFormatting>
  <conditionalFormatting sqref="A10">
    <cfRule type="expression" dxfId="151" priority="35" stopIfTrue="1">
      <formula>$C10=0</formula>
    </cfRule>
  </conditionalFormatting>
  <conditionalFormatting sqref="F60">
    <cfRule type="expression" dxfId="150" priority="9" stopIfTrue="1">
      <formula>#REF!=1</formula>
    </cfRule>
  </conditionalFormatting>
  <conditionalFormatting sqref="B59">
    <cfRule type="expression" dxfId="149" priority="31" stopIfTrue="1">
      <formula>$C59=0</formula>
    </cfRule>
  </conditionalFormatting>
  <conditionalFormatting sqref="A59">
    <cfRule type="expression" dxfId="148" priority="30" stopIfTrue="1">
      <formula>$C59=0</formula>
    </cfRule>
  </conditionalFormatting>
  <conditionalFormatting sqref="A11:A54">
    <cfRule type="expression" dxfId="147" priority="6" stopIfTrue="1">
      <formula>$C11=0</formula>
    </cfRule>
  </conditionalFormatting>
  <conditionalFormatting sqref="A40:A41">
    <cfRule type="expression" dxfId="146" priority="3">
      <formula>$C40=0</formula>
    </cfRule>
  </conditionalFormatting>
  <conditionalFormatting sqref="A40:A41">
    <cfRule type="expression" dxfId="145" priority="2" stopIfTrue="1">
      <formula>$C40=0</formula>
    </cfRule>
  </conditionalFormatting>
  <conditionalFormatting sqref="A40:A41">
    <cfRule type="expression" dxfId="144" priority="1" stopIfTrue="1">
      <formula>$C40=0</formula>
    </cfRule>
  </conditionalFormatting>
  <pageMargins left="1.1811023622047245" right="0.78740157480314965" top="0.98425196850393704" bottom="0.78740157480314965" header="0.39370078740157483" footer="0.39370078740157483"/>
  <pageSetup paperSize="9" scale="25"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58"/>
  <sheetViews>
    <sheetView workbookViewId="0">
      <selection sqref="A1:F1"/>
    </sheetView>
  </sheetViews>
  <sheetFormatPr baseColWidth="10" defaultRowHeight="12.75" x14ac:dyDescent="0.2"/>
  <cols>
    <col min="1" max="1" width="18.42578125" customWidth="1"/>
    <col min="2" max="2" width="82" customWidth="1"/>
    <col min="3" max="3" width="13.7109375" customWidth="1"/>
    <col min="4" max="4" width="13.42578125" customWidth="1"/>
    <col min="5" max="5" width="17" customWidth="1"/>
    <col min="6" max="6" width="16.140625" customWidth="1"/>
    <col min="7" max="7" width="11.42578125" customWidth="1"/>
    <col min="15" max="15" width="52.5703125" customWidth="1"/>
  </cols>
  <sheetData>
    <row r="1" spans="1:6" ht="20.100000000000001" customHeight="1" x14ac:dyDescent="0.2">
      <c r="A1" s="622" t="s">
        <v>1290</v>
      </c>
      <c r="B1" s="622"/>
      <c r="C1" s="622"/>
      <c r="D1" s="622"/>
      <c r="E1" s="622"/>
      <c r="F1" s="622"/>
    </row>
    <row r="2" spans="1:6" ht="20.100000000000001" customHeight="1" x14ac:dyDescent="0.2">
      <c r="A2" s="109" t="s">
        <v>1234</v>
      </c>
      <c r="B2" s="108" t="str">
        <f>Obra</f>
        <v>B° VIRGEN DE FÁTIMA - SECTOR 1 - 71 VIV.- DPTO. JÁCHAL</v>
      </c>
      <c r="C2" s="186"/>
      <c r="D2" s="110"/>
      <c r="E2" s="110"/>
      <c r="F2" s="110"/>
    </row>
    <row r="3" spans="1:6" ht="20.100000000000001" customHeight="1" x14ac:dyDescent="0.2">
      <c r="A3" s="109" t="s">
        <v>1237</v>
      </c>
      <c r="B3" s="108" t="str">
        <f>Ubicación</f>
        <v>DEPTO. JÁCHAL</v>
      </c>
      <c r="C3" s="110"/>
      <c r="D3" s="110"/>
      <c r="E3" s="110"/>
      <c r="F3" s="110"/>
    </row>
    <row r="4" spans="1:6" ht="20.100000000000001" customHeight="1" x14ac:dyDescent="0.2">
      <c r="A4" s="109" t="s">
        <v>1128</v>
      </c>
      <c r="B4" s="117" t="s">
        <v>1289</v>
      </c>
      <c r="C4" s="109"/>
      <c r="D4" s="110"/>
      <c r="E4" s="110"/>
      <c r="F4" s="110"/>
    </row>
    <row r="5" spans="1:6" ht="20.100000000000001" customHeight="1" x14ac:dyDescent="0.2">
      <c r="A5" s="109" t="s">
        <v>1159</v>
      </c>
      <c r="B5" s="446"/>
      <c r="C5" s="109"/>
      <c r="D5" s="110"/>
      <c r="E5" s="110"/>
      <c r="F5" s="110"/>
    </row>
    <row r="6" spans="1:6" ht="20.100000000000001" customHeight="1" x14ac:dyDescent="0.2">
      <c r="A6" s="166"/>
      <c r="B6" s="445"/>
      <c r="C6" s="166"/>
      <c r="D6" s="166"/>
      <c r="E6" s="166"/>
      <c r="F6" s="166"/>
    </row>
    <row r="7" spans="1:6" ht="20.100000000000001" customHeight="1" x14ac:dyDescent="0.2">
      <c r="A7" s="623" t="s">
        <v>1105</v>
      </c>
      <c r="B7" s="625" t="s">
        <v>0</v>
      </c>
      <c r="C7" s="623" t="s">
        <v>1</v>
      </c>
      <c r="D7" s="623" t="s">
        <v>2</v>
      </c>
      <c r="E7" s="623" t="s">
        <v>1151</v>
      </c>
      <c r="F7" s="623" t="s">
        <v>1161</v>
      </c>
    </row>
    <row r="8" spans="1:6" ht="20.100000000000001" customHeight="1" x14ac:dyDescent="0.2">
      <c r="A8" s="624"/>
      <c r="B8" s="626"/>
      <c r="C8" s="624"/>
      <c r="D8" s="624"/>
      <c r="E8" s="624"/>
      <c r="F8" s="624"/>
    </row>
    <row r="9" spans="1:6" ht="20.100000000000001" customHeight="1" x14ac:dyDescent="0.2">
      <c r="A9" s="241"/>
      <c r="B9" s="422"/>
      <c r="C9" s="175"/>
      <c r="D9" s="175"/>
      <c r="E9" s="243"/>
      <c r="F9" s="244"/>
    </row>
    <row r="10" spans="1:6" ht="20.100000000000001" customHeight="1" x14ac:dyDescent="0.2">
      <c r="A10" s="275" t="s">
        <v>1125</v>
      </c>
      <c r="B10" s="276" t="str">
        <f t="shared" ref="B10:B43" si="0">IFERROR(VLOOKUP(A10,Tabla_Datos,2,FALSE),0)</f>
        <v>VIVIENDA</v>
      </c>
      <c r="C10" s="277">
        <f t="shared" ref="C10:C43" si="1">IFERROR(VLOOKUP(A10,Tabla_Datos,3,FALSE),0)</f>
        <v>0</v>
      </c>
      <c r="D10" s="278"/>
      <c r="E10" s="279">
        <f t="shared" ref="E10:E43" si="2">IFERROR(VLOOKUP(A10,Tabla_Comp_Presup,7,FALSE),0)</f>
        <v>0</v>
      </c>
      <c r="F10" s="279">
        <f t="shared" ref="F10:F43" si="3">ROUND(D10*E10,15)</f>
        <v>0</v>
      </c>
    </row>
    <row r="11" spans="1:6" ht="20.100000000000001" customHeight="1" x14ac:dyDescent="0.2">
      <c r="A11" s="269"/>
      <c r="B11" s="271">
        <f t="shared" si="0"/>
        <v>0</v>
      </c>
      <c r="C11" s="272">
        <f t="shared" si="1"/>
        <v>0</v>
      </c>
      <c r="D11" s="280"/>
      <c r="E11" s="282">
        <f>IFERROR(VLOOKUP(A11,Tabla_Comp_Presup,7,FALSE),0)</f>
        <v>0</v>
      </c>
      <c r="F11" s="282">
        <f>ROUND(D11*E11,15)</f>
        <v>0</v>
      </c>
    </row>
    <row r="12" spans="1:6" ht="20.100000000000001" customHeight="1" x14ac:dyDescent="0.2">
      <c r="A12" s="269"/>
      <c r="B12" s="271">
        <f t="shared" si="0"/>
        <v>0</v>
      </c>
      <c r="C12" s="272">
        <f t="shared" si="1"/>
        <v>0</v>
      </c>
      <c r="D12" s="280"/>
      <c r="E12" s="282">
        <f t="shared" si="2"/>
        <v>0</v>
      </c>
      <c r="F12" s="282">
        <f t="shared" si="3"/>
        <v>0</v>
      </c>
    </row>
    <row r="13" spans="1:6" ht="20.100000000000001" customHeight="1" x14ac:dyDescent="0.2">
      <c r="A13" s="269"/>
      <c r="B13" s="271">
        <f t="shared" si="0"/>
        <v>0</v>
      </c>
      <c r="C13" s="272">
        <f t="shared" si="1"/>
        <v>0</v>
      </c>
      <c r="D13" s="280"/>
      <c r="E13" s="282">
        <f t="shared" si="2"/>
        <v>0</v>
      </c>
      <c r="F13" s="282">
        <f t="shared" si="3"/>
        <v>0</v>
      </c>
    </row>
    <row r="14" spans="1:6" ht="20.100000000000001" customHeight="1" x14ac:dyDescent="0.2">
      <c r="A14" s="269"/>
      <c r="B14" s="271">
        <f t="shared" si="0"/>
        <v>0</v>
      </c>
      <c r="C14" s="272">
        <f t="shared" si="1"/>
        <v>0</v>
      </c>
      <c r="D14" s="280"/>
      <c r="E14" s="282">
        <f t="shared" si="2"/>
        <v>0</v>
      </c>
      <c r="F14" s="282">
        <f t="shared" si="3"/>
        <v>0</v>
      </c>
    </row>
    <row r="15" spans="1:6" ht="20.100000000000001" customHeight="1" x14ac:dyDescent="0.2">
      <c r="A15" s="269"/>
      <c r="B15" s="271">
        <f t="shared" si="0"/>
        <v>0</v>
      </c>
      <c r="C15" s="272">
        <f t="shared" si="1"/>
        <v>0</v>
      </c>
      <c r="D15" s="280"/>
      <c r="E15" s="282">
        <f t="shared" si="2"/>
        <v>0</v>
      </c>
      <c r="F15" s="282">
        <f t="shared" si="3"/>
        <v>0</v>
      </c>
    </row>
    <row r="16" spans="1:6" ht="20.100000000000001" customHeight="1" x14ac:dyDescent="0.2">
      <c r="A16" s="269"/>
      <c r="B16" s="271">
        <f t="shared" si="0"/>
        <v>0</v>
      </c>
      <c r="C16" s="272">
        <f t="shared" si="1"/>
        <v>0</v>
      </c>
      <c r="D16" s="280"/>
      <c r="E16" s="282">
        <f t="shared" si="2"/>
        <v>0</v>
      </c>
      <c r="F16" s="282">
        <f t="shared" si="3"/>
        <v>0</v>
      </c>
    </row>
    <row r="17" spans="1:6" ht="20.100000000000001" customHeight="1" x14ac:dyDescent="0.2">
      <c r="A17" s="269"/>
      <c r="B17" s="271">
        <f t="shared" si="0"/>
        <v>0</v>
      </c>
      <c r="C17" s="272">
        <f t="shared" si="1"/>
        <v>0</v>
      </c>
      <c r="D17" s="280"/>
      <c r="E17" s="282">
        <f t="shared" si="2"/>
        <v>0</v>
      </c>
      <c r="F17" s="282">
        <f t="shared" si="3"/>
        <v>0</v>
      </c>
    </row>
    <row r="18" spans="1:6" ht="20.100000000000001" customHeight="1" x14ac:dyDescent="0.2">
      <c r="A18" s="269"/>
      <c r="B18" s="271">
        <f t="shared" si="0"/>
        <v>0</v>
      </c>
      <c r="C18" s="272">
        <f t="shared" si="1"/>
        <v>0</v>
      </c>
      <c r="D18" s="280"/>
      <c r="E18" s="282">
        <f t="shared" si="2"/>
        <v>0</v>
      </c>
      <c r="F18" s="282">
        <f t="shared" si="3"/>
        <v>0</v>
      </c>
    </row>
    <row r="19" spans="1:6" ht="20.100000000000001" customHeight="1" x14ac:dyDescent="0.2">
      <c r="A19" s="269"/>
      <c r="B19" s="271">
        <f t="shared" si="0"/>
        <v>0</v>
      </c>
      <c r="C19" s="272">
        <f t="shared" si="1"/>
        <v>0</v>
      </c>
      <c r="D19" s="280"/>
      <c r="E19" s="282">
        <f t="shared" si="2"/>
        <v>0</v>
      </c>
      <c r="F19" s="282">
        <f t="shared" si="3"/>
        <v>0</v>
      </c>
    </row>
    <row r="20" spans="1:6" ht="20.100000000000001" customHeight="1" x14ac:dyDescent="0.2">
      <c r="A20" s="269"/>
      <c r="B20" s="271">
        <f t="shared" si="0"/>
        <v>0</v>
      </c>
      <c r="C20" s="272">
        <f t="shared" si="1"/>
        <v>0</v>
      </c>
      <c r="D20" s="280"/>
      <c r="E20" s="282">
        <f t="shared" si="2"/>
        <v>0</v>
      </c>
      <c r="F20" s="282">
        <f t="shared" si="3"/>
        <v>0</v>
      </c>
    </row>
    <row r="21" spans="1:6" ht="20.100000000000001" customHeight="1" x14ac:dyDescent="0.2">
      <c r="A21" s="269"/>
      <c r="B21" s="271">
        <f t="shared" si="0"/>
        <v>0</v>
      </c>
      <c r="C21" s="272">
        <f t="shared" si="1"/>
        <v>0</v>
      </c>
      <c r="D21" s="280"/>
      <c r="E21" s="282">
        <f t="shared" si="2"/>
        <v>0</v>
      </c>
      <c r="F21" s="282">
        <f t="shared" si="3"/>
        <v>0</v>
      </c>
    </row>
    <row r="22" spans="1:6" ht="20.100000000000001" customHeight="1" x14ac:dyDescent="0.2">
      <c r="A22" s="269"/>
      <c r="B22" s="271">
        <f t="shared" si="0"/>
        <v>0</v>
      </c>
      <c r="C22" s="272">
        <f t="shared" si="1"/>
        <v>0</v>
      </c>
      <c r="D22" s="280"/>
      <c r="E22" s="282">
        <f t="shared" si="2"/>
        <v>0</v>
      </c>
      <c r="F22" s="282">
        <f t="shared" si="3"/>
        <v>0</v>
      </c>
    </row>
    <row r="23" spans="1:6" ht="20.100000000000001" customHeight="1" x14ac:dyDescent="0.2">
      <c r="A23" s="269"/>
      <c r="B23" s="271">
        <f t="shared" si="0"/>
        <v>0</v>
      </c>
      <c r="C23" s="272">
        <f t="shared" si="1"/>
        <v>0</v>
      </c>
      <c r="D23" s="280"/>
      <c r="E23" s="282">
        <f t="shared" si="2"/>
        <v>0</v>
      </c>
      <c r="F23" s="282">
        <f t="shared" si="3"/>
        <v>0</v>
      </c>
    </row>
    <row r="24" spans="1:6" ht="20.100000000000001" customHeight="1" x14ac:dyDescent="0.2">
      <c r="A24" s="269"/>
      <c r="B24" s="271">
        <f t="shared" si="0"/>
        <v>0</v>
      </c>
      <c r="C24" s="272">
        <f t="shared" si="1"/>
        <v>0</v>
      </c>
      <c r="D24" s="280"/>
      <c r="E24" s="282">
        <f t="shared" ca="1" si="2"/>
        <v>0</v>
      </c>
      <c r="F24" s="282">
        <f t="shared" ca="1" si="3"/>
        <v>0</v>
      </c>
    </row>
    <row r="25" spans="1:6" ht="20.100000000000001" customHeight="1" x14ac:dyDescent="0.2">
      <c r="A25" s="269"/>
      <c r="B25" s="271">
        <f t="shared" si="0"/>
        <v>0</v>
      </c>
      <c r="C25" s="272">
        <f t="shared" si="1"/>
        <v>0</v>
      </c>
      <c r="D25" s="280"/>
      <c r="E25" s="282">
        <f t="shared" si="2"/>
        <v>0</v>
      </c>
      <c r="F25" s="282">
        <f t="shared" si="3"/>
        <v>0</v>
      </c>
    </row>
    <row r="26" spans="1:6" ht="20.100000000000001" customHeight="1" x14ac:dyDescent="0.2">
      <c r="A26" s="269"/>
      <c r="B26" s="271">
        <f t="shared" si="0"/>
        <v>0</v>
      </c>
      <c r="C26" s="272">
        <f t="shared" si="1"/>
        <v>0</v>
      </c>
      <c r="D26" s="280"/>
      <c r="E26" s="282">
        <f t="shared" si="2"/>
        <v>0</v>
      </c>
      <c r="F26" s="282">
        <f t="shared" si="3"/>
        <v>0</v>
      </c>
    </row>
    <row r="27" spans="1:6" ht="20.100000000000001" customHeight="1" x14ac:dyDescent="0.2">
      <c r="A27" s="269"/>
      <c r="B27" s="271">
        <f t="shared" si="0"/>
        <v>0</v>
      </c>
      <c r="C27" s="272">
        <f t="shared" si="1"/>
        <v>0</v>
      </c>
      <c r="D27" s="280"/>
      <c r="E27" s="282">
        <f t="shared" si="2"/>
        <v>0</v>
      </c>
      <c r="F27" s="282">
        <f t="shared" si="3"/>
        <v>0</v>
      </c>
    </row>
    <row r="28" spans="1:6" ht="20.100000000000001" customHeight="1" x14ac:dyDescent="0.2">
      <c r="A28" s="269"/>
      <c r="B28" s="271">
        <f t="shared" si="0"/>
        <v>0</v>
      </c>
      <c r="C28" s="272">
        <f t="shared" si="1"/>
        <v>0</v>
      </c>
      <c r="D28" s="280"/>
      <c r="E28" s="282">
        <f t="shared" si="2"/>
        <v>0</v>
      </c>
      <c r="F28" s="282">
        <f t="shared" si="3"/>
        <v>0</v>
      </c>
    </row>
    <row r="29" spans="1:6" ht="20.100000000000001" customHeight="1" x14ac:dyDescent="0.2">
      <c r="A29" s="269"/>
      <c r="B29" s="271">
        <f>IFERROR(VLOOKUP(A29,Tabla_Datos,2,FALSE),0)</f>
        <v>0</v>
      </c>
      <c r="C29" s="272">
        <f>IFERROR(VLOOKUP(A29,Tabla_Datos,3,FALSE),0)</f>
        <v>0</v>
      </c>
      <c r="D29" s="280"/>
      <c r="E29" s="282">
        <f>IFERROR(VLOOKUP(A29,Tabla_Comp_Presup,7,FALSE),0)</f>
        <v>0</v>
      </c>
      <c r="F29" s="282">
        <f>ROUND(D29*E29,15)</f>
        <v>0</v>
      </c>
    </row>
    <row r="30" spans="1:6" ht="19.5" customHeight="1" x14ac:dyDescent="0.2">
      <c r="A30" s="269"/>
      <c r="B30" s="271">
        <f t="shared" si="0"/>
        <v>0</v>
      </c>
      <c r="C30" s="272">
        <f t="shared" si="1"/>
        <v>0</v>
      </c>
      <c r="D30" s="280"/>
      <c r="E30" s="282">
        <f t="shared" si="2"/>
        <v>0</v>
      </c>
      <c r="F30" s="282">
        <f t="shared" si="3"/>
        <v>0</v>
      </c>
    </row>
    <row r="31" spans="1:6" ht="19.5" customHeight="1" x14ac:dyDescent="0.2">
      <c r="A31" s="269"/>
      <c r="B31" s="271">
        <f>IFERROR(VLOOKUP(A31,Tabla_Datos,2,FALSE),0)</f>
        <v>0</v>
      </c>
      <c r="C31" s="272">
        <f>IFERROR(VLOOKUP(A31,Tabla_Datos,3,FALSE),0)</f>
        <v>0</v>
      </c>
      <c r="D31" s="280"/>
      <c r="E31" s="282">
        <f>IFERROR(VLOOKUP(A31,Tabla_Comp_Presup,7,FALSE),0)</f>
        <v>0</v>
      </c>
      <c r="F31" s="282">
        <f>ROUND(D31*E31,15)</f>
        <v>0</v>
      </c>
    </row>
    <row r="32" spans="1:6" ht="20.100000000000001" customHeight="1" x14ac:dyDescent="0.2">
      <c r="A32" s="269"/>
      <c r="B32" s="271">
        <f t="shared" si="0"/>
        <v>0</v>
      </c>
      <c r="C32" s="272">
        <f t="shared" si="1"/>
        <v>0</v>
      </c>
      <c r="D32" s="280"/>
      <c r="E32" s="282">
        <f t="shared" si="2"/>
        <v>0</v>
      </c>
      <c r="F32" s="282">
        <f t="shared" si="3"/>
        <v>0</v>
      </c>
    </row>
    <row r="33" spans="1:6" ht="20.100000000000001" customHeight="1" x14ac:dyDescent="0.2">
      <c r="A33" s="269"/>
      <c r="B33" s="271">
        <f t="shared" si="0"/>
        <v>0</v>
      </c>
      <c r="C33" s="272">
        <f t="shared" si="1"/>
        <v>0</v>
      </c>
      <c r="D33" s="280"/>
      <c r="E33" s="282">
        <f t="shared" si="2"/>
        <v>0</v>
      </c>
      <c r="F33" s="282">
        <f t="shared" si="3"/>
        <v>0</v>
      </c>
    </row>
    <row r="34" spans="1:6" ht="20.100000000000001" customHeight="1" x14ac:dyDescent="0.2">
      <c r="A34" s="269"/>
      <c r="B34" s="271">
        <f t="shared" si="0"/>
        <v>0</v>
      </c>
      <c r="C34" s="272">
        <f t="shared" si="1"/>
        <v>0</v>
      </c>
      <c r="D34" s="280"/>
      <c r="E34" s="282">
        <f t="shared" si="2"/>
        <v>0</v>
      </c>
      <c r="F34" s="282">
        <f t="shared" si="3"/>
        <v>0</v>
      </c>
    </row>
    <row r="35" spans="1:6" ht="20.100000000000001" customHeight="1" x14ac:dyDescent="0.2">
      <c r="A35" s="269"/>
      <c r="B35" s="271">
        <f t="shared" si="0"/>
        <v>0</v>
      </c>
      <c r="C35" s="272">
        <f t="shared" si="1"/>
        <v>0</v>
      </c>
      <c r="D35" s="280"/>
      <c r="E35" s="282">
        <f t="shared" si="2"/>
        <v>0</v>
      </c>
      <c r="F35" s="282">
        <f t="shared" si="3"/>
        <v>0</v>
      </c>
    </row>
    <row r="36" spans="1:6" ht="20.100000000000001" customHeight="1" x14ac:dyDescent="0.2">
      <c r="A36" s="269"/>
      <c r="B36" s="271">
        <f t="shared" si="0"/>
        <v>0</v>
      </c>
      <c r="C36" s="272">
        <f t="shared" si="1"/>
        <v>0</v>
      </c>
      <c r="D36" s="280"/>
      <c r="E36" s="282">
        <f t="shared" si="2"/>
        <v>0</v>
      </c>
      <c r="F36" s="282">
        <f t="shared" si="3"/>
        <v>0</v>
      </c>
    </row>
    <row r="37" spans="1:6" ht="20.100000000000001" customHeight="1" x14ac:dyDescent="0.2">
      <c r="A37" s="269"/>
      <c r="B37" s="271">
        <f t="shared" si="0"/>
        <v>0</v>
      </c>
      <c r="C37" s="272">
        <f t="shared" si="1"/>
        <v>0</v>
      </c>
      <c r="D37" s="280"/>
      <c r="E37" s="282">
        <f t="shared" si="2"/>
        <v>0</v>
      </c>
      <c r="F37" s="282">
        <f t="shared" si="3"/>
        <v>0</v>
      </c>
    </row>
    <row r="38" spans="1:6" ht="20.100000000000001" customHeight="1" x14ac:dyDescent="0.2">
      <c r="A38" s="269"/>
      <c r="B38" s="271">
        <f t="shared" si="0"/>
        <v>0</v>
      </c>
      <c r="C38" s="272">
        <f t="shared" si="1"/>
        <v>0</v>
      </c>
      <c r="D38" s="280"/>
      <c r="E38" s="282">
        <f t="shared" si="2"/>
        <v>0</v>
      </c>
      <c r="F38" s="282">
        <f t="shared" si="3"/>
        <v>0</v>
      </c>
    </row>
    <row r="39" spans="1:6" ht="20.100000000000001" customHeight="1" x14ac:dyDescent="0.2">
      <c r="A39" s="269"/>
      <c r="B39" s="271">
        <f t="shared" si="0"/>
        <v>0</v>
      </c>
      <c r="C39" s="272">
        <f t="shared" si="1"/>
        <v>0</v>
      </c>
      <c r="D39" s="280"/>
      <c r="E39" s="282">
        <f t="shared" si="2"/>
        <v>0</v>
      </c>
      <c r="F39" s="282">
        <f t="shared" si="3"/>
        <v>0</v>
      </c>
    </row>
    <row r="40" spans="1:6" ht="20.100000000000001" customHeight="1" x14ac:dyDescent="0.2">
      <c r="A40" s="269"/>
      <c r="B40" s="271">
        <f t="shared" si="0"/>
        <v>0</v>
      </c>
      <c r="C40" s="272">
        <f t="shared" si="1"/>
        <v>0</v>
      </c>
      <c r="D40" s="280"/>
      <c r="E40" s="282">
        <f t="shared" si="2"/>
        <v>0</v>
      </c>
      <c r="F40" s="282">
        <f t="shared" si="3"/>
        <v>0</v>
      </c>
    </row>
    <row r="41" spans="1:6" ht="20.100000000000001" customHeight="1" x14ac:dyDescent="0.2">
      <c r="A41" s="269"/>
      <c r="B41" s="271">
        <f t="shared" si="0"/>
        <v>0</v>
      </c>
      <c r="C41" s="272">
        <f t="shared" si="1"/>
        <v>0</v>
      </c>
      <c r="D41" s="280"/>
      <c r="E41" s="282">
        <f t="shared" si="2"/>
        <v>0</v>
      </c>
      <c r="F41" s="282">
        <f t="shared" si="3"/>
        <v>0</v>
      </c>
    </row>
    <row r="42" spans="1:6" ht="20.100000000000001" customHeight="1" x14ac:dyDescent="0.2">
      <c r="A42" s="269"/>
      <c r="B42" s="271">
        <f t="shared" si="0"/>
        <v>0</v>
      </c>
      <c r="C42" s="272">
        <f t="shared" si="1"/>
        <v>0</v>
      </c>
      <c r="D42" s="280"/>
      <c r="E42" s="282">
        <f t="shared" si="2"/>
        <v>0</v>
      </c>
      <c r="F42" s="282">
        <f t="shared" si="3"/>
        <v>0</v>
      </c>
    </row>
    <row r="43" spans="1:6" ht="20.100000000000001" customHeight="1" x14ac:dyDescent="0.2">
      <c r="A43" s="269"/>
      <c r="B43" s="271">
        <f t="shared" si="0"/>
        <v>0</v>
      </c>
      <c r="C43" s="272">
        <f t="shared" si="1"/>
        <v>0</v>
      </c>
      <c r="D43" s="280"/>
      <c r="E43" s="282">
        <f t="shared" si="2"/>
        <v>0</v>
      </c>
      <c r="F43" s="282">
        <f t="shared" si="3"/>
        <v>0</v>
      </c>
    </row>
    <row r="44" spans="1:6" ht="20.100000000000001" customHeight="1" x14ac:dyDescent="0.2">
      <c r="A44" s="269"/>
      <c r="B44" s="271">
        <f>IFERROR(VLOOKUP(A44,Tabla_Datos,2,FALSE),0)</f>
        <v>0</v>
      </c>
      <c r="C44" s="272">
        <f>IFERROR(VLOOKUP(A44,Tabla_Datos,3,FALSE),0)</f>
        <v>0</v>
      </c>
      <c r="D44" s="280"/>
      <c r="E44" s="282">
        <f>IFERROR(VLOOKUP(A44,Tabla_Comp_Presup,7,FALSE),0)</f>
        <v>0</v>
      </c>
      <c r="F44" s="282">
        <f>ROUND(D44*E44,15)</f>
        <v>0</v>
      </c>
    </row>
    <row r="45" spans="1:6" ht="20.100000000000001" customHeight="1" x14ac:dyDescent="0.2">
      <c r="A45" s="269"/>
      <c r="B45" s="271">
        <f>IFERROR(VLOOKUP(A45,Tabla_Datos,2,FALSE),0)</f>
        <v>0</v>
      </c>
      <c r="C45" s="272">
        <f>IFERROR(VLOOKUP(A45,Tabla_Datos,3,FALSE),0)</f>
        <v>0</v>
      </c>
      <c r="D45" s="280"/>
      <c r="E45" s="282">
        <f>IFERROR(VLOOKUP(A45,Tabla_Comp_Presup,7,FALSE),0)</f>
        <v>0</v>
      </c>
      <c r="F45" s="282">
        <f>ROUND(D45*E45,15)</f>
        <v>0</v>
      </c>
    </row>
    <row r="46" spans="1:6" ht="20.100000000000001" customHeight="1" x14ac:dyDescent="0.2">
      <c r="A46" s="269"/>
      <c r="B46" s="271">
        <f>IFERROR(VLOOKUP(A46,Tabla_Datos,2,FALSE),0)</f>
        <v>0</v>
      </c>
      <c r="C46" s="272">
        <f>IFERROR(VLOOKUP(A46,Tabla_Datos,3,FALSE),0)</f>
        <v>0</v>
      </c>
      <c r="D46" s="280"/>
      <c r="E46" s="282">
        <f ca="1">IFERROR(VLOOKUP(A46,Tabla_Comp_Presup,7,FALSE),0)</f>
        <v>0</v>
      </c>
      <c r="F46" s="282">
        <f ca="1">ROUND(D46*E46,15)</f>
        <v>0</v>
      </c>
    </row>
    <row r="47" spans="1:6" ht="20.100000000000001" customHeight="1" x14ac:dyDescent="0.2">
      <c r="A47" s="269"/>
      <c r="B47" s="271"/>
      <c r="C47" s="272"/>
      <c r="D47" s="280"/>
      <c r="E47" s="282"/>
      <c r="F47" s="282"/>
    </row>
    <row r="48" spans="1:6" ht="20.100000000000001" customHeight="1" x14ac:dyDescent="0.2">
      <c r="A48" s="236"/>
      <c r="B48" s="237"/>
      <c r="C48" s="238"/>
      <c r="D48" s="239"/>
      <c r="E48" s="240"/>
      <c r="F48" s="240"/>
    </row>
    <row r="49" spans="1:6" ht="20.100000000000001" customHeight="1" x14ac:dyDescent="0.2">
      <c r="A49" s="284" t="s">
        <v>1106</v>
      </c>
      <c r="B49" s="285" t="s">
        <v>1166</v>
      </c>
      <c r="C49" s="286"/>
      <c r="D49" s="287"/>
      <c r="E49" s="288"/>
      <c r="F49" s="289">
        <f ca="1">ROUND(F58/Coef_Paso_Vivienda,2)</f>
        <v>0</v>
      </c>
    </row>
    <row r="50" spans="1:6" ht="20.100000000000001" customHeight="1" x14ac:dyDescent="0.2">
      <c r="A50" s="290" t="s">
        <v>1107</v>
      </c>
      <c r="B50" s="291" t="str">
        <f>"COSTO FINANCIERO  "&amp;ROUND(Costo_Financiero*100,2)&amp;" % de ( 1 )"</f>
        <v>COSTO FINANCIERO  0 % de ( 1 )</v>
      </c>
      <c r="C50" s="292">
        <f>Costo_Financiero</f>
        <v>0</v>
      </c>
      <c r="D50" s="293"/>
      <c r="E50" s="294">
        <f>Costo_Financiero</f>
        <v>0</v>
      </c>
      <c r="F50" s="295">
        <f ca="1">ROUND(F49*Costo_Financiero,2)</f>
        <v>0</v>
      </c>
    </row>
    <row r="51" spans="1:6" ht="20.100000000000001" customHeight="1" x14ac:dyDescent="0.2">
      <c r="A51" s="290" t="s">
        <v>1108</v>
      </c>
      <c r="B51" s="291" t="s">
        <v>1162</v>
      </c>
      <c r="C51" s="292"/>
      <c r="D51" s="293"/>
      <c r="E51" s="296"/>
      <c r="F51" s="295">
        <f ca="1">F49+F50</f>
        <v>0</v>
      </c>
    </row>
    <row r="52" spans="1:6" ht="20.100000000000001" customHeight="1" x14ac:dyDescent="0.2">
      <c r="A52" s="290" t="s">
        <v>1109</v>
      </c>
      <c r="B52" s="297" t="str">
        <f>CONCATENATE("GASTOS GENERALES  ",ROUND(Gastos_Generales*100,3)," % de ( 3 )")</f>
        <v>GASTOS GENERALES  0 % de ( 3 )</v>
      </c>
      <c r="C52" s="294">
        <f>Gastos_Generales</f>
        <v>0</v>
      </c>
      <c r="D52" s="298"/>
      <c r="E52" s="296"/>
      <c r="F52" s="295">
        <f ca="1">ROUND(F51*Gastos_Generales,2)</f>
        <v>0</v>
      </c>
    </row>
    <row r="53" spans="1:6" ht="20.100000000000001" customHeight="1" x14ac:dyDescent="0.2">
      <c r="A53" s="290" t="s">
        <v>1110</v>
      </c>
      <c r="B53" s="297" t="str">
        <f>CONCATENATE("BENEFICIOS  ",ROUND(Beneficio*100,2)," % de ( 3 )")</f>
        <v>BENEFICIOS  0 % de ( 3 )</v>
      </c>
      <c r="C53" s="294">
        <f>Beneficio</f>
        <v>0</v>
      </c>
      <c r="D53" s="298"/>
      <c r="E53" s="296"/>
      <c r="F53" s="295">
        <f ca="1">ROUND(F51*Beneficio,2)</f>
        <v>0</v>
      </c>
    </row>
    <row r="54" spans="1:6" ht="20.100000000000001" customHeight="1" x14ac:dyDescent="0.2">
      <c r="A54" s="290">
        <v>6</v>
      </c>
      <c r="B54" s="291" t="s">
        <v>1163</v>
      </c>
      <c r="C54" s="296"/>
      <c r="D54" s="298"/>
      <c r="E54" s="296"/>
      <c r="F54" s="295">
        <f ca="1">F51+F52+F53</f>
        <v>0</v>
      </c>
    </row>
    <row r="55" spans="1:6" ht="20.100000000000001" customHeight="1" x14ac:dyDescent="0.2">
      <c r="A55" s="290" t="s">
        <v>1164</v>
      </c>
      <c r="B55" s="297" t="str">
        <f>CONCATENATE("INGRESOS BRUTOS Y LOTE HOGAR  ",ROUND(Ingresos_Brutos*100,2)," % de ( 6 )")</f>
        <v>INGRESOS BRUTOS Y LOTE HOGAR  2,4 % de ( 6 )</v>
      </c>
      <c r="C55" s="294">
        <f>Ingresos_Brutos</f>
        <v>2.4E-2</v>
      </c>
      <c r="D55" s="298"/>
      <c r="E55" s="296"/>
      <c r="F55" s="295">
        <f ca="1">IF(Ingresos_Brutos=0,,ROUND(Ingresos_Brutos*F54,2))</f>
        <v>0</v>
      </c>
    </row>
    <row r="56" spans="1:6" ht="20.100000000000001" customHeight="1" x14ac:dyDescent="0.2">
      <c r="A56" s="299" t="s">
        <v>1165</v>
      </c>
      <c r="B56" s="300" t="str">
        <f>CONCATENATE("IMPUESTO AL VALOR AGREGADO ",IVA_Vivienda*100," % de ( 6 )")</f>
        <v>IMPUESTO AL VALOR AGREGADO 10,5 % de ( 6 )</v>
      </c>
      <c r="C56" s="301">
        <f>IVA_Vivienda</f>
        <v>0.105</v>
      </c>
      <c r="D56" s="302"/>
      <c r="E56" s="303"/>
      <c r="F56" s="304">
        <f ca="1">IF(IVA_Vivienda=0,,ROUND(IVA_Vivienda*F54,2))</f>
        <v>0</v>
      </c>
    </row>
    <row r="57" spans="1:6" ht="20.100000000000001" customHeight="1" x14ac:dyDescent="0.2">
      <c r="A57" s="100"/>
      <c r="B57" s="95"/>
      <c r="C57" s="95"/>
      <c r="D57" s="96"/>
      <c r="E57" s="97"/>
      <c r="F57" s="2"/>
    </row>
    <row r="58" spans="1:6" ht="20.100000000000001" customHeight="1" x14ac:dyDescent="0.2">
      <c r="A58" s="305"/>
      <c r="B58" s="306" t="str">
        <f>"PRECIO TOTAL VIVENDA"</f>
        <v>PRECIO TOTAL VIVENDA</v>
      </c>
      <c r="C58" s="306"/>
      <c r="D58" s="307"/>
      <c r="E58" s="308"/>
      <c r="F58" s="309">
        <f ca="1">SUM(F11:F47)</f>
        <v>0</v>
      </c>
    </row>
  </sheetData>
  <mergeCells count="7">
    <mergeCell ref="A1:F1"/>
    <mergeCell ref="A7:A8"/>
    <mergeCell ref="B7:B8"/>
    <mergeCell ref="C7:C8"/>
    <mergeCell ref="D7:D8"/>
    <mergeCell ref="E7:E8"/>
    <mergeCell ref="F7:F8"/>
  </mergeCells>
  <conditionalFormatting sqref="A31:B31 A46:B46 A11:A48 B10:B48">
    <cfRule type="expression" dxfId="143" priority="4" stopIfTrue="1">
      <formula>$C10=0</formula>
    </cfRule>
  </conditionalFormatting>
  <conditionalFormatting sqref="A10">
    <cfRule type="expression" dxfId="142" priority="3" stopIfTrue="1">
      <formula>$C10=0</formula>
    </cfRule>
  </conditionalFormatting>
  <conditionalFormatting sqref="F49">
    <cfRule type="expression" dxfId="141" priority="2" stopIfTrue="1">
      <formula>#REF!=1</formula>
    </cfRule>
  </conditionalFormatting>
  <pageMargins left="0.39370078740157483" right="0.39370078740157483" top="0.39370078740157483" bottom="0.39370078740157483" header="0.31496062992125984" footer="0.31496062992125984"/>
  <pageSetup paperSize="9" scale="6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59"/>
  <sheetViews>
    <sheetView workbookViewId="0">
      <selection sqref="A1:F1"/>
    </sheetView>
  </sheetViews>
  <sheetFormatPr baseColWidth="10" defaultRowHeight="12.75" x14ac:dyDescent="0.2"/>
  <cols>
    <col min="1" max="1" width="25" customWidth="1"/>
    <col min="2" max="2" width="76.85546875" customWidth="1"/>
    <col min="5" max="5" width="18" customWidth="1"/>
    <col min="6" max="6" width="19" customWidth="1"/>
    <col min="8" max="8" width="60.28515625" customWidth="1"/>
  </cols>
  <sheetData>
    <row r="1" spans="1:12" ht="20.100000000000001" customHeight="1" x14ac:dyDescent="0.2">
      <c r="A1" s="622" t="s">
        <v>1292</v>
      </c>
      <c r="B1" s="622"/>
      <c r="C1" s="622"/>
      <c r="D1" s="622"/>
      <c r="E1" s="622"/>
      <c r="F1" s="622"/>
    </row>
    <row r="2" spans="1:12" ht="20.100000000000001" customHeight="1" x14ac:dyDescent="0.2">
      <c r="A2" s="109" t="s">
        <v>1234</v>
      </c>
      <c r="B2" s="108" t="str">
        <f>Obra</f>
        <v>B° VIRGEN DE FÁTIMA - SECTOR 1 - 71 VIV.- DPTO. JÁCHAL</v>
      </c>
      <c r="C2" s="186"/>
      <c r="D2" s="110"/>
      <c r="E2" s="110"/>
      <c r="F2" s="110"/>
    </row>
    <row r="3" spans="1:12" ht="20.100000000000001" customHeight="1" x14ac:dyDescent="0.2">
      <c r="A3" s="109" t="s">
        <v>1237</v>
      </c>
      <c r="B3" s="108" t="str">
        <f>Ubicación</f>
        <v>DEPTO. JÁCHAL</v>
      </c>
      <c r="C3" s="110"/>
      <c r="D3" s="110"/>
      <c r="E3" s="110"/>
      <c r="F3" s="110"/>
    </row>
    <row r="4" spans="1:12" ht="20.100000000000001" customHeight="1" x14ac:dyDescent="0.2">
      <c r="A4" s="109" t="s">
        <v>1128</v>
      </c>
      <c r="B4" s="117" t="s">
        <v>1291</v>
      </c>
      <c r="C4" s="109"/>
      <c r="D4" s="110"/>
      <c r="E4" s="110"/>
      <c r="F4" s="110"/>
    </row>
    <row r="5" spans="1:12" ht="20.100000000000001" customHeight="1" x14ac:dyDescent="0.2">
      <c r="A5" s="109" t="s">
        <v>1159</v>
      </c>
      <c r="B5" s="446"/>
      <c r="C5" s="109"/>
      <c r="D5" s="110"/>
      <c r="E5" s="110"/>
      <c r="F5" s="110"/>
    </row>
    <row r="6" spans="1:12" ht="20.100000000000001" customHeight="1" x14ac:dyDescent="0.2">
      <c r="A6" s="166"/>
      <c r="B6" s="445"/>
      <c r="C6" s="166"/>
      <c r="D6" s="166"/>
      <c r="E6" s="166"/>
      <c r="F6" s="166"/>
    </row>
    <row r="7" spans="1:12" ht="20.100000000000001" customHeight="1" x14ac:dyDescent="0.2">
      <c r="A7" s="623" t="s">
        <v>1105</v>
      </c>
      <c r="B7" s="625" t="s">
        <v>0</v>
      </c>
      <c r="C7" s="623" t="s">
        <v>1</v>
      </c>
      <c r="D7" s="623" t="s">
        <v>2</v>
      </c>
      <c r="E7" s="623" t="s">
        <v>1151</v>
      </c>
      <c r="F7" s="623" t="s">
        <v>1161</v>
      </c>
    </row>
    <row r="8" spans="1:12" ht="20.100000000000001" customHeight="1" x14ac:dyDescent="0.2">
      <c r="A8" s="624"/>
      <c r="B8" s="626"/>
      <c r="C8" s="624"/>
      <c r="D8" s="624"/>
      <c r="E8" s="624"/>
      <c r="F8" s="624"/>
    </row>
    <row r="9" spans="1:12" ht="20.100000000000001" customHeight="1" x14ac:dyDescent="0.2">
      <c r="A9" s="241"/>
      <c r="B9" s="422"/>
      <c r="C9" s="175"/>
      <c r="D9" s="175"/>
      <c r="E9" s="243"/>
      <c r="F9" s="244"/>
    </row>
    <row r="10" spans="1:12" ht="20.100000000000001" customHeight="1" x14ac:dyDescent="0.2">
      <c r="A10" s="275" t="s">
        <v>1125</v>
      </c>
      <c r="B10" s="276" t="str">
        <f t="shared" ref="B10:B43" si="0">IFERROR(VLOOKUP(A10,Tabla_Datos,2,FALSE),0)</f>
        <v>VIVIENDA</v>
      </c>
      <c r="C10" s="277"/>
      <c r="D10" s="278"/>
      <c r="E10" s="279"/>
      <c r="F10" s="279"/>
    </row>
    <row r="11" spans="1:12" ht="20.100000000000001" customHeight="1" x14ac:dyDescent="0.2">
      <c r="A11" s="269"/>
      <c r="B11" s="271">
        <f t="shared" si="0"/>
        <v>0</v>
      </c>
      <c r="C11" s="272">
        <f t="shared" ref="C11:C43" si="1">IFERROR(VLOOKUP(A11,Tabla_Datos,3,FALSE),0)</f>
        <v>0</v>
      </c>
      <c r="D11" s="280"/>
      <c r="E11" s="282">
        <f t="shared" ref="E11:E43" si="2">IFERROR(VLOOKUP(A11,Tabla_Comp_Presup,7,FALSE),0)</f>
        <v>0</v>
      </c>
      <c r="F11" s="282">
        <f t="shared" ref="F11:F43" si="3">ROUND(D11*E11,15)</f>
        <v>0</v>
      </c>
      <c r="L11">
        <v>43656.235200000003</v>
      </c>
    </row>
    <row r="12" spans="1:12" ht="20.100000000000001" customHeight="1" x14ac:dyDescent="0.2">
      <c r="A12" s="269"/>
      <c r="B12" s="271">
        <f t="shared" si="0"/>
        <v>0</v>
      </c>
      <c r="C12" s="272">
        <f t="shared" si="1"/>
        <v>0</v>
      </c>
      <c r="D12" s="280"/>
      <c r="E12" s="282">
        <f t="shared" si="2"/>
        <v>0</v>
      </c>
      <c r="F12" s="282">
        <f t="shared" si="3"/>
        <v>0</v>
      </c>
      <c r="L12">
        <v>14823.572399999999</v>
      </c>
    </row>
    <row r="13" spans="1:12" ht="20.100000000000001" customHeight="1" x14ac:dyDescent="0.2">
      <c r="A13" s="269"/>
      <c r="B13" s="271">
        <f t="shared" si="0"/>
        <v>0</v>
      </c>
      <c r="C13" s="272">
        <f t="shared" si="1"/>
        <v>0</v>
      </c>
      <c r="D13" s="280"/>
      <c r="E13" s="282">
        <f t="shared" si="2"/>
        <v>0</v>
      </c>
      <c r="F13" s="282">
        <f t="shared" si="3"/>
        <v>0</v>
      </c>
      <c r="L13">
        <v>63865.436999999998</v>
      </c>
    </row>
    <row r="14" spans="1:12" ht="20.100000000000001" customHeight="1" x14ac:dyDescent="0.2">
      <c r="A14" s="269"/>
      <c r="B14" s="271">
        <f t="shared" si="0"/>
        <v>0</v>
      </c>
      <c r="C14" s="272">
        <f t="shared" si="1"/>
        <v>0</v>
      </c>
      <c r="D14" s="280"/>
      <c r="E14" s="282">
        <f t="shared" si="2"/>
        <v>0</v>
      </c>
      <c r="F14" s="282">
        <f t="shared" si="3"/>
        <v>0</v>
      </c>
      <c r="L14">
        <v>134119.245</v>
      </c>
    </row>
    <row r="15" spans="1:12" ht="20.100000000000001" customHeight="1" x14ac:dyDescent="0.2">
      <c r="A15" s="269"/>
      <c r="B15" s="271">
        <f t="shared" si="0"/>
        <v>0</v>
      </c>
      <c r="C15" s="272">
        <f t="shared" si="1"/>
        <v>0</v>
      </c>
      <c r="D15" s="280"/>
      <c r="E15" s="282">
        <f t="shared" si="2"/>
        <v>0</v>
      </c>
      <c r="F15" s="282">
        <f t="shared" si="3"/>
        <v>0</v>
      </c>
      <c r="L15">
        <v>43031.37</v>
      </c>
    </row>
    <row r="16" spans="1:12" ht="20.100000000000001" customHeight="1" x14ac:dyDescent="0.2">
      <c r="A16" s="269"/>
      <c r="B16" s="271">
        <f t="shared" si="0"/>
        <v>0</v>
      </c>
      <c r="C16" s="272">
        <f t="shared" si="1"/>
        <v>0</v>
      </c>
      <c r="D16" s="280"/>
      <c r="E16" s="282">
        <f t="shared" si="2"/>
        <v>0</v>
      </c>
      <c r="F16" s="282">
        <f t="shared" si="3"/>
        <v>0</v>
      </c>
      <c r="L16">
        <v>158458.60550000001</v>
      </c>
    </row>
    <row r="17" spans="1:12" ht="20.100000000000001" customHeight="1" x14ac:dyDescent="0.2">
      <c r="A17" s="269"/>
      <c r="B17" s="271">
        <f t="shared" si="0"/>
        <v>0</v>
      </c>
      <c r="C17" s="272">
        <f t="shared" si="1"/>
        <v>0</v>
      </c>
      <c r="D17" s="280"/>
      <c r="E17" s="282">
        <f t="shared" si="2"/>
        <v>0</v>
      </c>
      <c r="F17" s="282">
        <f t="shared" si="3"/>
        <v>0</v>
      </c>
      <c r="L17">
        <v>2276.6183999999998</v>
      </c>
    </row>
    <row r="18" spans="1:12" ht="20.100000000000001" customHeight="1" x14ac:dyDescent="0.2">
      <c r="A18" s="269"/>
      <c r="B18" s="271">
        <f t="shared" si="0"/>
        <v>0</v>
      </c>
      <c r="C18" s="272">
        <f t="shared" si="1"/>
        <v>0</v>
      </c>
      <c r="D18" s="280"/>
      <c r="E18" s="282">
        <f t="shared" si="2"/>
        <v>0</v>
      </c>
      <c r="F18" s="282">
        <f t="shared" si="3"/>
        <v>0</v>
      </c>
      <c r="L18">
        <v>6137.47</v>
      </c>
    </row>
    <row r="19" spans="1:12" ht="20.100000000000001" customHeight="1" x14ac:dyDescent="0.2">
      <c r="A19" s="269"/>
      <c r="B19" s="271">
        <f t="shared" si="0"/>
        <v>0</v>
      </c>
      <c r="C19" s="272">
        <f t="shared" si="1"/>
        <v>0</v>
      </c>
      <c r="D19" s="280"/>
      <c r="E19" s="282">
        <f t="shared" si="2"/>
        <v>0</v>
      </c>
      <c r="F19" s="282">
        <f t="shared" si="3"/>
        <v>0</v>
      </c>
      <c r="L19">
        <v>17388.580000000002</v>
      </c>
    </row>
    <row r="20" spans="1:12" ht="20.100000000000001" customHeight="1" x14ac:dyDescent="0.2">
      <c r="A20" s="269"/>
      <c r="B20" s="271">
        <f t="shared" si="0"/>
        <v>0</v>
      </c>
      <c r="C20" s="272">
        <f t="shared" si="1"/>
        <v>0</v>
      </c>
      <c r="D20" s="280"/>
      <c r="E20" s="282">
        <f t="shared" si="2"/>
        <v>0</v>
      </c>
      <c r="F20" s="282">
        <f t="shared" si="3"/>
        <v>0</v>
      </c>
      <c r="L20">
        <v>0</v>
      </c>
    </row>
    <row r="21" spans="1:12" ht="20.100000000000001" customHeight="1" x14ac:dyDescent="0.2">
      <c r="A21" s="269"/>
      <c r="B21" s="271">
        <f t="shared" si="0"/>
        <v>0</v>
      </c>
      <c r="C21" s="272">
        <f t="shared" si="1"/>
        <v>0</v>
      </c>
      <c r="D21" s="280"/>
      <c r="E21" s="282">
        <f t="shared" si="2"/>
        <v>0</v>
      </c>
      <c r="F21" s="282">
        <f t="shared" si="3"/>
        <v>0</v>
      </c>
      <c r="L21">
        <v>31712.263500000001</v>
      </c>
    </row>
    <row r="22" spans="1:12" ht="20.100000000000001" customHeight="1" x14ac:dyDescent="0.2">
      <c r="A22" s="269"/>
      <c r="B22" s="271">
        <f t="shared" si="0"/>
        <v>0</v>
      </c>
      <c r="C22" s="272">
        <f t="shared" si="1"/>
        <v>0</v>
      </c>
      <c r="D22" s="280"/>
      <c r="E22" s="282">
        <f t="shared" si="2"/>
        <v>0</v>
      </c>
      <c r="F22" s="282">
        <f t="shared" si="3"/>
        <v>0</v>
      </c>
      <c r="L22">
        <v>47774.659800000001</v>
      </c>
    </row>
    <row r="23" spans="1:12" ht="20.100000000000001" customHeight="1" x14ac:dyDescent="0.2">
      <c r="A23" s="269"/>
      <c r="B23" s="271">
        <f t="shared" si="0"/>
        <v>0</v>
      </c>
      <c r="C23" s="272">
        <f t="shared" si="1"/>
        <v>0</v>
      </c>
      <c r="D23" s="280"/>
      <c r="E23" s="282">
        <f t="shared" si="2"/>
        <v>0</v>
      </c>
      <c r="F23" s="282">
        <f t="shared" si="3"/>
        <v>0</v>
      </c>
      <c r="L23">
        <v>24877.036800000002</v>
      </c>
    </row>
    <row r="24" spans="1:12" ht="20.100000000000001" customHeight="1" x14ac:dyDescent="0.2">
      <c r="A24" s="269"/>
      <c r="B24" s="271">
        <f t="shared" si="0"/>
        <v>0</v>
      </c>
      <c r="C24" s="272">
        <f t="shared" si="1"/>
        <v>0</v>
      </c>
      <c r="D24" s="280"/>
      <c r="E24" s="282">
        <f t="shared" si="2"/>
        <v>0</v>
      </c>
      <c r="F24" s="282">
        <f t="shared" si="3"/>
        <v>0</v>
      </c>
      <c r="L24">
        <v>194416.19</v>
      </c>
    </row>
    <row r="25" spans="1:12" ht="20.100000000000001" customHeight="1" x14ac:dyDescent="0.2">
      <c r="A25" s="269"/>
      <c r="B25" s="271">
        <f t="shared" si="0"/>
        <v>0</v>
      </c>
      <c r="C25" s="272">
        <f t="shared" si="1"/>
        <v>0</v>
      </c>
      <c r="D25" s="280"/>
      <c r="E25" s="282">
        <f t="shared" si="2"/>
        <v>0</v>
      </c>
      <c r="F25" s="282">
        <f t="shared" si="3"/>
        <v>0</v>
      </c>
      <c r="L25">
        <v>7399.0176000000001</v>
      </c>
    </row>
    <row r="26" spans="1:12" ht="20.100000000000001" customHeight="1" x14ac:dyDescent="0.2">
      <c r="A26" s="269"/>
      <c r="B26" s="271">
        <f t="shared" si="0"/>
        <v>0</v>
      </c>
      <c r="C26" s="272">
        <f t="shared" si="1"/>
        <v>0</v>
      </c>
      <c r="D26" s="280"/>
      <c r="E26" s="282">
        <f t="shared" si="2"/>
        <v>0</v>
      </c>
      <c r="F26" s="282">
        <f t="shared" si="3"/>
        <v>0</v>
      </c>
      <c r="L26">
        <v>75027.251999999993</v>
      </c>
    </row>
    <row r="27" spans="1:12" ht="20.100000000000001" customHeight="1" x14ac:dyDescent="0.2">
      <c r="A27" s="269"/>
      <c r="B27" s="271">
        <f t="shared" si="0"/>
        <v>0</v>
      </c>
      <c r="C27" s="272">
        <f t="shared" si="1"/>
        <v>0</v>
      </c>
      <c r="D27" s="280"/>
      <c r="E27" s="282">
        <f t="shared" si="2"/>
        <v>0</v>
      </c>
      <c r="F27" s="282">
        <f t="shared" si="3"/>
        <v>0</v>
      </c>
      <c r="L27">
        <v>17346.2022</v>
      </c>
    </row>
    <row r="28" spans="1:12" ht="20.100000000000001" customHeight="1" x14ac:dyDescent="0.2">
      <c r="A28" s="269"/>
      <c r="B28" s="271">
        <f t="shared" si="0"/>
        <v>0</v>
      </c>
      <c r="C28" s="272">
        <f t="shared" si="1"/>
        <v>0</v>
      </c>
      <c r="D28" s="280"/>
      <c r="E28" s="282">
        <f t="shared" si="2"/>
        <v>0</v>
      </c>
      <c r="F28" s="282">
        <f t="shared" si="3"/>
        <v>0</v>
      </c>
      <c r="L28">
        <v>30157.6368</v>
      </c>
    </row>
    <row r="29" spans="1:12" ht="20.100000000000001" customHeight="1" x14ac:dyDescent="0.2">
      <c r="A29" s="269"/>
      <c r="B29" s="271">
        <f>IFERROR(VLOOKUP(A29,Tabla_Datos,2,FALSE),0)</f>
        <v>0</v>
      </c>
      <c r="C29" s="272">
        <f>IFERROR(VLOOKUP(A29,Tabla_Datos,3,FALSE),0)</f>
        <v>0</v>
      </c>
      <c r="D29" s="280"/>
      <c r="E29" s="282">
        <f>IFERROR(VLOOKUP(A29,Tabla_Comp_Presup,7,FALSE),0)</f>
        <v>0</v>
      </c>
      <c r="F29" s="282">
        <f>ROUND(D29*E29,15)</f>
        <v>0</v>
      </c>
      <c r="L29">
        <v>62710.476000000002</v>
      </c>
    </row>
    <row r="30" spans="1:12" ht="20.100000000000001" customHeight="1" x14ac:dyDescent="0.2">
      <c r="A30" s="269"/>
      <c r="B30" s="271">
        <f>IFERROR(VLOOKUP(A30,Tabla_Datos,2,FALSE),0)</f>
        <v>0</v>
      </c>
      <c r="C30" s="272">
        <f>IFERROR(VLOOKUP(A30,Tabla_Datos,3,FALSE),0)</f>
        <v>0</v>
      </c>
      <c r="D30" s="280"/>
      <c r="E30" s="282">
        <f>IFERROR(VLOOKUP(A30,Tabla_Comp_Presup,7,FALSE),0)</f>
        <v>0</v>
      </c>
      <c r="F30" s="282">
        <f>ROUND(D30*E30,15)</f>
        <v>0</v>
      </c>
      <c r="L30">
        <v>4719.7335000000003</v>
      </c>
    </row>
    <row r="31" spans="1:12" ht="20.100000000000001" customHeight="1" x14ac:dyDescent="0.2">
      <c r="A31" s="269"/>
      <c r="B31" s="271">
        <f t="shared" si="0"/>
        <v>0</v>
      </c>
      <c r="C31" s="272">
        <f t="shared" si="1"/>
        <v>0</v>
      </c>
      <c r="D31" s="280"/>
      <c r="E31" s="282">
        <f t="shared" si="2"/>
        <v>0</v>
      </c>
      <c r="F31" s="282">
        <f t="shared" si="3"/>
        <v>0</v>
      </c>
      <c r="L31">
        <v>42445.984799999998</v>
      </c>
    </row>
    <row r="32" spans="1:12" ht="20.100000000000001" customHeight="1" x14ac:dyDescent="0.2">
      <c r="A32" s="269"/>
      <c r="B32" s="271">
        <f t="shared" si="0"/>
        <v>0</v>
      </c>
      <c r="C32" s="272">
        <f t="shared" si="1"/>
        <v>0</v>
      </c>
      <c r="D32" s="280"/>
      <c r="E32" s="282">
        <f t="shared" si="2"/>
        <v>0</v>
      </c>
      <c r="F32" s="282">
        <f t="shared" si="3"/>
        <v>0</v>
      </c>
      <c r="L32">
        <v>21271.119999999999</v>
      </c>
    </row>
    <row r="33" spans="1:12" ht="20.100000000000001" customHeight="1" x14ac:dyDescent="0.2">
      <c r="A33" s="269"/>
      <c r="B33" s="271">
        <f t="shared" si="0"/>
        <v>0</v>
      </c>
      <c r="C33" s="272">
        <f t="shared" si="1"/>
        <v>0</v>
      </c>
      <c r="D33" s="280"/>
      <c r="E33" s="282">
        <f t="shared" si="2"/>
        <v>0</v>
      </c>
      <c r="F33" s="282">
        <f t="shared" si="3"/>
        <v>0</v>
      </c>
      <c r="L33">
        <v>2443.85</v>
      </c>
    </row>
    <row r="34" spans="1:12" ht="20.100000000000001" customHeight="1" x14ac:dyDescent="0.2">
      <c r="A34" s="269"/>
      <c r="B34" s="271">
        <f t="shared" si="0"/>
        <v>0</v>
      </c>
      <c r="C34" s="272">
        <f t="shared" si="1"/>
        <v>0</v>
      </c>
      <c r="D34" s="280"/>
      <c r="E34" s="282">
        <f t="shared" si="2"/>
        <v>0</v>
      </c>
      <c r="F34" s="282">
        <f t="shared" si="3"/>
        <v>0</v>
      </c>
      <c r="L34">
        <v>14023.8696</v>
      </c>
    </row>
    <row r="35" spans="1:12" ht="20.100000000000001" customHeight="1" x14ac:dyDescent="0.2">
      <c r="A35" s="269"/>
      <c r="B35" s="271">
        <f t="shared" si="0"/>
        <v>0</v>
      </c>
      <c r="C35" s="272">
        <f t="shared" si="1"/>
        <v>0</v>
      </c>
      <c r="D35" s="280"/>
      <c r="E35" s="282">
        <f t="shared" si="2"/>
        <v>0</v>
      </c>
      <c r="F35" s="282">
        <f t="shared" si="3"/>
        <v>0</v>
      </c>
      <c r="L35">
        <v>7412.4318000000003</v>
      </c>
    </row>
    <row r="36" spans="1:12" ht="20.100000000000001" customHeight="1" x14ac:dyDescent="0.2">
      <c r="A36" s="269"/>
      <c r="B36" s="271">
        <f t="shared" si="0"/>
        <v>0</v>
      </c>
      <c r="C36" s="272">
        <f t="shared" si="1"/>
        <v>0</v>
      </c>
      <c r="D36" s="280"/>
      <c r="E36" s="282">
        <f t="shared" si="2"/>
        <v>0</v>
      </c>
      <c r="F36" s="282">
        <f t="shared" si="3"/>
        <v>0</v>
      </c>
      <c r="L36">
        <v>41055.997499999998</v>
      </c>
    </row>
    <row r="37" spans="1:12" ht="20.100000000000001" customHeight="1" x14ac:dyDescent="0.2">
      <c r="A37" s="269"/>
      <c r="B37" s="271">
        <f t="shared" si="0"/>
        <v>0</v>
      </c>
      <c r="C37" s="272">
        <f t="shared" si="1"/>
        <v>0</v>
      </c>
      <c r="D37" s="280"/>
      <c r="E37" s="282">
        <f t="shared" ca="1" si="2"/>
        <v>0</v>
      </c>
      <c r="F37" s="282">
        <f t="shared" ca="1" si="3"/>
        <v>0</v>
      </c>
      <c r="L37">
        <v>68630.625</v>
      </c>
    </row>
    <row r="38" spans="1:12" ht="20.100000000000001" customHeight="1" x14ac:dyDescent="0.2">
      <c r="A38" s="269"/>
      <c r="B38" s="271">
        <f t="shared" si="0"/>
        <v>0</v>
      </c>
      <c r="C38" s="272">
        <f t="shared" si="1"/>
        <v>0</v>
      </c>
      <c r="D38" s="280"/>
      <c r="E38" s="282">
        <f t="shared" si="2"/>
        <v>0</v>
      </c>
      <c r="F38" s="282">
        <f t="shared" si="3"/>
        <v>0</v>
      </c>
      <c r="L38">
        <v>7213.0568999999996</v>
      </c>
    </row>
    <row r="39" spans="1:12" ht="20.100000000000001" customHeight="1" x14ac:dyDescent="0.2">
      <c r="A39" s="269"/>
      <c r="B39" s="271">
        <f t="shared" si="0"/>
        <v>0</v>
      </c>
      <c r="C39" s="272">
        <f t="shared" si="1"/>
        <v>0</v>
      </c>
      <c r="D39" s="280"/>
      <c r="E39" s="282">
        <f t="shared" si="2"/>
        <v>0</v>
      </c>
      <c r="F39" s="282">
        <f t="shared" si="3"/>
        <v>0</v>
      </c>
      <c r="L39">
        <v>693.81359999999995</v>
      </c>
    </row>
    <row r="40" spans="1:12" ht="20.100000000000001" customHeight="1" x14ac:dyDescent="0.2">
      <c r="A40" s="269"/>
      <c r="B40" s="271">
        <f t="shared" si="0"/>
        <v>0</v>
      </c>
      <c r="C40" s="272">
        <f t="shared" si="1"/>
        <v>0</v>
      </c>
      <c r="D40" s="280"/>
      <c r="E40" s="282">
        <f t="shared" si="2"/>
        <v>0</v>
      </c>
      <c r="F40" s="282">
        <f t="shared" si="3"/>
        <v>0</v>
      </c>
      <c r="L40">
        <v>8995.24</v>
      </c>
    </row>
    <row r="41" spans="1:12" ht="20.100000000000001" customHeight="1" x14ac:dyDescent="0.2">
      <c r="A41" s="269"/>
      <c r="B41" s="271">
        <f t="shared" si="0"/>
        <v>0</v>
      </c>
      <c r="C41" s="272">
        <f t="shared" si="1"/>
        <v>0</v>
      </c>
      <c r="D41" s="280"/>
      <c r="E41" s="282">
        <f t="shared" si="2"/>
        <v>0</v>
      </c>
      <c r="F41" s="282">
        <f t="shared" si="3"/>
        <v>0</v>
      </c>
      <c r="L41">
        <v>93485.1</v>
      </c>
    </row>
    <row r="42" spans="1:12" ht="20.100000000000001" customHeight="1" x14ac:dyDescent="0.2">
      <c r="A42" s="269"/>
      <c r="B42" s="271">
        <f t="shared" si="0"/>
        <v>0</v>
      </c>
      <c r="C42" s="272">
        <f t="shared" si="1"/>
        <v>0</v>
      </c>
      <c r="D42" s="280"/>
      <c r="E42" s="282">
        <f t="shared" si="2"/>
        <v>0</v>
      </c>
      <c r="F42" s="282">
        <f t="shared" si="3"/>
        <v>0</v>
      </c>
      <c r="L42">
        <v>50932.31</v>
      </c>
    </row>
    <row r="43" spans="1:12" ht="20.100000000000001" customHeight="1" x14ac:dyDescent="0.2">
      <c r="A43" s="269"/>
      <c r="B43" s="271">
        <f t="shared" si="0"/>
        <v>0</v>
      </c>
      <c r="C43" s="272">
        <f t="shared" si="1"/>
        <v>0</v>
      </c>
      <c r="D43" s="280"/>
      <c r="E43" s="282">
        <f t="shared" si="2"/>
        <v>0</v>
      </c>
      <c r="F43" s="282">
        <f t="shared" si="3"/>
        <v>0</v>
      </c>
      <c r="L43">
        <v>44390.61</v>
      </c>
    </row>
    <row r="44" spans="1:12" ht="20.100000000000001" customHeight="1" x14ac:dyDescent="0.2">
      <c r="A44" s="269"/>
      <c r="B44" s="271">
        <f>IFERROR(VLOOKUP(A44,Tabla_Datos,2,FALSE),0)</f>
        <v>0</v>
      </c>
      <c r="C44" s="272">
        <f>IFERROR(VLOOKUP(A44,Tabla_Datos,3,FALSE),0)</f>
        <v>0</v>
      </c>
      <c r="D44" s="280"/>
      <c r="E44" s="282">
        <f>IFERROR(VLOOKUP(A44,Tabla_Comp_Presup,7,FALSE),0)</f>
        <v>0</v>
      </c>
      <c r="F44" s="282">
        <f>ROUND(D44*E44,15)</f>
        <v>0</v>
      </c>
      <c r="L44">
        <v>76551.679999999993</v>
      </c>
    </row>
    <row r="45" spans="1:12" ht="20.100000000000001" customHeight="1" x14ac:dyDescent="0.2">
      <c r="A45" s="269"/>
      <c r="B45" s="271">
        <f>IFERROR(VLOOKUP(A45,Tabla_Datos,2,FALSE),0)</f>
        <v>0</v>
      </c>
      <c r="C45" s="272">
        <f>IFERROR(VLOOKUP(A45,Tabla_Datos,3,FALSE),0)</f>
        <v>0</v>
      </c>
      <c r="D45" s="280"/>
      <c r="E45" s="282">
        <f>IFERROR(VLOOKUP(A45,Tabla_Comp_Presup,7,FALSE),0)</f>
        <v>0</v>
      </c>
      <c r="F45" s="282">
        <f>ROUND(D45*E45,15)</f>
        <v>0</v>
      </c>
      <c r="L45">
        <v>0</v>
      </c>
    </row>
    <row r="46" spans="1:12" ht="20.100000000000001" customHeight="1" x14ac:dyDescent="0.2">
      <c r="A46" s="269"/>
      <c r="B46" s="271">
        <f>IFERROR(VLOOKUP(A46,Tabla_Datos,2,FALSE),0)</f>
        <v>0</v>
      </c>
      <c r="C46" s="272">
        <f>IFERROR(VLOOKUP(A46,Tabla_Datos,3,FALSE),0)</f>
        <v>0</v>
      </c>
      <c r="D46" s="280"/>
      <c r="E46" s="282">
        <f>IFERROR(VLOOKUP(A46,Tabla_Comp_Presup,7,FALSE),0)</f>
        <v>0</v>
      </c>
      <c r="F46" s="282">
        <f>ROUND(D46*E46,15)</f>
        <v>0</v>
      </c>
    </row>
    <row r="47" spans="1:12" ht="20.100000000000001" customHeight="1" x14ac:dyDescent="0.2">
      <c r="A47" s="269"/>
      <c r="B47" s="271"/>
      <c r="C47" s="272"/>
      <c r="D47" s="280"/>
      <c r="E47" s="282"/>
      <c r="F47" s="282"/>
    </row>
    <row r="48" spans="1:12" ht="20.100000000000001" customHeight="1" x14ac:dyDescent="0.2">
      <c r="A48" s="269"/>
      <c r="B48" s="271"/>
      <c r="C48" s="272"/>
      <c r="D48" s="280"/>
      <c r="E48" s="282"/>
      <c r="F48" s="282"/>
    </row>
    <row r="49" spans="1:6" ht="20.100000000000001" customHeight="1" x14ac:dyDescent="0.2">
      <c r="A49" s="236"/>
      <c r="B49" s="237"/>
      <c r="C49" s="238"/>
      <c r="D49" s="239"/>
      <c r="E49" s="240"/>
      <c r="F49" s="240"/>
    </row>
    <row r="50" spans="1:6" ht="20.100000000000001" customHeight="1" x14ac:dyDescent="0.2">
      <c r="A50" s="284" t="s">
        <v>1106</v>
      </c>
      <c r="B50" s="285" t="s">
        <v>1166</v>
      </c>
      <c r="C50" s="286"/>
      <c r="D50" s="287"/>
      <c r="E50" s="288"/>
      <c r="F50" s="289">
        <f ca="1">ROUND(F59/Coef_Paso_Vivienda,2)</f>
        <v>0</v>
      </c>
    </row>
    <row r="51" spans="1:6" ht="20.100000000000001" customHeight="1" x14ac:dyDescent="0.2">
      <c r="A51" s="290" t="s">
        <v>1107</v>
      </c>
      <c r="B51" s="291" t="str">
        <f>"COSTO FINANCIERO  "&amp;ROUND(Costo_Financiero*100,2)&amp;" % de ( 1 )"</f>
        <v>COSTO FINANCIERO  0 % de ( 1 )</v>
      </c>
      <c r="C51" s="292">
        <f>Costo_Financiero</f>
        <v>0</v>
      </c>
      <c r="D51" s="293"/>
      <c r="E51" s="294">
        <f>Costo_Financiero</f>
        <v>0</v>
      </c>
      <c r="F51" s="295">
        <f ca="1">ROUND(F50*Costo_Financiero,2)</f>
        <v>0</v>
      </c>
    </row>
    <row r="52" spans="1:6" ht="20.100000000000001" customHeight="1" x14ac:dyDescent="0.2">
      <c r="A52" s="290" t="s">
        <v>1108</v>
      </c>
      <c r="B52" s="291" t="s">
        <v>1162</v>
      </c>
      <c r="C52" s="292"/>
      <c r="D52" s="293"/>
      <c r="E52" s="296"/>
      <c r="F52" s="295">
        <f ca="1">F50+F51</f>
        <v>0</v>
      </c>
    </row>
    <row r="53" spans="1:6" ht="20.100000000000001" customHeight="1" x14ac:dyDescent="0.2">
      <c r="A53" s="290" t="s">
        <v>1109</v>
      </c>
      <c r="B53" s="297" t="str">
        <f>CONCATENATE("GASTOS GENERALES  ",ROUND(Gastos_Generales*100,3)," % de ( 3 )")</f>
        <v>GASTOS GENERALES  0 % de ( 3 )</v>
      </c>
      <c r="C53" s="294">
        <f>Gastos_Generales</f>
        <v>0</v>
      </c>
      <c r="D53" s="298"/>
      <c r="E53" s="296"/>
      <c r="F53" s="295">
        <f ca="1">ROUND(F52*Gastos_Generales,2)</f>
        <v>0</v>
      </c>
    </row>
    <row r="54" spans="1:6" ht="20.100000000000001" customHeight="1" x14ac:dyDescent="0.2">
      <c r="A54" s="290" t="s">
        <v>1110</v>
      </c>
      <c r="B54" s="297" t="str">
        <f>CONCATENATE("BENEFICIOS  ",ROUND(Beneficio*100,2)," % de ( 3 )")</f>
        <v>BENEFICIOS  0 % de ( 3 )</v>
      </c>
      <c r="C54" s="294">
        <f>Beneficio</f>
        <v>0</v>
      </c>
      <c r="D54" s="298"/>
      <c r="E54" s="296"/>
      <c r="F54" s="295">
        <f ca="1">ROUND(F52*Beneficio,2)</f>
        <v>0</v>
      </c>
    </row>
    <row r="55" spans="1:6" ht="20.100000000000001" customHeight="1" x14ac:dyDescent="0.2">
      <c r="A55" s="290">
        <v>6</v>
      </c>
      <c r="B55" s="291" t="s">
        <v>1163</v>
      </c>
      <c r="C55" s="296"/>
      <c r="D55" s="298"/>
      <c r="E55" s="296"/>
      <c r="F55" s="295">
        <f ca="1">F52+F53+F54</f>
        <v>0</v>
      </c>
    </row>
    <row r="56" spans="1:6" ht="20.100000000000001" customHeight="1" x14ac:dyDescent="0.2">
      <c r="A56" s="290" t="s">
        <v>1164</v>
      </c>
      <c r="B56" s="297" t="str">
        <f>CONCATENATE("INGRESOS BRUTOS Y LOTE HOGAR  ",ROUND(Ingresos_Brutos*100,2)," % de ( 6 )")</f>
        <v>INGRESOS BRUTOS Y LOTE HOGAR  2,4 % de ( 6 )</v>
      </c>
      <c r="C56" s="294">
        <f>Ingresos_Brutos</f>
        <v>2.4E-2</v>
      </c>
      <c r="D56" s="298"/>
      <c r="E56" s="296"/>
      <c r="F56" s="295">
        <f ca="1">IF(Ingresos_Brutos=0,,ROUND(Ingresos_Brutos*F55,2))</f>
        <v>0</v>
      </c>
    </row>
    <row r="57" spans="1:6" ht="20.100000000000001" customHeight="1" x14ac:dyDescent="0.2">
      <c r="A57" s="299" t="s">
        <v>1165</v>
      </c>
      <c r="B57" s="300" t="str">
        <f>CONCATENATE("IMPUESTO AL VALOR AGREGADO ",IVA_Vivienda*100," % de ( 6 )")</f>
        <v>IMPUESTO AL VALOR AGREGADO 10,5 % de ( 6 )</v>
      </c>
      <c r="C57" s="301">
        <f>IVA_Vivienda</f>
        <v>0.105</v>
      </c>
      <c r="D57" s="302"/>
      <c r="E57" s="303"/>
      <c r="F57" s="304">
        <f ca="1">IF(IVA_Vivienda=0,,ROUND(IVA_Vivienda*F55,2))</f>
        <v>0</v>
      </c>
    </row>
    <row r="58" spans="1:6" ht="20.100000000000001" customHeight="1" x14ac:dyDescent="0.2">
      <c r="A58" s="100"/>
      <c r="B58" s="95"/>
      <c r="C58" s="95"/>
      <c r="D58" s="96"/>
      <c r="E58" s="97"/>
      <c r="F58" s="2"/>
    </row>
    <row r="59" spans="1:6" ht="20.100000000000001" customHeight="1" x14ac:dyDescent="0.2">
      <c r="A59" s="305"/>
      <c r="B59" s="306" t="str">
        <f>"PRECIO TOTAL VIVENDA"</f>
        <v>PRECIO TOTAL VIVENDA</v>
      </c>
      <c r="C59" s="306"/>
      <c r="D59" s="307"/>
      <c r="E59" s="308"/>
      <c r="F59" s="309">
        <f ca="1">SUM(F11:F48)</f>
        <v>0</v>
      </c>
    </row>
  </sheetData>
  <mergeCells count="7">
    <mergeCell ref="A1:F1"/>
    <mergeCell ref="A7:A8"/>
    <mergeCell ref="B7:B8"/>
    <mergeCell ref="C7:C8"/>
    <mergeCell ref="D7:D8"/>
    <mergeCell ref="E7:E8"/>
    <mergeCell ref="F7:F8"/>
  </mergeCells>
  <conditionalFormatting sqref="A30:B30 A46:B46 B10:B49 A11:A49">
    <cfRule type="expression" dxfId="140" priority="5" stopIfTrue="1">
      <formula>$C10=0</formula>
    </cfRule>
  </conditionalFormatting>
  <conditionalFormatting sqref="A10">
    <cfRule type="expression" dxfId="139" priority="4" stopIfTrue="1">
      <formula>$C10=0</formula>
    </cfRule>
  </conditionalFormatting>
  <conditionalFormatting sqref="F50">
    <cfRule type="expression" dxfId="138" priority="3" stopIfTrue="1">
      <formula>#REF!=1</formula>
    </cfRule>
  </conditionalFormatting>
  <pageMargins left="0.39370078740157483" right="0.39370078740157483" top="0.74803149606299213" bottom="0.74803149606299213" header="0.31496062992125984" footer="0.31496062992125984"/>
  <pageSetup paperSize="9"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9"/>
  <sheetViews>
    <sheetView workbookViewId="0">
      <selection sqref="A1:F1"/>
    </sheetView>
  </sheetViews>
  <sheetFormatPr baseColWidth="10" defaultRowHeight="12.75" x14ac:dyDescent="0.2"/>
  <cols>
    <col min="1" max="1" width="18.85546875" customWidth="1"/>
    <col min="2" max="2" width="83.7109375" customWidth="1"/>
    <col min="5" max="5" width="21" customWidth="1"/>
    <col min="6" max="6" width="20.7109375" customWidth="1"/>
    <col min="7" max="7" width="7" customWidth="1"/>
    <col min="8" max="8" width="75.140625" customWidth="1"/>
    <col min="9" max="9" width="6.7109375" customWidth="1"/>
  </cols>
  <sheetData>
    <row r="1" spans="1:10" ht="20.100000000000001" customHeight="1" x14ac:dyDescent="0.2">
      <c r="A1" s="622" t="s">
        <v>1293</v>
      </c>
      <c r="B1" s="622"/>
      <c r="C1" s="622"/>
      <c r="D1" s="622"/>
      <c r="E1" s="622"/>
      <c r="F1" s="622"/>
    </row>
    <row r="2" spans="1:10" ht="20.100000000000001" customHeight="1" x14ac:dyDescent="0.2">
      <c r="A2" s="109" t="s">
        <v>1234</v>
      </c>
      <c r="B2" s="108" t="str">
        <f>Obra</f>
        <v>B° VIRGEN DE FÁTIMA - SECTOR 1 - 71 VIV.- DPTO. JÁCHAL</v>
      </c>
      <c r="C2" s="186"/>
      <c r="D2" s="110"/>
      <c r="E2" s="110"/>
      <c r="F2" s="110"/>
    </row>
    <row r="3" spans="1:10" ht="20.100000000000001" customHeight="1" x14ac:dyDescent="0.2">
      <c r="A3" s="109" t="s">
        <v>1237</v>
      </c>
      <c r="B3" s="108" t="str">
        <f>Ubicación</f>
        <v>DEPTO. JÁCHAL</v>
      </c>
      <c r="C3" s="110"/>
      <c r="D3" s="110"/>
      <c r="E3" s="110"/>
      <c r="F3" s="110"/>
    </row>
    <row r="4" spans="1:10" ht="20.100000000000001" customHeight="1" x14ac:dyDescent="0.2">
      <c r="A4" s="109" t="s">
        <v>1128</v>
      </c>
      <c r="B4" s="117" t="s">
        <v>1295</v>
      </c>
      <c r="C4" s="109"/>
      <c r="D4" s="110"/>
      <c r="E4" s="110"/>
      <c r="F4" s="110"/>
    </row>
    <row r="5" spans="1:10" ht="20.100000000000001" customHeight="1" x14ac:dyDescent="0.2">
      <c r="A5" s="109" t="s">
        <v>1159</v>
      </c>
      <c r="B5" s="446"/>
      <c r="C5" s="109"/>
      <c r="D5" s="110"/>
      <c r="E5" s="110"/>
      <c r="F5" s="110"/>
    </row>
    <row r="6" spans="1:10" ht="20.100000000000001" customHeight="1" x14ac:dyDescent="0.2">
      <c r="A6" s="166"/>
      <c r="B6" s="445"/>
      <c r="C6" s="166"/>
      <c r="D6" s="166"/>
      <c r="E6" s="166"/>
      <c r="F6" s="166"/>
    </row>
    <row r="7" spans="1:10" x14ac:dyDescent="0.2">
      <c r="A7" s="623" t="s">
        <v>1105</v>
      </c>
      <c r="B7" s="625" t="s">
        <v>0</v>
      </c>
      <c r="C7" s="623" t="s">
        <v>1</v>
      </c>
      <c r="D7" s="623" t="s">
        <v>2</v>
      </c>
      <c r="E7" s="623" t="s">
        <v>1151</v>
      </c>
      <c r="F7" s="623" t="s">
        <v>1161</v>
      </c>
    </row>
    <row r="8" spans="1:10" ht="30.75" customHeight="1" x14ac:dyDescent="0.2">
      <c r="A8" s="624"/>
      <c r="B8" s="626"/>
      <c r="C8" s="624"/>
      <c r="D8" s="624"/>
      <c r="E8" s="624"/>
      <c r="F8" s="624"/>
    </row>
    <row r="9" spans="1:10" x14ac:dyDescent="0.2">
      <c r="A9" s="241"/>
      <c r="B9" s="422"/>
      <c r="C9" s="175"/>
      <c r="D9" s="175"/>
      <c r="E9" s="243"/>
      <c r="F9" s="244"/>
    </row>
    <row r="10" spans="1:10" ht="20.100000000000001" customHeight="1" x14ac:dyDescent="0.2">
      <c r="A10" s="275" t="s">
        <v>1125</v>
      </c>
      <c r="B10" s="276" t="str">
        <f t="shared" ref="B10:B42" si="0">IFERROR(VLOOKUP(A10,Tabla_Datos,2,FALSE),0)</f>
        <v>VIVIENDA</v>
      </c>
      <c r="C10" s="277">
        <f t="shared" ref="C10:C42" si="1">IFERROR(VLOOKUP(A10,Tabla_Datos,3,FALSE),0)</f>
        <v>0</v>
      </c>
      <c r="D10" s="278"/>
      <c r="E10" s="279">
        <f t="shared" ref="E10:E42" si="2">IFERROR(VLOOKUP(A10,Tabla_Comp_Presup,7,FALSE),0)</f>
        <v>0</v>
      </c>
      <c r="F10" s="279">
        <f t="shared" ref="F10:F42" si="3">ROUND(D10*E10,15)</f>
        <v>0</v>
      </c>
    </row>
    <row r="11" spans="1:10" ht="20.100000000000001" customHeight="1" x14ac:dyDescent="0.2">
      <c r="A11" s="269"/>
      <c r="B11" s="271">
        <f t="shared" si="0"/>
        <v>0</v>
      </c>
      <c r="C11" s="272">
        <f t="shared" si="1"/>
        <v>0</v>
      </c>
      <c r="D11" s="280"/>
      <c r="E11" s="282">
        <f t="shared" si="2"/>
        <v>0</v>
      </c>
      <c r="F11" s="282">
        <f t="shared" si="3"/>
        <v>0</v>
      </c>
      <c r="J11">
        <v>2.8</v>
      </c>
    </row>
    <row r="12" spans="1:10" ht="20.100000000000001" customHeight="1" x14ac:dyDescent="0.2">
      <c r="A12" s="269"/>
      <c r="B12" s="271">
        <f t="shared" si="0"/>
        <v>0</v>
      </c>
      <c r="C12" s="272">
        <f t="shared" si="1"/>
        <v>0</v>
      </c>
      <c r="D12" s="280"/>
      <c r="E12" s="282">
        <f t="shared" si="2"/>
        <v>0</v>
      </c>
      <c r="F12" s="282">
        <f t="shared" si="3"/>
        <v>0</v>
      </c>
      <c r="J12">
        <v>0.43</v>
      </c>
    </row>
    <row r="13" spans="1:10" ht="20.100000000000001" customHeight="1" x14ac:dyDescent="0.2">
      <c r="A13" s="269"/>
      <c r="B13" s="271">
        <f t="shared" si="0"/>
        <v>0</v>
      </c>
      <c r="C13" s="272">
        <f t="shared" si="1"/>
        <v>0</v>
      </c>
      <c r="D13" s="280"/>
      <c r="E13" s="282">
        <f t="shared" si="2"/>
        <v>0</v>
      </c>
      <c r="F13" s="282">
        <f t="shared" si="3"/>
        <v>0</v>
      </c>
      <c r="J13">
        <v>2.98</v>
      </c>
    </row>
    <row r="14" spans="1:10" ht="20.100000000000001" customHeight="1" x14ac:dyDescent="0.2">
      <c r="A14" s="269"/>
      <c r="B14" s="271">
        <f t="shared" si="0"/>
        <v>0</v>
      </c>
      <c r="C14" s="272">
        <f t="shared" si="1"/>
        <v>0</v>
      </c>
      <c r="D14" s="280"/>
      <c r="E14" s="282">
        <f t="shared" si="2"/>
        <v>0</v>
      </c>
      <c r="F14" s="282">
        <f t="shared" si="3"/>
        <v>0</v>
      </c>
      <c r="J14">
        <v>11.84</v>
      </c>
    </row>
    <row r="15" spans="1:10" ht="20.100000000000001" customHeight="1" x14ac:dyDescent="0.2">
      <c r="A15" s="269"/>
      <c r="B15" s="271">
        <f t="shared" si="0"/>
        <v>0</v>
      </c>
      <c r="C15" s="272">
        <f t="shared" si="1"/>
        <v>0</v>
      </c>
      <c r="D15" s="280"/>
      <c r="E15" s="282">
        <f t="shared" si="2"/>
        <v>0</v>
      </c>
      <c r="F15" s="282">
        <f t="shared" si="3"/>
        <v>0</v>
      </c>
      <c r="J15">
        <v>9.5500000000000007</v>
      </c>
    </row>
    <row r="16" spans="1:10" ht="20.100000000000001" customHeight="1" x14ac:dyDescent="0.2">
      <c r="A16" s="269"/>
      <c r="B16" s="271">
        <f t="shared" si="0"/>
        <v>0</v>
      </c>
      <c r="C16" s="272">
        <f t="shared" si="1"/>
        <v>0</v>
      </c>
      <c r="D16" s="280"/>
      <c r="E16" s="282">
        <f t="shared" si="2"/>
        <v>0</v>
      </c>
      <c r="F16" s="282">
        <f t="shared" si="3"/>
        <v>0</v>
      </c>
      <c r="J16">
        <v>110.2</v>
      </c>
    </row>
    <row r="17" spans="1:10" ht="20.100000000000001" customHeight="1" x14ac:dyDescent="0.2">
      <c r="A17" s="269"/>
      <c r="B17" s="271">
        <f t="shared" si="0"/>
        <v>0</v>
      </c>
      <c r="C17" s="272">
        <f t="shared" si="1"/>
        <v>0</v>
      </c>
      <c r="D17" s="280"/>
      <c r="E17" s="282">
        <f t="shared" si="2"/>
        <v>0</v>
      </c>
      <c r="F17" s="282">
        <f t="shared" si="3"/>
        <v>0</v>
      </c>
      <c r="J17">
        <v>8.07</v>
      </c>
    </row>
    <row r="18" spans="1:10" ht="20.100000000000001" customHeight="1" x14ac:dyDescent="0.2">
      <c r="A18" s="269"/>
      <c r="B18" s="271">
        <f t="shared" si="0"/>
        <v>0</v>
      </c>
      <c r="C18" s="272">
        <f t="shared" si="1"/>
        <v>0</v>
      </c>
      <c r="D18" s="280"/>
      <c r="E18" s="282">
        <f t="shared" si="2"/>
        <v>0</v>
      </c>
      <c r="F18" s="282">
        <f t="shared" si="3"/>
        <v>0</v>
      </c>
    </row>
    <row r="19" spans="1:10" ht="20.100000000000001" customHeight="1" x14ac:dyDescent="0.2">
      <c r="A19" s="269"/>
      <c r="B19" s="271">
        <f t="shared" si="0"/>
        <v>0</v>
      </c>
      <c r="C19" s="272">
        <f t="shared" si="1"/>
        <v>0</v>
      </c>
      <c r="D19" s="280"/>
      <c r="E19" s="282">
        <f t="shared" si="2"/>
        <v>0</v>
      </c>
      <c r="F19" s="282">
        <f t="shared" si="3"/>
        <v>0</v>
      </c>
    </row>
    <row r="20" spans="1:10" ht="20.100000000000001" customHeight="1" x14ac:dyDescent="0.2">
      <c r="A20" s="269"/>
      <c r="B20" s="271">
        <f t="shared" si="0"/>
        <v>0</v>
      </c>
      <c r="C20" s="272">
        <f t="shared" si="1"/>
        <v>0</v>
      </c>
      <c r="D20" s="280"/>
      <c r="E20" s="282">
        <f t="shared" si="2"/>
        <v>0</v>
      </c>
      <c r="F20" s="282">
        <f t="shared" si="3"/>
        <v>0</v>
      </c>
      <c r="J20">
        <v>100.69</v>
      </c>
    </row>
    <row r="21" spans="1:10" ht="20.100000000000001" customHeight="1" x14ac:dyDescent="0.2">
      <c r="A21" s="269"/>
      <c r="B21" s="271">
        <f t="shared" si="0"/>
        <v>0</v>
      </c>
      <c r="C21" s="272">
        <f t="shared" si="1"/>
        <v>0</v>
      </c>
      <c r="D21" s="280"/>
      <c r="E21" s="282">
        <f t="shared" si="2"/>
        <v>0</v>
      </c>
      <c r="F21" s="282">
        <f t="shared" si="3"/>
        <v>0</v>
      </c>
      <c r="J21">
        <v>100.69</v>
      </c>
    </row>
    <row r="22" spans="1:10" ht="20.100000000000001" customHeight="1" x14ac:dyDescent="0.2">
      <c r="A22" s="269"/>
      <c r="B22" s="271">
        <f t="shared" si="0"/>
        <v>0</v>
      </c>
      <c r="C22" s="272">
        <f t="shared" si="1"/>
        <v>0</v>
      </c>
      <c r="D22" s="280"/>
      <c r="E22" s="282">
        <f t="shared" si="2"/>
        <v>0</v>
      </c>
      <c r="F22" s="282">
        <f t="shared" si="3"/>
        <v>0</v>
      </c>
      <c r="J22">
        <v>64.86</v>
      </c>
    </row>
    <row r="23" spans="1:10" ht="20.100000000000001" customHeight="1" x14ac:dyDescent="0.2">
      <c r="A23" s="269"/>
      <c r="B23" s="271">
        <f t="shared" si="0"/>
        <v>0</v>
      </c>
      <c r="C23" s="272">
        <f t="shared" si="1"/>
        <v>0</v>
      </c>
      <c r="D23" s="280"/>
      <c r="E23" s="282">
        <f t="shared" si="2"/>
        <v>0</v>
      </c>
      <c r="F23" s="282">
        <f t="shared" si="3"/>
        <v>0</v>
      </c>
      <c r="J23">
        <v>1</v>
      </c>
    </row>
    <row r="24" spans="1:10" ht="20.100000000000001" customHeight="1" x14ac:dyDescent="0.2">
      <c r="A24" s="269"/>
      <c r="B24" s="271">
        <f t="shared" si="0"/>
        <v>0</v>
      </c>
      <c r="C24" s="272">
        <f t="shared" si="1"/>
        <v>0</v>
      </c>
      <c r="D24" s="280"/>
      <c r="E24" s="282">
        <f t="shared" si="2"/>
        <v>0</v>
      </c>
      <c r="F24" s="282">
        <f t="shared" si="3"/>
        <v>0</v>
      </c>
      <c r="J24">
        <v>20.14</v>
      </c>
    </row>
    <row r="25" spans="1:10" ht="20.100000000000001" customHeight="1" x14ac:dyDescent="0.2">
      <c r="A25" s="269"/>
      <c r="B25" s="271">
        <f t="shared" si="0"/>
        <v>0</v>
      </c>
      <c r="C25" s="272">
        <f t="shared" si="1"/>
        <v>0</v>
      </c>
      <c r="D25" s="280"/>
      <c r="E25" s="282">
        <f t="shared" si="2"/>
        <v>0</v>
      </c>
      <c r="F25" s="282">
        <f t="shared" si="3"/>
        <v>0</v>
      </c>
      <c r="J25">
        <v>189.77</v>
      </c>
    </row>
    <row r="26" spans="1:10" ht="20.100000000000001" customHeight="1" x14ac:dyDescent="0.2">
      <c r="A26" s="269"/>
      <c r="B26" s="271">
        <f t="shared" si="0"/>
        <v>0</v>
      </c>
      <c r="C26" s="272">
        <f t="shared" si="1"/>
        <v>0</v>
      </c>
      <c r="D26" s="280"/>
      <c r="E26" s="282">
        <f t="shared" si="2"/>
        <v>0</v>
      </c>
      <c r="F26" s="282">
        <f t="shared" si="3"/>
        <v>0</v>
      </c>
      <c r="J26">
        <v>20.14</v>
      </c>
    </row>
    <row r="27" spans="1:10" ht="20.100000000000001" customHeight="1" x14ac:dyDescent="0.2">
      <c r="A27" s="269"/>
      <c r="B27" s="271">
        <f t="shared" si="0"/>
        <v>0</v>
      </c>
      <c r="C27" s="272">
        <f t="shared" si="1"/>
        <v>0</v>
      </c>
      <c r="D27" s="280"/>
      <c r="E27" s="282">
        <f t="shared" si="2"/>
        <v>0</v>
      </c>
      <c r="F27" s="282">
        <f t="shared" si="3"/>
        <v>0</v>
      </c>
      <c r="J27">
        <v>65.239999999999995</v>
      </c>
    </row>
    <row r="28" spans="1:10" ht="20.100000000000001" customHeight="1" x14ac:dyDescent="0.2">
      <c r="A28" s="269"/>
      <c r="B28" s="271">
        <f>IFERROR(VLOOKUP(A28,Tabla_Datos,2,FALSE),0)</f>
        <v>0</v>
      </c>
      <c r="C28" s="272">
        <f>IFERROR(VLOOKUP(A28,Tabla_Datos,3,FALSE),0)</f>
        <v>0</v>
      </c>
      <c r="D28" s="280"/>
      <c r="E28" s="282">
        <f>IFERROR(VLOOKUP(A28,Tabla_Comp_Presup,7,FALSE),0)</f>
        <v>0</v>
      </c>
      <c r="F28" s="282">
        <f>ROUND(D28*E28,15)</f>
        <v>0</v>
      </c>
      <c r="J28">
        <v>167.44</v>
      </c>
    </row>
    <row r="29" spans="1:10" ht="20.100000000000001" customHeight="1" x14ac:dyDescent="0.2">
      <c r="A29" s="269"/>
      <c r="B29" s="271">
        <f t="shared" si="0"/>
        <v>0</v>
      </c>
      <c r="C29" s="272">
        <f t="shared" si="1"/>
        <v>0</v>
      </c>
      <c r="D29" s="280"/>
      <c r="E29" s="282">
        <f t="shared" si="2"/>
        <v>0</v>
      </c>
      <c r="F29" s="282">
        <f t="shared" si="3"/>
        <v>0</v>
      </c>
      <c r="J29">
        <v>20.85</v>
      </c>
    </row>
    <row r="30" spans="1:10" ht="20.100000000000001" customHeight="1" x14ac:dyDescent="0.2">
      <c r="A30" s="269"/>
      <c r="B30" s="271">
        <f>IFERROR(VLOOKUP(A30,Tabla_Datos,2,FALSE),0)</f>
        <v>0</v>
      </c>
      <c r="C30" s="272">
        <f>IFERROR(VLOOKUP(A30,Tabla_Datos,3,FALSE),0)</f>
        <v>0</v>
      </c>
      <c r="D30" s="280"/>
      <c r="E30" s="282">
        <f>IFERROR(VLOOKUP(A30,Tabla_Comp_Presup,7,FALSE),0)</f>
        <v>0</v>
      </c>
      <c r="F30" s="282">
        <f>ROUND(D30*E30,15)</f>
        <v>0</v>
      </c>
      <c r="J30">
        <v>93.47</v>
      </c>
    </row>
    <row r="31" spans="1:10" ht="20.100000000000001" customHeight="1" x14ac:dyDescent="0.2">
      <c r="A31" s="269"/>
      <c r="B31" s="271">
        <f t="shared" si="0"/>
        <v>0</v>
      </c>
      <c r="C31" s="272">
        <f t="shared" si="1"/>
        <v>0</v>
      </c>
      <c r="D31" s="280"/>
      <c r="E31" s="282">
        <f t="shared" si="2"/>
        <v>0</v>
      </c>
      <c r="F31" s="282">
        <f t="shared" si="3"/>
        <v>0</v>
      </c>
      <c r="J31">
        <v>1</v>
      </c>
    </row>
    <row r="32" spans="1:10" ht="20.100000000000001" customHeight="1" x14ac:dyDescent="0.2">
      <c r="A32" s="269"/>
      <c r="B32" s="271">
        <f t="shared" si="0"/>
        <v>0</v>
      </c>
      <c r="C32" s="272">
        <f t="shared" si="1"/>
        <v>0</v>
      </c>
      <c r="D32" s="280"/>
      <c r="E32" s="282">
        <f t="shared" si="2"/>
        <v>0</v>
      </c>
      <c r="F32" s="282">
        <f t="shared" si="3"/>
        <v>0</v>
      </c>
      <c r="J32">
        <v>2.8</v>
      </c>
    </row>
    <row r="33" spans="1:10" ht="20.100000000000001" customHeight="1" x14ac:dyDescent="0.2">
      <c r="A33" s="269"/>
      <c r="B33" s="271">
        <f t="shared" si="0"/>
        <v>0</v>
      </c>
      <c r="C33" s="272">
        <f t="shared" si="1"/>
        <v>0</v>
      </c>
      <c r="D33" s="280"/>
      <c r="E33" s="282">
        <f t="shared" si="2"/>
        <v>0</v>
      </c>
      <c r="F33" s="282">
        <f t="shared" si="3"/>
        <v>0</v>
      </c>
      <c r="J33">
        <v>35.39</v>
      </c>
    </row>
    <row r="34" spans="1:10" ht="20.100000000000001" customHeight="1" x14ac:dyDescent="0.2">
      <c r="A34" s="269"/>
      <c r="B34" s="271">
        <f t="shared" si="0"/>
        <v>0</v>
      </c>
      <c r="C34" s="272">
        <f t="shared" si="1"/>
        <v>0</v>
      </c>
      <c r="D34" s="280"/>
      <c r="E34" s="282">
        <f t="shared" si="2"/>
        <v>0</v>
      </c>
      <c r="F34" s="282">
        <f t="shared" si="3"/>
        <v>0</v>
      </c>
      <c r="J34">
        <v>14.67</v>
      </c>
    </row>
    <row r="35" spans="1:10" ht="20.100000000000001" customHeight="1" x14ac:dyDescent="0.2">
      <c r="A35" s="269"/>
      <c r="B35" s="271">
        <f t="shared" si="0"/>
        <v>0</v>
      </c>
      <c r="C35" s="272">
        <f t="shared" si="1"/>
        <v>0</v>
      </c>
      <c r="D35" s="280"/>
      <c r="E35" s="282">
        <f t="shared" si="2"/>
        <v>0</v>
      </c>
      <c r="F35" s="282">
        <f t="shared" si="3"/>
        <v>0</v>
      </c>
      <c r="J35">
        <v>167.44</v>
      </c>
    </row>
    <row r="36" spans="1:10" ht="20.100000000000001" customHeight="1" x14ac:dyDescent="0.2">
      <c r="A36" s="269"/>
      <c r="B36" s="271">
        <f t="shared" si="0"/>
        <v>0</v>
      </c>
      <c r="C36" s="272">
        <f t="shared" si="1"/>
        <v>0</v>
      </c>
      <c r="D36" s="280"/>
      <c r="E36" s="282">
        <f t="shared" si="2"/>
        <v>0</v>
      </c>
      <c r="F36" s="282">
        <f>ROUND(D36*E36,15)</f>
        <v>0</v>
      </c>
      <c r="I36" s="451"/>
      <c r="J36">
        <v>304.08999999999997</v>
      </c>
    </row>
    <row r="37" spans="1:10" ht="20.100000000000001" customHeight="1" x14ac:dyDescent="0.2">
      <c r="A37" s="269"/>
      <c r="B37" s="271">
        <f t="shared" si="0"/>
        <v>0</v>
      </c>
      <c r="C37" s="272">
        <f t="shared" si="1"/>
        <v>0</v>
      </c>
      <c r="D37" s="280"/>
      <c r="E37" s="282">
        <f t="shared" si="2"/>
        <v>0</v>
      </c>
      <c r="F37" s="282">
        <f t="shared" si="3"/>
        <v>0</v>
      </c>
      <c r="J37">
        <v>7.99</v>
      </c>
    </row>
    <row r="38" spans="1:10" ht="20.100000000000001" customHeight="1" x14ac:dyDescent="0.2">
      <c r="A38" s="269"/>
      <c r="B38" s="271">
        <f t="shared" si="0"/>
        <v>0</v>
      </c>
      <c r="C38" s="272">
        <f t="shared" si="1"/>
        <v>0</v>
      </c>
      <c r="D38" s="280"/>
      <c r="E38" s="282">
        <f t="shared" si="2"/>
        <v>0</v>
      </c>
      <c r="F38" s="282">
        <f t="shared" si="3"/>
        <v>0</v>
      </c>
      <c r="J38">
        <v>0.42</v>
      </c>
    </row>
    <row r="39" spans="1:10" ht="20.100000000000001" customHeight="1" x14ac:dyDescent="0.2">
      <c r="A39" s="269"/>
      <c r="B39" s="271">
        <f t="shared" si="0"/>
        <v>0</v>
      </c>
      <c r="C39" s="272">
        <f t="shared" si="1"/>
        <v>0</v>
      </c>
      <c r="D39" s="280"/>
      <c r="E39" s="282">
        <f>IFERROR(VLOOKUP(A39,Tabla_Comp_Presup,7,FALSE),0)</f>
        <v>0</v>
      </c>
      <c r="F39" s="282">
        <f t="shared" si="3"/>
        <v>0</v>
      </c>
      <c r="J39">
        <v>2.8</v>
      </c>
    </row>
    <row r="40" spans="1:10" ht="20.100000000000001" customHeight="1" x14ac:dyDescent="0.2">
      <c r="A40" s="269"/>
      <c r="B40" s="271">
        <f t="shared" si="0"/>
        <v>0</v>
      </c>
      <c r="C40" s="272">
        <f t="shared" si="1"/>
        <v>0</v>
      </c>
      <c r="D40" s="280"/>
      <c r="E40" s="282">
        <f>IFERROR(VLOOKUP(A40,Tabla_Comp_Presup,7,FALSE),0)</f>
        <v>0</v>
      </c>
      <c r="F40" s="282">
        <f t="shared" si="3"/>
        <v>0</v>
      </c>
      <c r="J40">
        <v>1</v>
      </c>
    </row>
    <row r="41" spans="1:10" ht="20.100000000000001" customHeight="1" x14ac:dyDescent="0.2">
      <c r="A41" s="269"/>
      <c r="B41" s="271">
        <f t="shared" si="0"/>
        <v>0</v>
      </c>
      <c r="C41" s="272">
        <f t="shared" si="1"/>
        <v>0</v>
      </c>
      <c r="D41" s="280"/>
      <c r="E41" s="282">
        <f t="shared" si="2"/>
        <v>0</v>
      </c>
      <c r="F41" s="282">
        <f t="shared" si="3"/>
        <v>0</v>
      </c>
      <c r="J41">
        <v>1</v>
      </c>
    </row>
    <row r="42" spans="1:10" ht="20.100000000000001" customHeight="1" x14ac:dyDescent="0.2">
      <c r="A42" s="269"/>
      <c r="B42" s="271">
        <f t="shared" si="0"/>
        <v>0</v>
      </c>
      <c r="C42" s="272">
        <f t="shared" si="1"/>
        <v>0</v>
      </c>
      <c r="D42" s="280"/>
      <c r="E42" s="282">
        <f t="shared" si="2"/>
        <v>0</v>
      </c>
      <c r="F42" s="282">
        <f t="shared" si="3"/>
        <v>0</v>
      </c>
      <c r="J42">
        <v>1</v>
      </c>
    </row>
    <row r="43" spans="1:10" ht="20.100000000000001" customHeight="1" x14ac:dyDescent="0.2">
      <c r="A43" s="269"/>
      <c r="B43" s="271">
        <f>IFERROR(VLOOKUP(A43,Tabla_Datos,2,FALSE),0)</f>
        <v>0</v>
      </c>
      <c r="C43" s="272">
        <f>IFERROR(VLOOKUP(A43,Tabla_Datos,3,FALSE),0)</f>
        <v>0</v>
      </c>
      <c r="D43" s="280"/>
      <c r="E43" s="282">
        <f>IFERROR(VLOOKUP(A43,Tabla_Comp_Presup,7,FALSE),0)</f>
        <v>0</v>
      </c>
      <c r="F43" s="282">
        <f>ROUND(D43*E43,15)</f>
        <v>0</v>
      </c>
      <c r="J43">
        <v>1</v>
      </c>
    </row>
    <row r="44" spans="1:10" ht="20.100000000000001" customHeight="1" x14ac:dyDescent="0.2">
      <c r="A44" s="269"/>
      <c r="B44" s="271">
        <f>IFERROR(VLOOKUP(A44,Tabla_Datos,2,FALSE),0)</f>
        <v>0</v>
      </c>
      <c r="C44" s="272">
        <f>IFERROR(VLOOKUP(A44,Tabla_Datos,3,FALSE),0)</f>
        <v>0</v>
      </c>
      <c r="D44" s="280"/>
      <c r="E44" s="282">
        <f>IFERROR(VLOOKUP(A44,Tabla_Comp_Presup,7,FALSE),0)</f>
        <v>0</v>
      </c>
      <c r="F44" s="282">
        <f>ROUND(D44*E44,15)</f>
        <v>0</v>
      </c>
      <c r="J44">
        <v>1</v>
      </c>
    </row>
    <row r="45" spans="1:10" ht="20.100000000000001" customHeight="1" x14ac:dyDescent="0.2">
      <c r="A45" s="269"/>
      <c r="B45" s="271">
        <f>IFERROR(VLOOKUP(A45,Tabla_Datos,2,FALSE),0)</f>
        <v>0</v>
      </c>
      <c r="C45" s="272">
        <f>IFERROR(VLOOKUP(A45,Tabla_Datos,3,FALSE),0)</f>
        <v>0</v>
      </c>
      <c r="D45" s="280"/>
      <c r="E45" s="282">
        <f>IFERROR(VLOOKUP(A45,Tabla_Comp_Presup,7,FALSE),0)</f>
        <v>0</v>
      </c>
      <c r="F45" s="282">
        <f>ROUND(D45*E45,15)</f>
        <v>0</v>
      </c>
    </row>
    <row r="46" spans="1:10" ht="20.100000000000001" customHeight="1" x14ac:dyDescent="0.2">
      <c r="A46" s="269"/>
      <c r="B46" s="271"/>
      <c r="C46" s="272"/>
      <c r="D46" s="280"/>
      <c r="E46" s="282"/>
      <c r="F46" s="282"/>
    </row>
    <row r="47" spans="1:10" ht="20.100000000000001" customHeight="1" x14ac:dyDescent="0.2">
      <c r="A47" s="269"/>
      <c r="B47" s="271"/>
      <c r="C47" s="272"/>
      <c r="D47" s="280"/>
      <c r="E47" s="282"/>
      <c r="F47" s="282"/>
    </row>
    <row r="48" spans="1:10" ht="20.100000000000001" customHeight="1" x14ac:dyDescent="0.2">
      <c r="A48" s="269"/>
      <c r="B48" s="271"/>
      <c r="C48" s="272"/>
      <c r="D48" s="280"/>
      <c r="E48" s="282"/>
      <c r="F48" s="282"/>
    </row>
    <row r="49" spans="1:14" ht="20.100000000000001" customHeight="1" x14ac:dyDescent="0.2">
      <c r="A49" s="236"/>
      <c r="B49" s="237"/>
      <c r="C49" s="238"/>
      <c r="D49" s="239"/>
      <c r="E49" s="240"/>
      <c r="F49" s="240"/>
    </row>
    <row r="50" spans="1:14" ht="20.100000000000001" customHeight="1" x14ac:dyDescent="0.2">
      <c r="A50" s="284" t="s">
        <v>1106</v>
      </c>
      <c r="B50" s="285" t="s">
        <v>1166</v>
      </c>
      <c r="C50" s="286"/>
      <c r="D50" s="287"/>
      <c r="E50" s="288"/>
      <c r="F50" s="289">
        <f>ROUND(F59/Coef_Paso_Vivienda,2)</f>
        <v>0</v>
      </c>
      <c r="N50" s="394" t="s">
        <v>1294</v>
      </c>
    </row>
    <row r="51" spans="1:14" ht="20.100000000000001" customHeight="1" x14ac:dyDescent="0.2">
      <c r="A51" s="290" t="s">
        <v>1107</v>
      </c>
      <c r="B51" s="291" t="str">
        <f>"COSTO FINANCIERO  "&amp;ROUND(Costo_Financiero*100,2)&amp;" % de ( 1 )"</f>
        <v>COSTO FINANCIERO  0 % de ( 1 )</v>
      </c>
      <c r="C51" s="292">
        <f>Costo_Financiero</f>
        <v>0</v>
      </c>
      <c r="D51" s="293"/>
      <c r="E51" s="294">
        <f>Costo_Financiero</f>
        <v>0</v>
      </c>
      <c r="F51" s="295">
        <f>ROUND(F50*Costo_Financiero,2)</f>
        <v>0</v>
      </c>
    </row>
    <row r="52" spans="1:14" ht="20.100000000000001" customHeight="1" x14ac:dyDescent="0.2">
      <c r="A52" s="290" t="s">
        <v>1108</v>
      </c>
      <c r="B52" s="291" t="s">
        <v>1162</v>
      </c>
      <c r="C52" s="292"/>
      <c r="D52" s="293"/>
      <c r="E52" s="296"/>
      <c r="F52" s="295">
        <f>F50+F51</f>
        <v>0</v>
      </c>
    </row>
    <row r="53" spans="1:14" ht="20.100000000000001" customHeight="1" x14ac:dyDescent="0.2">
      <c r="A53" s="290" t="s">
        <v>1109</v>
      </c>
      <c r="B53" s="297" t="str">
        <f>CONCATENATE("GASTOS GENERALES  ",ROUND(Gastos_Generales*100,3)," % de ( 3 )")</f>
        <v>GASTOS GENERALES  0 % de ( 3 )</v>
      </c>
      <c r="C53" s="294">
        <f>Gastos_Generales</f>
        <v>0</v>
      </c>
      <c r="D53" s="298"/>
      <c r="E53" s="296"/>
      <c r="F53" s="295">
        <f>ROUND(F52*Gastos_Generales,2)</f>
        <v>0</v>
      </c>
    </row>
    <row r="54" spans="1:14" ht="20.100000000000001" customHeight="1" x14ac:dyDescent="0.2">
      <c r="A54" s="290" t="s">
        <v>1110</v>
      </c>
      <c r="B54" s="297" t="str">
        <f>CONCATENATE("BENEFICIOS  ",ROUND(Beneficio*100,2)," % de ( 3 )")</f>
        <v>BENEFICIOS  0 % de ( 3 )</v>
      </c>
      <c r="C54" s="294">
        <f>Beneficio</f>
        <v>0</v>
      </c>
      <c r="D54" s="298"/>
      <c r="E54" s="296"/>
      <c r="F54" s="295">
        <f>ROUND(F52*Beneficio,2)</f>
        <v>0</v>
      </c>
    </row>
    <row r="55" spans="1:14" ht="20.100000000000001" customHeight="1" x14ac:dyDescent="0.2">
      <c r="A55" s="290">
        <v>6</v>
      </c>
      <c r="B55" s="291" t="s">
        <v>1163</v>
      </c>
      <c r="C55" s="296"/>
      <c r="D55" s="298"/>
      <c r="E55" s="296"/>
      <c r="F55" s="295">
        <f>F52+F53+F54</f>
        <v>0</v>
      </c>
    </row>
    <row r="56" spans="1:14" ht="20.100000000000001" customHeight="1" x14ac:dyDescent="0.2">
      <c r="A56" s="290" t="s">
        <v>1164</v>
      </c>
      <c r="B56" s="297" t="str">
        <f>CONCATENATE("INGRESOS BRUTOS Y LOTE HOGAR  ",ROUND(Ingresos_Brutos*100,2)," % de ( 6 )")</f>
        <v>INGRESOS BRUTOS Y LOTE HOGAR  2,4 % de ( 6 )</v>
      </c>
      <c r="C56" s="294">
        <f>Ingresos_Brutos</f>
        <v>2.4E-2</v>
      </c>
      <c r="D56" s="298"/>
      <c r="E56" s="296"/>
      <c r="F56" s="295">
        <f>IF(Ingresos_Brutos=0,,ROUND(Ingresos_Brutos*F55,2))</f>
        <v>0</v>
      </c>
    </row>
    <row r="57" spans="1:14" ht="20.100000000000001" customHeight="1" x14ac:dyDescent="0.2">
      <c r="A57" s="299" t="s">
        <v>1165</v>
      </c>
      <c r="B57" s="300" t="str">
        <f>CONCATENATE("IMPUESTO AL VALOR AGREGADO ",IVA_Vivienda*100," % de ( 6 )")</f>
        <v>IMPUESTO AL VALOR AGREGADO 10,5 % de ( 6 )</v>
      </c>
      <c r="C57" s="301">
        <f>IVA_Vivienda</f>
        <v>0.105</v>
      </c>
      <c r="D57" s="302"/>
      <c r="E57" s="303"/>
      <c r="F57" s="304">
        <f>IF(IVA_Vivienda=0,,ROUND(IVA_Vivienda*F55,2))</f>
        <v>0</v>
      </c>
    </row>
    <row r="58" spans="1:14" ht="20.100000000000001" customHeight="1" x14ac:dyDescent="0.2">
      <c r="A58" s="100"/>
      <c r="B58" s="95"/>
      <c r="C58" s="95"/>
      <c r="D58" s="96"/>
      <c r="E58" s="97"/>
      <c r="F58" s="2"/>
    </row>
    <row r="59" spans="1:14" ht="20.100000000000001" customHeight="1" x14ac:dyDescent="0.2">
      <c r="A59" s="305"/>
      <c r="B59" s="306" t="str">
        <f>"PRECIO TOTAL VIVENDA"</f>
        <v>PRECIO TOTAL VIVENDA</v>
      </c>
      <c r="C59" s="306"/>
      <c r="D59" s="307"/>
      <c r="E59" s="308"/>
      <c r="F59" s="309">
        <f>SUM(F11:F48)</f>
        <v>0</v>
      </c>
    </row>
  </sheetData>
  <mergeCells count="7">
    <mergeCell ref="A1:F1"/>
    <mergeCell ref="A7:A8"/>
    <mergeCell ref="B7:B8"/>
    <mergeCell ref="C7:C8"/>
    <mergeCell ref="D7:D8"/>
    <mergeCell ref="E7:E8"/>
    <mergeCell ref="F7:F8"/>
  </mergeCells>
  <conditionalFormatting sqref="A30:B30 B10:B49 A11:A49">
    <cfRule type="expression" dxfId="137" priority="6" stopIfTrue="1">
      <formula>$C10=0</formula>
    </cfRule>
  </conditionalFormatting>
  <conditionalFormatting sqref="A10">
    <cfRule type="expression" dxfId="136" priority="5" stopIfTrue="1">
      <formula>$C10=0</formula>
    </cfRule>
  </conditionalFormatting>
  <conditionalFormatting sqref="F50">
    <cfRule type="expression" dxfId="135" priority="4" stopIfTrue="1">
      <formula>#REF!=1</formula>
    </cfRule>
  </conditionalFormatting>
  <conditionalFormatting sqref="A11:A19">
    <cfRule type="expression" dxfId="134" priority="3" stopIfTrue="1">
      <formula>$C11=0</formula>
    </cfRule>
  </conditionalFormatting>
  <conditionalFormatting sqref="A11:A19">
    <cfRule type="expression" dxfId="133" priority="2" stopIfTrue="1">
      <formula>$C11=0</formula>
    </cfRule>
  </conditionalFormatting>
  <conditionalFormatting sqref="A11:A19">
    <cfRule type="expression" dxfId="132" priority="1" stopIfTrue="1">
      <formula>$C11=0</formula>
    </cfRule>
  </conditionalFormatting>
  <pageMargins left="0.39370078740157483" right="0.39370078740157483"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59"/>
  <sheetViews>
    <sheetView workbookViewId="0">
      <selection sqref="A1:F1"/>
    </sheetView>
  </sheetViews>
  <sheetFormatPr baseColWidth="10" defaultRowHeight="12.75" x14ac:dyDescent="0.2"/>
  <cols>
    <col min="1" max="1" width="18.7109375" customWidth="1"/>
    <col min="2" max="2" width="79.7109375" customWidth="1"/>
    <col min="3" max="3" width="19.85546875" customWidth="1"/>
    <col min="4" max="4" width="13.85546875" customWidth="1"/>
    <col min="5" max="5" width="22" customWidth="1"/>
    <col min="6" max="6" width="20.7109375" customWidth="1"/>
    <col min="8" max="8" width="56.28515625" customWidth="1"/>
  </cols>
  <sheetData>
    <row r="1" spans="1:10" ht="20.100000000000001" customHeight="1" x14ac:dyDescent="0.2">
      <c r="A1" s="622" t="s">
        <v>1297</v>
      </c>
      <c r="B1" s="622"/>
      <c r="C1" s="622"/>
      <c r="D1" s="622"/>
      <c r="E1" s="622"/>
      <c r="F1" s="622"/>
    </row>
    <row r="2" spans="1:10" ht="20.100000000000001" customHeight="1" x14ac:dyDescent="0.2">
      <c r="A2" s="109" t="s">
        <v>1234</v>
      </c>
      <c r="B2" s="108" t="str">
        <f>Obra</f>
        <v>B° VIRGEN DE FÁTIMA - SECTOR 1 - 71 VIV.- DPTO. JÁCHAL</v>
      </c>
      <c r="C2" s="186"/>
      <c r="D2" s="110"/>
      <c r="E2" s="110"/>
      <c r="F2" s="110"/>
    </row>
    <row r="3" spans="1:10" ht="20.100000000000001" customHeight="1" x14ac:dyDescent="0.2">
      <c r="A3" s="109" t="s">
        <v>1237</v>
      </c>
      <c r="B3" s="108" t="str">
        <f>Ubicación</f>
        <v>DEPTO. JÁCHAL</v>
      </c>
      <c r="C3" s="110"/>
      <c r="D3" s="110"/>
      <c r="E3" s="110"/>
      <c r="F3" s="110"/>
    </row>
    <row r="4" spans="1:10" ht="20.100000000000001" customHeight="1" x14ac:dyDescent="0.2">
      <c r="A4" s="109" t="s">
        <v>1128</v>
      </c>
      <c r="B4" s="117" t="s">
        <v>1296</v>
      </c>
      <c r="C4" s="109"/>
      <c r="D4" s="110"/>
      <c r="E4" s="110"/>
      <c r="F4" s="110"/>
    </row>
    <row r="5" spans="1:10" ht="20.100000000000001" customHeight="1" x14ac:dyDescent="0.2">
      <c r="A5" s="109" t="s">
        <v>1159</v>
      </c>
      <c r="B5" s="448"/>
      <c r="C5" s="109"/>
      <c r="D5" s="110"/>
      <c r="E5" s="110"/>
      <c r="F5" s="110"/>
    </row>
    <row r="6" spans="1:10" ht="20.100000000000001" customHeight="1" x14ac:dyDescent="0.2">
      <c r="A6" s="166"/>
      <c r="B6" s="447"/>
      <c r="C6" s="166"/>
      <c r="D6" s="166"/>
      <c r="E6" s="166"/>
      <c r="F6" s="166"/>
    </row>
    <row r="7" spans="1:10" ht="20.100000000000001" customHeight="1" x14ac:dyDescent="0.2">
      <c r="A7" s="623" t="s">
        <v>1105</v>
      </c>
      <c r="B7" s="625" t="s">
        <v>0</v>
      </c>
      <c r="C7" s="623" t="s">
        <v>1</v>
      </c>
      <c r="D7" s="623" t="s">
        <v>2</v>
      </c>
      <c r="E7" s="623" t="s">
        <v>1151</v>
      </c>
      <c r="F7" s="623" t="s">
        <v>1161</v>
      </c>
    </row>
    <row r="8" spans="1:10" ht="20.100000000000001" customHeight="1" x14ac:dyDescent="0.2">
      <c r="A8" s="624"/>
      <c r="B8" s="626"/>
      <c r="C8" s="624"/>
      <c r="D8" s="624"/>
      <c r="E8" s="624"/>
      <c r="F8" s="624"/>
    </row>
    <row r="9" spans="1:10" ht="20.100000000000001" customHeight="1" x14ac:dyDescent="0.2">
      <c r="A9" s="241"/>
      <c r="B9" s="422"/>
      <c r="C9" s="175"/>
      <c r="D9" s="175"/>
      <c r="E9" s="243"/>
      <c r="F9" s="244"/>
    </row>
    <row r="10" spans="1:10" ht="20.100000000000001" customHeight="1" x14ac:dyDescent="0.2">
      <c r="A10" s="275" t="s">
        <v>1125</v>
      </c>
      <c r="B10" s="276" t="str">
        <f t="shared" ref="B10:B43" si="0">IFERROR(VLOOKUP(A10,Tabla_Datos,2,FALSE),0)</f>
        <v>VIVIENDA</v>
      </c>
      <c r="C10" s="277"/>
      <c r="D10" s="278"/>
      <c r="E10" s="279"/>
      <c r="F10" s="279"/>
    </row>
    <row r="11" spans="1:10" ht="20.100000000000001" customHeight="1" x14ac:dyDescent="0.2">
      <c r="A11" s="269"/>
      <c r="B11" s="271">
        <f t="shared" si="0"/>
        <v>0</v>
      </c>
      <c r="C11" s="272">
        <f t="shared" ref="C11:C43" si="1">IFERROR(VLOOKUP(A11,Tabla_Datos,3,FALSE),0)</f>
        <v>0</v>
      </c>
      <c r="D11" s="280"/>
      <c r="E11" s="282">
        <f t="shared" ref="E11:E43" si="2">IFERROR(VLOOKUP(A11,Tabla_Comp_Presup,7,FALSE),0)</f>
        <v>0</v>
      </c>
      <c r="F11" s="282">
        <f t="shared" ref="F11:F43" si="3">ROUND(D11*E11,15)</f>
        <v>0</v>
      </c>
      <c r="J11">
        <v>2.8</v>
      </c>
    </row>
    <row r="12" spans="1:10" ht="20.100000000000001" customHeight="1" x14ac:dyDescent="0.2">
      <c r="A12" s="269"/>
      <c r="B12" s="271">
        <f t="shared" si="0"/>
        <v>0</v>
      </c>
      <c r="C12" s="272">
        <f t="shared" si="1"/>
        <v>0</v>
      </c>
      <c r="D12" s="280"/>
      <c r="E12" s="282">
        <f t="shared" si="2"/>
        <v>0</v>
      </c>
      <c r="F12" s="282">
        <f t="shared" si="3"/>
        <v>0</v>
      </c>
      <c r="J12">
        <v>0.43</v>
      </c>
    </row>
    <row r="13" spans="1:10" ht="20.100000000000001" customHeight="1" x14ac:dyDescent="0.2">
      <c r="A13" s="269"/>
      <c r="B13" s="271">
        <f t="shared" si="0"/>
        <v>0</v>
      </c>
      <c r="C13" s="272">
        <f t="shared" si="1"/>
        <v>0</v>
      </c>
      <c r="D13" s="280"/>
      <c r="E13" s="282">
        <f t="shared" si="2"/>
        <v>0</v>
      </c>
      <c r="F13" s="282">
        <f t="shared" si="3"/>
        <v>0</v>
      </c>
      <c r="J13">
        <v>2.98</v>
      </c>
    </row>
    <row r="14" spans="1:10" ht="20.100000000000001" customHeight="1" x14ac:dyDescent="0.2">
      <c r="A14" s="269"/>
      <c r="B14" s="271">
        <f t="shared" si="0"/>
        <v>0</v>
      </c>
      <c r="C14" s="272">
        <f t="shared" si="1"/>
        <v>0</v>
      </c>
      <c r="D14" s="280"/>
      <c r="E14" s="282">
        <f t="shared" si="2"/>
        <v>0</v>
      </c>
      <c r="F14" s="282">
        <f t="shared" si="3"/>
        <v>0</v>
      </c>
      <c r="J14">
        <v>11.84</v>
      </c>
    </row>
    <row r="15" spans="1:10" ht="20.100000000000001" customHeight="1" x14ac:dyDescent="0.2">
      <c r="A15" s="269"/>
      <c r="B15" s="271">
        <f t="shared" si="0"/>
        <v>0</v>
      </c>
      <c r="C15" s="272">
        <f t="shared" si="1"/>
        <v>0</v>
      </c>
      <c r="D15" s="280"/>
      <c r="E15" s="282">
        <f t="shared" si="2"/>
        <v>0</v>
      </c>
      <c r="F15" s="282">
        <f t="shared" si="3"/>
        <v>0</v>
      </c>
      <c r="J15">
        <v>1</v>
      </c>
    </row>
    <row r="16" spans="1:10" ht="20.100000000000001" customHeight="1" x14ac:dyDescent="0.2">
      <c r="A16" s="269"/>
      <c r="B16" s="271">
        <f t="shared" si="0"/>
        <v>0</v>
      </c>
      <c r="C16" s="272">
        <f t="shared" si="1"/>
        <v>0</v>
      </c>
      <c r="D16" s="280"/>
      <c r="E16" s="282">
        <f t="shared" si="2"/>
        <v>0</v>
      </c>
      <c r="F16" s="282">
        <f t="shared" si="3"/>
        <v>0</v>
      </c>
      <c r="J16">
        <v>110.2</v>
      </c>
    </row>
    <row r="17" spans="1:10" ht="20.100000000000001" customHeight="1" x14ac:dyDescent="0.2">
      <c r="A17" s="269"/>
      <c r="B17" s="271">
        <f t="shared" si="0"/>
        <v>0</v>
      </c>
      <c r="C17" s="272">
        <f t="shared" si="1"/>
        <v>0</v>
      </c>
      <c r="D17" s="280"/>
      <c r="E17" s="282">
        <f t="shared" si="2"/>
        <v>0</v>
      </c>
      <c r="F17" s="282">
        <f>ROUND(D17*E17,15)</f>
        <v>0</v>
      </c>
      <c r="J17">
        <v>8.07</v>
      </c>
    </row>
    <row r="18" spans="1:10" ht="20.100000000000001" customHeight="1" x14ac:dyDescent="0.2">
      <c r="A18" s="269"/>
      <c r="B18" s="271">
        <f t="shared" si="0"/>
        <v>0</v>
      </c>
      <c r="C18" s="272">
        <f t="shared" si="1"/>
        <v>0</v>
      </c>
      <c r="D18" s="280"/>
      <c r="E18" s="282">
        <f t="shared" si="2"/>
        <v>0</v>
      </c>
      <c r="F18" s="282">
        <f>ROUND(D18*E18,15)</f>
        <v>0</v>
      </c>
    </row>
    <row r="19" spans="1:10" ht="20.100000000000001" customHeight="1" x14ac:dyDescent="0.2">
      <c r="A19" s="269"/>
      <c r="B19" s="271">
        <f t="shared" si="0"/>
        <v>0</v>
      </c>
      <c r="C19" s="272">
        <f t="shared" si="1"/>
        <v>0</v>
      </c>
      <c r="D19" s="280"/>
      <c r="E19" s="282">
        <f t="shared" si="2"/>
        <v>0</v>
      </c>
      <c r="F19" s="282">
        <f t="shared" si="3"/>
        <v>0</v>
      </c>
    </row>
    <row r="20" spans="1:10" ht="20.100000000000001" customHeight="1" x14ac:dyDescent="0.2">
      <c r="A20" s="269"/>
      <c r="B20" s="271">
        <f t="shared" si="0"/>
        <v>0</v>
      </c>
      <c r="C20" s="272">
        <f t="shared" si="1"/>
        <v>0</v>
      </c>
      <c r="D20" s="280"/>
      <c r="E20" s="282">
        <f t="shared" si="2"/>
        <v>0</v>
      </c>
      <c r="F20" s="282">
        <f t="shared" si="3"/>
        <v>0</v>
      </c>
      <c r="J20">
        <v>90.86</v>
      </c>
    </row>
    <row r="21" spans="1:10" ht="20.100000000000001" customHeight="1" x14ac:dyDescent="0.2">
      <c r="A21" s="269"/>
      <c r="B21" s="271">
        <f t="shared" si="0"/>
        <v>0</v>
      </c>
      <c r="C21" s="272">
        <f t="shared" si="1"/>
        <v>0</v>
      </c>
      <c r="D21" s="280"/>
      <c r="E21" s="282">
        <f t="shared" si="2"/>
        <v>0</v>
      </c>
      <c r="F21" s="282">
        <f t="shared" si="3"/>
        <v>0</v>
      </c>
      <c r="J21">
        <v>100.69</v>
      </c>
    </row>
    <row r="22" spans="1:10" ht="20.100000000000001" customHeight="1" x14ac:dyDescent="0.2">
      <c r="A22" s="269"/>
      <c r="B22" s="271">
        <f t="shared" si="0"/>
        <v>0</v>
      </c>
      <c r="C22" s="272">
        <f t="shared" si="1"/>
        <v>0</v>
      </c>
      <c r="D22" s="280"/>
      <c r="E22" s="282">
        <f t="shared" si="2"/>
        <v>0</v>
      </c>
      <c r="F22" s="282">
        <f t="shared" si="3"/>
        <v>0</v>
      </c>
      <c r="J22">
        <v>100.69</v>
      </c>
    </row>
    <row r="23" spans="1:10" ht="20.100000000000001" customHeight="1" x14ac:dyDescent="0.2">
      <c r="A23" s="269"/>
      <c r="B23" s="271">
        <f t="shared" si="0"/>
        <v>0</v>
      </c>
      <c r="C23" s="272">
        <f t="shared" si="1"/>
        <v>0</v>
      </c>
      <c r="D23" s="280"/>
      <c r="E23" s="282">
        <f t="shared" si="2"/>
        <v>0</v>
      </c>
      <c r="F23" s="282">
        <f t="shared" si="3"/>
        <v>0</v>
      </c>
      <c r="J23">
        <v>64.86</v>
      </c>
    </row>
    <row r="24" spans="1:10" ht="20.100000000000001" customHeight="1" x14ac:dyDescent="0.2">
      <c r="A24" s="269"/>
      <c r="B24" s="271">
        <f t="shared" si="0"/>
        <v>0</v>
      </c>
      <c r="C24" s="272">
        <f t="shared" si="1"/>
        <v>0</v>
      </c>
      <c r="D24" s="280"/>
      <c r="E24" s="282">
        <f t="shared" si="2"/>
        <v>0</v>
      </c>
      <c r="F24" s="282">
        <f t="shared" si="3"/>
        <v>0</v>
      </c>
      <c r="J24">
        <v>1</v>
      </c>
    </row>
    <row r="25" spans="1:10" ht="20.100000000000001" customHeight="1" x14ac:dyDescent="0.2">
      <c r="A25" s="269"/>
      <c r="B25" s="271">
        <f t="shared" si="0"/>
        <v>0</v>
      </c>
      <c r="C25" s="272">
        <f t="shared" si="1"/>
        <v>0</v>
      </c>
      <c r="D25" s="280"/>
      <c r="E25" s="282">
        <f t="shared" si="2"/>
        <v>0</v>
      </c>
      <c r="F25" s="282">
        <f t="shared" si="3"/>
        <v>0</v>
      </c>
      <c r="J25">
        <v>20.14</v>
      </c>
    </row>
    <row r="26" spans="1:10" ht="20.100000000000001" customHeight="1" x14ac:dyDescent="0.2">
      <c r="A26" s="269"/>
      <c r="B26" s="271">
        <f t="shared" si="0"/>
        <v>0</v>
      </c>
      <c r="C26" s="272">
        <f t="shared" si="1"/>
        <v>0</v>
      </c>
      <c r="D26" s="280"/>
      <c r="E26" s="282">
        <f t="shared" si="2"/>
        <v>0</v>
      </c>
      <c r="F26" s="282">
        <f t="shared" si="3"/>
        <v>0</v>
      </c>
      <c r="J26">
        <v>189.77</v>
      </c>
    </row>
    <row r="27" spans="1:10" ht="20.100000000000001" customHeight="1" x14ac:dyDescent="0.2">
      <c r="A27" s="269"/>
      <c r="B27" s="271">
        <f t="shared" si="0"/>
        <v>0</v>
      </c>
      <c r="C27" s="272">
        <f t="shared" si="1"/>
        <v>0</v>
      </c>
      <c r="D27" s="280"/>
      <c r="E27" s="282">
        <f t="shared" si="2"/>
        <v>0</v>
      </c>
      <c r="F27" s="282">
        <f t="shared" si="3"/>
        <v>0</v>
      </c>
      <c r="J27">
        <v>20.14</v>
      </c>
    </row>
    <row r="28" spans="1:10" ht="20.100000000000001" customHeight="1" x14ac:dyDescent="0.2">
      <c r="A28" s="269"/>
      <c r="B28" s="271">
        <f t="shared" si="0"/>
        <v>0</v>
      </c>
      <c r="C28" s="272">
        <f t="shared" si="1"/>
        <v>0</v>
      </c>
      <c r="D28" s="280"/>
      <c r="E28" s="282">
        <f t="shared" si="2"/>
        <v>0</v>
      </c>
      <c r="F28" s="282">
        <f t="shared" si="3"/>
        <v>0</v>
      </c>
      <c r="J28">
        <v>65.239999999999995</v>
      </c>
    </row>
    <row r="29" spans="1:10" ht="20.100000000000001" customHeight="1" x14ac:dyDescent="0.2">
      <c r="A29" s="269"/>
      <c r="B29" s="271">
        <f>IFERROR(VLOOKUP(A29,Tabla_Datos,2,FALSE),0)</f>
        <v>0</v>
      </c>
      <c r="C29" s="272">
        <f>IFERROR(VLOOKUP(A29,Tabla_Datos,3,FALSE),0)</f>
        <v>0</v>
      </c>
      <c r="D29" s="280"/>
      <c r="E29" s="282">
        <f>IFERROR(VLOOKUP(A29,Tabla_Comp_Presup,7,FALSE),0)</f>
        <v>0</v>
      </c>
      <c r="F29" s="282">
        <f>ROUND(D29*E29,15)</f>
        <v>0</v>
      </c>
      <c r="J29">
        <v>167.44</v>
      </c>
    </row>
    <row r="30" spans="1:10" ht="20.100000000000001" customHeight="1" x14ac:dyDescent="0.2">
      <c r="A30" s="269"/>
      <c r="B30" s="271">
        <f t="shared" si="0"/>
        <v>0</v>
      </c>
      <c r="C30" s="272">
        <f t="shared" si="1"/>
        <v>0</v>
      </c>
      <c r="D30" s="280"/>
      <c r="E30" s="282">
        <f t="shared" si="2"/>
        <v>0</v>
      </c>
      <c r="F30" s="282">
        <f t="shared" si="3"/>
        <v>0</v>
      </c>
      <c r="J30">
        <v>20.85</v>
      </c>
    </row>
    <row r="31" spans="1:10" ht="20.100000000000001" customHeight="1" x14ac:dyDescent="0.2">
      <c r="A31" s="269"/>
      <c r="B31" s="271">
        <f>IFERROR(VLOOKUP(A31,Tabla_Datos,2,FALSE),0)</f>
        <v>0</v>
      </c>
      <c r="C31" s="272">
        <f>IFERROR(VLOOKUP(A31,Tabla_Datos,3,FALSE),0)</f>
        <v>0</v>
      </c>
      <c r="D31" s="280"/>
      <c r="E31" s="282">
        <f>IFERROR(VLOOKUP(A31,Tabla_Comp_Presup,7,FALSE),0)</f>
        <v>0</v>
      </c>
      <c r="F31" s="282">
        <f>ROUND(D31*E31,15)</f>
        <v>0</v>
      </c>
      <c r="J31">
        <v>93.47</v>
      </c>
    </row>
    <row r="32" spans="1:10" ht="20.100000000000001" customHeight="1" x14ac:dyDescent="0.2">
      <c r="A32" s="269"/>
      <c r="B32" s="271">
        <f t="shared" si="0"/>
        <v>0</v>
      </c>
      <c r="C32" s="272">
        <f t="shared" si="1"/>
        <v>0</v>
      </c>
      <c r="D32" s="280"/>
      <c r="E32" s="282">
        <f t="shared" si="2"/>
        <v>0</v>
      </c>
      <c r="F32" s="282">
        <f t="shared" si="3"/>
        <v>0</v>
      </c>
      <c r="J32">
        <v>1</v>
      </c>
    </row>
    <row r="33" spans="1:10" ht="20.100000000000001" customHeight="1" x14ac:dyDescent="0.2">
      <c r="A33" s="269"/>
      <c r="B33" s="271">
        <f t="shared" si="0"/>
        <v>0</v>
      </c>
      <c r="C33" s="272">
        <f t="shared" si="1"/>
        <v>0</v>
      </c>
      <c r="D33" s="280"/>
      <c r="E33" s="282">
        <f t="shared" si="2"/>
        <v>0</v>
      </c>
      <c r="F33" s="282">
        <f t="shared" si="3"/>
        <v>0</v>
      </c>
      <c r="J33">
        <v>2.8</v>
      </c>
    </row>
    <row r="34" spans="1:10" ht="20.100000000000001" customHeight="1" x14ac:dyDescent="0.2">
      <c r="A34" s="269"/>
      <c r="B34" s="271">
        <f t="shared" si="0"/>
        <v>0</v>
      </c>
      <c r="C34" s="272">
        <f t="shared" si="1"/>
        <v>0</v>
      </c>
      <c r="D34" s="280"/>
      <c r="E34" s="282">
        <f t="shared" si="2"/>
        <v>0</v>
      </c>
      <c r="F34" s="282">
        <f t="shared" si="3"/>
        <v>0</v>
      </c>
      <c r="J34">
        <v>35.39</v>
      </c>
    </row>
    <row r="35" spans="1:10" ht="20.100000000000001" customHeight="1" x14ac:dyDescent="0.2">
      <c r="A35" s="269"/>
      <c r="B35" s="271">
        <f t="shared" si="0"/>
        <v>0</v>
      </c>
      <c r="C35" s="272">
        <f t="shared" si="1"/>
        <v>0</v>
      </c>
      <c r="D35" s="280"/>
      <c r="E35" s="282">
        <f t="shared" si="2"/>
        <v>0</v>
      </c>
      <c r="F35" s="282">
        <f t="shared" si="3"/>
        <v>0</v>
      </c>
      <c r="J35">
        <v>14.67</v>
      </c>
    </row>
    <row r="36" spans="1:10" ht="20.100000000000001" customHeight="1" x14ac:dyDescent="0.2">
      <c r="A36" s="269"/>
      <c r="B36" s="271">
        <f t="shared" si="0"/>
        <v>0</v>
      </c>
      <c r="C36" s="272">
        <f t="shared" si="1"/>
        <v>0</v>
      </c>
      <c r="D36" s="280"/>
      <c r="E36" s="282">
        <f t="shared" si="2"/>
        <v>0</v>
      </c>
      <c r="F36" s="282">
        <f t="shared" si="3"/>
        <v>0</v>
      </c>
      <c r="J36">
        <v>167.44</v>
      </c>
    </row>
    <row r="37" spans="1:10" ht="20.100000000000001" customHeight="1" x14ac:dyDescent="0.2">
      <c r="A37" s="269"/>
      <c r="B37" s="271">
        <f t="shared" si="0"/>
        <v>0</v>
      </c>
      <c r="C37" s="272">
        <f t="shared" si="1"/>
        <v>0</v>
      </c>
      <c r="D37" s="280"/>
      <c r="E37" s="282">
        <f t="shared" si="2"/>
        <v>0</v>
      </c>
      <c r="F37" s="282">
        <f t="shared" si="3"/>
        <v>0</v>
      </c>
      <c r="H37" s="451"/>
      <c r="J37">
        <v>304.08999999999997</v>
      </c>
    </row>
    <row r="38" spans="1:10" ht="20.100000000000001" customHeight="1" x14ac:dyDescent="0.2">
      <c r="A38" s="269"/>
      <c r="B38" s="271">
        <f t="shared" si="0"/>
        <v>0</v>
      </c>
      <c r="C38" s="272">
        <f t="shared" si="1"/>
        <v>0</v>
      </c>
      <c r="D38" s="280"/>
      <c r="E38" s="282">
        <f t="shared" si="2"/>
        <v>0</v>
      </c>
      <c r="F38" s="282">
        <f t="shared" si="3"/>
        <v>0</v>
      </c>
      <c r="J38">
        <v>7.99</v>
      </c>
    </row>
    <row r="39" spans="1:10" ht="20.100000000000001" customHeight="1" x14ac:dyDescent="0.2">
      <c r="A39" s="269"/>
      <c r="B39" s="271">
        <f t="shared" si="0"/>
        <v>0</v>
      </c>
      <c r="C39" s="272">
        <f t="shared" si="1"/>
        <v>0</v>
      </c>
      <c r="D39" s="280"/>
      <c r="E39" s="282">
        <f t="shared" si="2"/>
        <v>0</v>
      </c>
      <c r="F39" s="282">
        <f t="shared" si="3"/>
        <v>0</v>
      </c>
      <c r="J39">
        <v>0.42</v>
      </c>
    </row>
    <row r="40" spans="1:10" ht="20.100000000000001" customHeight="1" x14ac:dyDescent="0.2">
      <c r="A40" s="269"/>
      <c r="B40" s="271">
        <f t="shared" si="0"/>
        <v>0</v>
      </c>
      <c r="C40" s="272">
        <f t="shared" si="1"/>
        <v>0</v>
      </c>
      <c r="D40" s="280"/>
      <c r="E40" s="282">
        <f t="shared" si="2"/>
        <v>0</v>
      </c>
      <c r="F40" s="282">
        <f t="shared" si="3"/>
        <v>0</v>
      </c>
      <c r="J40">
        <v>2.8</v>
      </c>
    </row>
    <row r="41" spans="1:10" ht="20.100000000000001" customHeight="1" x14ac:dyDescent="0.2">
      <c r="A41" s="269"/>
      <c r="B41" s="271">
        <f t="shared" si="0"/>
        <v>0</v>
      </c>
      <c r="C41" s="272">
        <f t="shared" si="1"/>
        <v>0</v>
      </c>
      <c r="D41" s="280"/>
      <c r="E41" s="282">
        <f t="shared" si="2"/>
        <v>0</v>
      </c>
      <c r="F41" s="282">
        <f t="shared" si="3"/>
        <v>0</v>
      </c>
      <c r="J41">
        <v>1</v>
      </c>
    </row>
    <row r="42" spans="1:10" ht="20.100000000000001" customHeight="1" x14ac:dyDescent="0.2">
      <c r="A42" s="269"/>
      <c r="B42" s="271">
        <f t="shared" si="0"/>
        <v>0</v>
      </c>
      <c r="C42" s="272">
        <f t="shared" si="1"/>
        <v>0</v>
      </c>
      <c r="D42" s="280"/>
      <c r="E42" s="282">
        <f t="shared" si="2"/>
        <v>0</v>
      </c>
      <c r="F42" s="282">
        <f t="shared" si="3"/>
        <v>0</v>
      </c>
      <c r="J42">
        <v>1</v>
      </c>
    </row>
    <row r="43" spans="1:10" ht="20.100000000000001" customHeight="1" x14ac:dyDescent="0.2">
      <c r="A43" s="269"/>
      <c r="B43" s="271">
        <f t="shared" si="0"/>
        <v>0</v>
      </c>
      <c r="C43" s="272">
        <f t="shared" si="1"/>
        <v>0</v>
      </c>
      <c r="D43" s="280"/>
      <c r="E43" s="282">
        <f t="shared" si="2"/>
        <v>0</v>
      </c>
      <c r="F43" s="282">
        <f t="shared" si="3"/>
        <v>0</v>
      </c>
      <c r="J43">
        <v>1</v>
      </c>
    </row>
    <row r="44" spans="1:10" ht="20.100000000000001" customHeight="1" x14ac:dyDescent="0.2">
      <c r="A44" s="269"/>
      <c r="B44" s="271">
        <f>IFERROR(VLOOKUP(A44,Tabla_Datos,2,FALSE),0)</f>
        <v>0</v>
      </c>
      <c r="C44" s="272">
        <f>IFERROR(VLOOKUP(A44,Tabla_Datos,3,FALSE),0)</f>
        <v>0</v>
      </c>
      <c r="D44" s="280"/>
      <c r="E44" s="282">
        <f>IFERROR(VLOOKUP(A44,Tabla_Comp_Presup,7,FALSE),0)</f>
        <v>0</v>
      </c>
      <c r="F44" s="282">
        <f>ROUND(D44*E44,15)</f>
        <v>0</v>
      </c>
      <c r="J44">
        <v>1</v>
      </c>
    </row>
    <row r="45" spans="1:10" ht="20.100000000000001" customHeight="1" x14ac:dyDescent="0.2">
      <c r="A45" s="269"/>
      <c r="B45" s="271">
        <f>IFERROR(VLOOKUP(A45,Tabla_Datos,2,FALSE),0)</f>
        <v>0</v>
      </c>
      <c r="C45" s="272">
        <f>IFERROR(VLOOKUP(A45,Tabla_Datos,3,FALSE),0)</f>
        <v>0</v>
      </c>
      <c r="D45" s="280"/>
      <c r="E45" s="282">
        <f>IFERROR(VLOOKUP(A45,Tabla_Comp_Presup,7,FALSE),0)</f>
        <v>0</v>
      </c>
      <c r="F45" s="282">
        <f>ROUND(D45*E45,15)</f>
        <v>0</v>
      </c>
      <c r="J45">
        <v>1</v>
      </c>
    </row>
    <row r="46" spans="1:10" ht="20.100000000000001" customHeight="1" x14ac:dyDescent="0.2">
      <c r="A46" s="269"/>
      <c r="B46" s="271">
        <f>IFERROR(VLOOKUP(A46,Tabla_Datos,2,FALSE),0)</f>
        <v>0</v>
      </c>
      <c r="C46" s="272">
        <f>IFERROR(VLOOKUP(A46,Tabla_Datos,3,FALSE),0)</f>
        <v>0</v>
      </c>
      <c r="D46" s="280"/>
      <c r="E46" s="282">
        <f>IFERROR(VLOOKUP(A46,Tabla_Comp_Presup,7,FALSE),0)</f>
        <v>0</v>
      </c>
      <c r="F46" s="282">
        <f>ROUND(D46*E46,15)</f>
        <v>0</v>
      </c>
    </row>
    <row r="47" spans="1:10" ht="20.100000000000001" customHeight="1" x14ac:dyDescent="0.2">
      <c r="A47" s="269"/>
      <c r="B47" s="271"/>
      <c r="C47" s="272"/>
      <c r="D47" s="280"/>
      <c r="E47" s="282"/>
      <c r="F47" s="282"/>
    </row>
    <row r="48" spans="1:10" ht="20.100000000000001" customHeight="1" x14ac:dyDescent="0.2">
      <c r="A48" s="269"/>
      <c r="B48" s="271"/>
      <c r="C48" s="272"/>
      <c r="D48" s="280"/>
      <c r="E48" s="282"/>
      <c r="F48" s="282"/>
    </row>
    <row r="49" spans="1:6" ht="20.100000000000001" customHeight="1" x14ac:dyDescent="0.2">
      <c r="A49" s="236"/>
      <c r="B49" s="237"/>
      <c r="C49" s="238"/>
      <c r="D49" s="239"/>
      <c r="E49" s="240"/>
      <c r="F49" s="240"/>
    </row>
    <row r="50" spans="1:6" ht="20.100000000000001" customHeight="1" x14ac:dyDescent="0.2">
      <c r="A50" s="284" t="s">
        <v>1106</v>
      </c>
      <c r="B50" s="285" t="s">
        <v>1166</v>
      </c>
      <c r="C50" s="286"/>
      <c r="D50" s="287"/>
      <c r="E50" s="288"/>
      <c r="F50" s="289">
        <f>ROUND(F59/Coef_Paso_Vivienda,2)</f>
        <v>0</v>
      </c>
    </row>
    <row r="51" spans="1:6" ht="20.100000000000001" customHeight="1" x14ac:dyDescent="0.2">
      <c r="A51" s="290" t="s">
        <v>1107</v>
      </c>
      <c r="B51" s="291" t="str">
        <f>"COSTO FINANCIERO  "&amp;ROUND(Costo_Financiero*100,2)&amp;" % de ( 1 )"</f>
        <v>COSTO FINANCIERO  0 % de ( 1 )</v>
      </c>
      <c r="C51" s="292">
        <f>Costo_Financiero</f>
        <v>0</v>
      </c>
      <c r="D51" s="293"/>
      <c r="E51" s="294">
        <f>Costo_Financiero</f>
        <v>0</v>
      </c>
      <c r="F51" s="295">
        <f>ROUND(F50*Costo_Financiero,2)</f>
        <v>0</v>
      </c>
    </row>
    <row r="52" spans="1:6" ht="20.100000000000001" customHeight="1" x14ac:dyDescent="0.2">
      <c r="A52" s="290" t="s">
        <v>1108</v>
      </c>
      <c r="B52" s="291" t="s">
        <v>1162</v>
      </c>
      <c r="C52" s="292"/>
      <c r="D52" s="293"/>
      <c r="E52" s="296"/>
      <c r="F52" s="295">
        <f>F50+F51</f>
        <v>0</v>
      </c>
    </row>
    <row r="53" spans="1:6" ht="20.100000000000001" customHeight="1" x14ac:dyDescent="0.2">
      <c r="A53" s="290" t="s">
        <v>1109</v>
      </c>
      <c r="B53" s="297" t="str">
        <f>CONCATENATE("GASTOS GENERALES  ",ROUND(Gastos_Generales*100,3)," % de ( 3 )")</f>
        <v>GASTOS GENERALES  0 % de ( 3 )</v>
      </c>
      <c r="C53" s="294">
        <f>Gastos_Generales</f>
        <v>0</v>
      </c>
      <c r="D53" s="298"/>
      <c r="E53" s="296"/>
      <c r="F53" s="295">
        <f>ROUND(F52*Gastos_Generales,2)</f>
        <v>0</v>
      </c>
    </row>
    <row r="54" spans="1:6" ht="20.100000000000001" customHeight="1" x14ac:dyDescent="0.2">
      <c r="A54" s="290" t="s">
        <v>1110</v>
      </c>
      <c r="B54" s="297" t="str">
        <f>CONCATENATE("BENEFICIOS  ",ROUND(Beneficio*100,2)," % de ( 3 )")</f>
        <v>BENEFICIOS  0 % de ( 3 )</v>
      </c>
      <c r="C54" s="294">
        <f>Beneficio</f>
        <v>0</v>
      </c>
      <c r="D54" s="298"/>
      <c r="E54" s="296"/>
      <c r="F54" s="295">
        <f>ROUND(F52*Beneficio,2)</f>
        <v>0</v>
      </c>
    </row>
    <row r="55" spans="1:6" ht="20.100000000000001" customHeight="1" x14ac:dyDescent="0.2">
      <c r="A55" s="290">
        <v>6</v>
      </c>
      <c r="B55" s="291" t="s">
        <v>1163</v>
      </c>
      <c r="C55" s="296"/>
      <c r="D55" s="298"/>
      <c r="E55" s="296"/>
      <c r="F55" s="295">
        <f>F52+F53+F54</f>
        <v>0</v>
      </c>
    </row>
    <row r="56" spans="1:6" ht="20.100000000000001" customHeight="1" x14ac:dyDescent="0.2">
      <c r="A56" s="290" t="s">
        <v>1164</v>
      </c>
      <c r="B56" s="297" t="str">
        <f>CONCATENATE("INGRESOS BRUTOS Y LOTE HOGAR  ",ROUND(Ingresos_Brutos*100,2)," % de ( 6 )")</f>
        <v>INGRESOS BRUTOS Y LOTE HOGAR  2,4 % de ( 6 )</v>
      </c>
      <c r="C56" s="294">
        <f>Ingresos_Brutos</f>
        <v>2.4E-2</v>
      </c>
      <c r="D56" s="298"/>
      <c r="E56" s="296"/>
      <c r="F56" s="295">
        <f>IF(Ingresos_Brutos=0,,ROUND(Ingresos_Brutos*F55,2))</f>
        <v>0</v>
      </c>
    </row>
    <row r="57" spans="1:6" ht="20.100000000000001" customHeight="1" x14ac:dyDescent="0.2">
      <c r="A57" s="299" t="s">
        <v>1165</v>
      </c>
      <c r="B57" s="300" t="str">
        <f>CONCATENATE("IMPUESTO AL VALOR AGREGADO ",IVA_Vivienda*100," % de ( 6 )")</f>
        <v>IMPUESTO AL VALOR AGREGADO 10,5 % de ( 6 )</v>
      </c>
      <c r="C57" s="301">
        <f>IVA_Vivienda</f>
        <v>0.105</v>
      </c>
      <c r="D57" s="302"/>
      <c r="E57" s="303"/>
      <c r="F57" s="304">
        <f>IF(IVA_Vivienda=0,,ROUND(IVA_Vivienda*F55,2))</f>
        <v>0</v>
      </c>
    </row>
    <row r="58" spans="1:6" ht="20.100000000000001" customHeight="1" x14ac:dyDescent="0.2">
      <c r="A58" s="100"/>
      <c r="B58" s="95"/>
      <c r="C58" s="95"/>
      <c r="D58" s="96"/>
      <c r="E58" s="97"/>
      <c r="F58" s="2"/>
    </row>
    <row r="59" spans="1:6" ht="20.100000000000001" customHeight="1" x14ac:dyDescent="0.2">
      <c r="A59" s="305"/>
      <c r="B59" s="306" t="str">
        <f>"PRECIO TOTAL VIVENDA"</f>
        <v>PRECIO TOTAL VIVENDA</v>
      </c>
      <c r="C59" s="306"/>
      <c r="D59" s="307"/>
      <c r="E59" s="308"/>
      <c r="F59" s="309">
        <f>SUM(F11:F48)</f>
        <v>0</v>
      </c>
    </row>
  </sheetData>
  <mergeCells count="7">
    <mergeCell ref="A1:F1"/>
    <mergeCell ref="A7:A8"/>
    <mergeCell ref="B7:B8"/>
    <mergeCell ref="C7:C8"/>
    <mergeCell ref="D7:D8"/>
    <mergeCell ref="E7:E8"/>
    <mergeCell ref="F7:F8"/>
  </mergeCells>
  <conditionalFormatting sqref="A31:B31 A11:A49 B10:B49">
    <cfRule type="expression" dxfId="131" priority="3" stopIfTrue="1">
      <formula>$C10=0</formula>
    </cfRule>
  </conditionalFormatting>
  <conditionalFormatting sqref="A10">
    <cfRule type="expression" dxfId="130" priority="2" stopIfTrue="1">
      <formula>$C10=0</formula>
    </cfRule>
  </conditionalFormatting>
  <conditionalFormatting sqref="F50">
    <cfRule type="expression" dxfId="129" priority="1" stopIfTrue="1">
      <formula>#REF!=1</formula>
    </cfRule>
  </conditionalFormatting>
  <pageMargins left="0.39370078740157483" right="0.39370078740157483"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66</vt:i4>
      </vt:variant>
    </vt:vector>
  </HeadingPairs>
  <TitlesOfParts>
    <vt:vector size="86" baseType="lpstr">
      <vt:lpstr>Datos</vt:lpstr>
      <vt:lpstr>RGP</vt:lpstr>
      <vt:lpstr>Proto  M 17 modif</vt:lpstr>
      <vt:lpstr>Proto M1 17 Modif</vt:lpstr>
      <vt:lpstr>P-G</vt:lpstr>
      <vt:lpstr>P-F (1 PISO)</vt:lpstr>
      <vt:lpstr>P-H (1 PISO)</vt:lpstr>
      <vt:lpstr>P-G (1 PISO)</vt:lpstr>
      <vt:lpstr>P-G (2 PISO)</vt:lpstr>
      <vt:lpstr>Espacios Comunes</vt:lpstr>
      <vt:lpstr>INFRA</vt:lpstr>
      <vt:lpstr>CyP</vt:lpstr>
      <vt:lpstr>PTyCI</vt:lpstr>
      <vt:lpstr>AP</vt:lpstr>
      <vt:lpstr>Insumos</vt:lpstr>
      <vt:lpstr>Grafico Avance Obra</vt:lpstr>
      <vt:lpstr>Gráfico Curva Inversiones</vt:lpstr>
      <vt:lpstr>Indices</vt:lpstr>
      <vt:lpstr>Códigos Items</vt:lpstr>
      <vt:lpstr>Gastos Generales</vt:lpstr>
      <vt:lpstr>Anticipo_Financiero</vt:lpstr>
      <vt:lpstr>AP!Área_de_impresión</vt:lpstr>
      <vt:lpstr>CyP!Área_de_impresión</vt:lpstr>
      <vt:lpstr>PTyCI!Área_de_impresión</vt:lpstr>
      <vt:lpstr>RGP!Área_de_impresión</vt:lpstr>
      <vt:lpstr>Beneficio</vt:lpstr>
      <vt:lpstr>Cant_Viv_P1</vt:lpstr>
      <vt:lpstr>Cant_Viv_P2</vt:lpstr>
      <vt:lpstr>Cant_Viv_P3</vt:lpstr>
      <vt:lpstr>Cant_Viv_P4</vt:lpstr>
      <vt:lpstr>Cant_Viv_P5</vt:lpstr>
      <vt:lpstr>Cant_Viv_P6</vt:lpstr>
      <vt:lpstr>Cant_Viv_P7</vt:lpstr>
      <vt:lpstr>Coef_Paso_Infraestructura</vt:lpstr>
      <vt:lpstr>Coef_Paso_Vivienda</vt:lpstr>
      <vt:lpstr>Comitente</vt:lpstr>
      <vt:lpstr>Contratista</vt:lpstr>
      <vt:lpstr>Costo_Financiero</vt:lpstr>
      <vt:lpstr>EspacioComun</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PRECIO_P4</vt:lpstr>
      <vt:lpstr>PRECIO_P5</vt:lpstr>
      <vt:lpstr>PRECIO_P6</vt:lpstr>
      <vt:lpstr>PRECIO_P7</vt:lpstr>
      <vt:lpstr>Presupuesto_Oficial</vt:lpstr>
      <vt:lpstr>Tabla_AP</vt:lpstr>
      <vt:lpstr>Tabla_Código_Items</vt:lpstr>
      <vt:lpstr>Tabla_Comp_Presup</vt:lpstr>
      <vt:lpstr>Tabla_CyP</vt:lpstr>
      <vt:lpstr>Tabla_Datos</vt:lpstr>
      <vt:lpstr>Tabla_EC</vt:lpstr>
      <vt:lpstr>Tabla_Indices</vt:lpstr>
      <vt:lpstr>Tabla_Infraestructura</vt:lpstr>
      <vt:lpstr>Tabla_Insumos</vt:lpstr>
      <vt:lpstr>Tabla_NumeroItem</vt:lpstr>
      <vt:lpstr>Tabla_P1</vt:lpstr>
      <vt:lpstr>Tabla_P2</vt:lpstr>
      <vt:lpstr>Tabla_P3</vt:lpstr>
      <vt:lpstr>Tabla_P4</vt:lpstr>
      <vt:lpstr>Tabla_P5</vt:lpstr>
      <vt:lpstr>Tabla_P6</vt:lpstr>
      <vt:lpstr>Tabla_P7</vt:lpstr>
      <vt:lpstr>Tipo_P1</vt:lpstr>
      <vt:lpstr>Tipo_P2</vt:lpstr>
      <vt:lpstr>Tipo_P3</vt:lpstr>
      <vt:lpstr>Tipo_P4</vt:lpstr>
      <vt:lpstr>Tipo_P5</vt:lpstr>
      <vt:lpstr>Tipo_P6</vt:lpstr>
      <vt:lpstr>Tipo_P7</vt:lpstr>
      <vt:lpstr>Indices!Títulos_a_imprimir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DBalderramo</cp:lastModifiedBy>
  <cp:lastPrinted>2020-01-10T11:16:31Z</cp:lastPrinted>
  <dcterms:created xsi:type="dcterms:W3CDTF">2016-09-02T20:54:46Z</dcterms:created>
  <dcterms:modified xsi:type="dcterms:W3CDTF">2020-02-18T14:26:22Z</dcterms:modified>
</cp:coreProperties>
</file>