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27270" yWindow="15" windowWidth="26460" windowHeight="11535"/>
  </bookViews>
  <sheets>
    <sheet name="Datos" sheetId="15" r:id="rId1"/>
    <sheet name="RGP" sheetId="28" r:id="rId2"/>
    <sheet name="Proto A 17" sheetId="18" r:id="rId3"/>
    <sheet name="Proto D 17" sheetId="19" r:id="rId4"/>
    <sheet name="P-G" sheetId="27" state="hidden" r:id="rId5"/>
    <sheet name="P-F (1 PISO)" sheetId="29" state="hidden" r:id="rId6"/>
    <sheet name="P-H (1 PISO)" sheetId="30" state="hidden" r:id="rId7"/>
    <sheet name="P-G (1 PISO)" sheetId="31" state="hidden" r:id="rId8"/>
    <sheet name="P-G (2 PISO)" sheetId="33" state="hidden" r:id="rId9"/>
    <sheet name="Espacios Comunes" sheetId="34" state="hidden" r:id="rId10"/>
    <sheet name="INFRA" sheetId="22" r:id="rId11"/>
    <sheet name="CyP" sheetId="2" r:id="rId12"/>
    <sheet name="PTyCI" sheetId="9" r:id="rId13"/>
    <sheet name="AP" sheetId="25" r:id="rId14"/>
    <sheet name="Insumos" sheetId="26" r:id="rId15"/>
    <sheet name="Grafico Avance Obra" sheetId="4" r:id="rId16"/>
    <sheet name="Gráfico Curva Inversiones" sheetId="5" r:id="rId17"/>
    <sheet name="Indices" sheetId="11" r:id="rId18"/>
    <sheet name="Códigos Items" sheetId="12" state="hidden" r:id="rId19"/>
    <sheet name="Gastos Generales" sheetId="8" r:id="rId20"/>
  </sheets>
  <functionGroups/>
  <externalReferences>
    <externalReference r:id="rId21"/>
  </externalReferences>
  <definedNames>
    <definedName name="__123Graph_AGRAUDAP" localSheetId="13" hidden="1">[1]P.TRABAJO!#REF!</definedName>
    <definedName name="__123Graph_AGRAUDAP" localSheetId="18" hidden="1">[1]P.TRABAJO!#REF!</definedName>
    <definedName name="__123Graph_AGRAUDAP" localSheetId="0" hidden="1">[1]P.TRABAJO!#REF!</definedName>
    <definedName name="__123Graph_AGRAUDAP" localSheetId="17" hidden="1">[1]P.TRABAJO!#REF!</definedName>
    <definedName name="__123Graph_AGRAUDAP" localSheetId="10" hidden="1">[1]P.TRABAJO!#REF!</definedName>
    <definedName name="__123Graph_AGRAUDAP" localSheetId="14" hidden="1">[1]P.TRABAJO!#REF!</definedName>
    <definedName name="__123Graph_AGRAUDAP" localSheetId="4" hidden="1">[1]P.TRABAJO!#REF!</definedName>
    <definedName name="__123Graph_AGRAUDAP" localSheetId="2" hidden="1">[1]P.TRABAJO!#REF!</definedName>
    <definedName name="__123Graph_AGRAUDAP" localSheetId="3" hidden="1">[1]P.TRABAJO!#REF!</definedName>
    <definedName name="__123Graph_AGRAUDAP" hidden="1">[1]P.TRABAJO!#REF!</definedName>
    <definedName name="__123Graph_LBL_AGRAUDAP" localSheetId="18" hidden="1">[1]P.TRABAJO!#REF!</definedName>
    <definedName name="__123Graph_LBL_AGRAUDAP" localSheetId="0" hidden="1">[1]P.TRABAJO!#REF!</definedName>
    <definedName name="__123Graph_LBL_AGRAUDAP" localSheetId="17" hidden="1">[1]P.TRABAJO!#REF!</definedName>
    <definedName name="__123Graph_LBL_AGRAUDAP" localSheetId="10" hidden="1">[1]P.TRABAJO!#REF!</definedName>
    <definedName name="__123Graph_LBL_AGRAUDAP" localSheetId="14" hidden="1">[1]P.TRABAJO!#REF!</definedName>
    <definedName name="__123Graph_LBL_AGRAUDAP" localSheetId="4" hidden="1">[1]P.TRABAJO!#REF!</definedName>
    <definedName name="__123Graph_LBL_AGRAUDAP" localSheetId="2" hidden="1">[1]P.TRABAJO!#REF!</definedName>
    <definedName name="__123Graph_LBL_AGRAUDAP" localSheetId="3" hidden="1">[1]P.TRABAJO!#REF!</definedName>
    <definedName name="__123Graph_LBL_AGRAUDAP" hidden="1">[1]P.TRABAJO!#REF!</definedName>
    <definedName name="__123Graph_XGRAUDAP" localSheetId="18" hidden="1">[1]P.TRABAJO!#REF!</definedName>
    <definedName name="__123Graph_XGRAUDAP" localSheetId="0" hidden="1">[1]P.TRABAJO!#REF!</definedName>
    <definedName name="__123Graph_XGRAUDAP" localSheetId="17" hidden="1">[1]P.TRABAJO!#REF!</definedName>
    <definedName name="__123Graph_XGRAUDAP" localSheetId="10" hidden="1">[1]P.TRABAJO!#REF!</definedName>
    <definedName name="__123Graph_XGRAUDAP" localSheetId="14" hidden="1">[1]P.TRABAJO!#REF!</definedName>
    <definedName name="__123Graph_XGRAUDAP" localSheetId="4" hidden="1">[1]P.TRABAJO!#REF!</definedName>
    <definedName name="__123Graph_XGRAUDAP" localSheetId="2" hidden="1">[1]P.TRABAJO!#REF!</definedName>
    <definedName name="__123Graph_XGRAUDAP" localSheetId="3" hidden="1">[1]P.TRABAJO!#REF!</definedName>
    <definedName name="__123Graph_XGRAUDAP" hidden="1">[1]P.TRABAJO!#REF!</definedName>
    <definedName name="_xlnm._FilterDatabase" localSheetId="11" hidden="1">CyP!$A$1:$A$156</definedName>
    <definedName name="_xlnm._FilterDatabase" localSheetId="0" hidden="1">Datos!#REF!</definedName>
    <definedName name="_xlnm._FilterDatabase" localSheetId="17" hidden="1">Indices!$B$1:$D$969</definedName>
    <definedName name="_xlnm._FilterDatabase" localSheetId="10" hidden="1">INFRA!$A$2:$A$53</definedName>
    <definedName name="_xlnm._FilterDatabase" localSheetId="14" hidden="1">Insumos!#REF!</definedName>
    <definedName name="_xlnm._FilterDatabase" localSheetId="4" hidden="1">'P-G'!$A$2:$A$60</definedName>
    <definedName name="_xlnm._FilterDatabase" localSheetId="2" hidden="1">'Proto A 17'!$A$2:$A$68</definedName>
    <definedName name="_xlnm._FilterDatabase" localSheetId="3" hidden="1">'Proto D 17'!$A$2:$A$59</definedName>
    <definedName name="_xlnm._FilterDatabase" localSheetId="12" hidden="1">PTyCI!$D$1:$D$117</definedName>
    <definedName name="Anticipo_Financiero">Datos!$C$7</definedName>
    <definedName name="_xlnm.Print_Area" localSheetId="13">AP!$A$1:$G$4176</definedName>
    <definedName name="_xlnm.Print_Area" localSheetId="11">CyP!$A$1:$I$156</definedName>
    <definedName name="_xlnm.Print_Area" localSheetId="14">Insumos!#REF!</definedName>
    <definedName name="_xlnm.Print_Area" localSheetId="12">PTyCI!$A$1:$R$116</definedName>
    <definedName name="Beneficio">Datos!$C$15</definedName>
    <definedName name="Cant_Viv_P1">'Proto A 17'!$B$5</definedName>
    <definedName name="Cant_Viv_P2">'Proto D 17'!$B$5</definedName>
    <definedName name="Cant_Viv_P3">'P-G'!$B$5</definedName>
    <definedName name="Cant_Viv_P4">'P-F (1 PISO)'!$B$5</definedName>
    <definedName name="Cant_Viv_P5">'P-H (1 PISO)'!$B$5</definedName>
    <definedName name="Cant_Viv_P6">'P-G (1 PISO)'!$B$5</definedName>
    <definedName name="Cant_Viv_P7">'P-G (2 PISO)'!$B$5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EspacioComun">'Espacios Comunes'!$B$5</definedName>
    <definedName name="Fecha_Apertura">Datos!$C$8</definedName>
    <definedName name="Fecha_Base">Datos!$C$8</definedName>
    <definedName name="Gastos_Generales">Datos!$C$14</definedName>
    <definedName name="Ingresos_Brutos">Datos!$C$16</definedName>
    <definedName name="IVA_Infraestructura">Datos!$C$18</definedName>
    <definedName name="IVA_Vivienda">Datos!$C$17</definedName>
    <definedName name="Monto_Oferta">CyP!$H$154</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INFRA!$F$71</definedName>
    <definedName name="Precio_P1">'Proto A 17'!$F$68</definedName>
    <definedName name="Precio_P2">'Proto D 17'!$F$68</definedName>
    <definedName name="Precio_P3">'P-G'!$F$69</definedName>
    <definedName name="PRECIO_P4">'P-F (1 PISO)'!$F$58</definedName>
    <definedName name="PRECIO_P5">'P-H (1 PISO)'!$F$59</definedName>
    <definedName name="PRECIO_P6">'P-G (1 PISO)'!$F$59</definedName>
    <definedName name="PRECIO_P7">'P-G (2 PISO)'!$F$59</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EC">'Espacios Comunes'!$A$1:$F$108</definedName>
    <definedName name="Tabla_Indices">Indices!$A:$E</definedName>
    <definedName name="Tabla_Infraestructura">INFRA!$A:$D</definedName>
    <definedName name="Tabla_Insumos">Insumos!$A:$E</definedName>
    <definedName name="Tabla_NumeroItem">Datos!$A$35:$D$240</definedName>
    <definedName name="Tabla_P1">'Proto A 17'!$A:$D</definedName>
    <definedName name="Tabla_P2">'Proto D 17'!$A:$D</definedName>
    <definedName name="Tabla_P3">'P-G'!$A$1:$F$201</definedName>
    <definedName name="Tabla_P4">'P-F (1 PISO)'!$A$1:$F$356</definedName>
    <definedName name="Tabla_P5">'P-H (1 PISO)'!$A$1:$F$114</definedName>
    <definedName name="Tabla_P6">'P-G (1 PISO)'!$A$1:$F$372</definedName>
    <definedName name="Tabla_P7">'P-G (2 PISO)'!$A$1:$F$308</definedName>
    <definedName name="Tipo_P1">'Proto A 17'!$B$4</definedName>
    <definedName name="Tipo_P2">'Proto D 17'!$B$4</definedName>
    <definedName name="Tipo_P3">'P-G'!$B$4</definedName>
    <definedName name="Tipo_P4">'P-F (1 PISO)'!$B$4</definedName>
    <definedName name="Tipo_P5">'P-H (1 PISO)'!$B$4</definedName>
    <definedName name="Tipo_P6">'P-G (1 PISO)'!$B$4</definedName>
    <definedName name="Tipo_P7">'P-G (2 PISO)'!$B$4</definedName>
    <definedName name="_xlnm.Print_Titles" localSheetId="17">Indices!$2:$5</definedName>
    <definedName name="Ubicación">Datos!$C$3</definedName>
  </definedNames>
  <calcPr calcId="125725"/>
</workbook>
</file>

<file path=xl/calcChain.xml><?xml version="1.0" encoding="utf-8"?>
<calcChain xmlns="http://schemas.openxmlformats.org/spreadsheetml/2006/main">
  <c r="F4488" i="25"/>
  <c r="F1383"/>
  <c r="F1321"/>
  <c r="G1321" s="1"/>
  <c r="D1321"/>
  <c r="A1321"/>
  <c r="E363" i="26"/>
  <c r="B1321" i="25" s="1"/>
  <c r="E362" i="26"/>
  <c r="A1369" i="25"/>
  <c r="B1369"/>
  <c r="D1369"/>
  <c r="F1369"/>
  <c r="G1369" s="1"/>
  <c r="A1370"/>
  <c r="B1370"/>
  <c r="D1370"/>
  <c r="F1370"/>
  <c r="G1370" s="1"/>
  <c r="A1371"/>
  <c r="B1371"/>
  <c r="D1371"/>
  <c r="F1371"/>
  <c r="G1371" s="1"/>
  <c r="F1333"/>
  <c r="A1319"/>
  <c r="B1319"/>
  <c r="D1319"/>
  <c r="F1319"/>
  <c r="G1319" s="1"/>
  <c r="A1320"/>
  <c r="B1320"/>
  <c r="D1320"/>
  <c r="F1320"/>
  <c r="G1320" s="1"/>
  <c r="E360" i="26"/>
  <c r="E361"/>
  <c r="E331"/>
  <c r="E325"/>
  <c r="F3144" i="25"/>
  <c r="F3145"/>
  <c r="F3146"/>
  <c r="R45" i="9" l="1"/>
  <c r="R40"/>
  <c r="R41"/>
  <c r="F1196" i="25" l="1"/>
  <c r="G1196" s="1"/>
  <c r="D1196"/>
  <c r="B1196"/>
  <c r="A1196"/>
  <c r="F1195"/>
  <c r="G1195" s="1"/>
  <c r="D1195"/>
  <c r="B1195"/>
  <c r="A1195"/>
  <c r="F1194"/>
  <c r="G1194" s="1"/>
  <c r="D1194"/>
  <c r="B1194"/>
  <c r="A1194"/>
  <c r="F1193"/>
  <c r="G1193" s="1"/>
  <c r="D1193"/>
  <c r="B1193"/>
  <c r="A1193"/>
  <c r="F1192"/>
  <c r="G1192" s="1"/>
  <c r="D1192"/>
  <c r="B1192"/>
  <c r="A1192"/>
  <c r="F1191"/>
  <c r="G1191" s="1"/>
  <c r="D1191"/>
  <c r="B1191"/>
  <c r="A1191"/>
  <c r="F1190"/>
  <c r="G1190" s="1"/>
  <c r="D1190"/>
  <c r="B1190"/>
  <c r="A1190"/>
  <c r="D1189"/>
  <c r="A1189"/>
  <c r="D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D1179"/>
  <c r="A1179"/>
  <c r="D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D1167"/>
  <c r="A1167"/>
  <c r="D1166"/>
  <c r="A1166"/>
  <c r="D1165"/>
  <c r="A1165"/>
  <c r="D1164"/>
  <c r="A1164"/>
  <c r="D1163"/>
  <c r="A1163"/>
  <c r="D1162"/>
  <c r="A1162"/>
  <c r="B1155"/>
  <c r="G1154"/>
  <c r="B1154"/>
  <c r="B1153"/>
  <c r="B1152"/>
  <c r="A41" i="9"/>
  <c r="A52" i="2"/>
  <c r="B32" i="19"/>
  <c r="C32"/>
  <c r="B33" i="18"/>
  <c r="C33"/>
  <c r="C59" i="15"/>
  <c r="D59"/>
  <c r="B52" i="2" l="1"/>
  <c r="D52"/>
  <c r="F1396" i="25"/>
  <c r="G1396" s="1"/>
  <c r="D1396"/>
  <c r="B1396"/>
  <c r="A1396"/>
  <c r="F1395"/>
  <c r="G1395" s="1"/>
  <c r="D1395"/>
  <c r="B1395"/>
  <c r="A1395"/>
  <c r="F1394"/>
  <c r="G1394" s="1"/>
  <c r="D1394"/>
  <c r="B1394"/>
  <c r="A1394"/>
  <c r="F1393"/>
  <c r="G1393" s="1"/>
  <c r="D1393"/>
  <c r="B1393"/>
  <c r="A1393"/>
  <c r="F1392"/>
  <c r="G1392" s="1"/>
  <c r="D1392"/>
  <c r="B1392"/>
  <c r="A1392"/>
  <c r="D1391"/>
  <c r="A1391"/>
  <c r="F1388"/>
  <c r="G1388" s="1"/>
  <c r="D1388"/>
  <c r="B1388"/>
  <c r="A1388"/>
  <c r="F1387"/>
  <c r="G1387" s="1"/>
  <c r="D1387"/>
  <c r="B1387"/>
  <c r="A1387"/>
  <c r="F1386"/>
  <c r="G1386" s="1"/>
  <c r="D1386"/>
  <c r="B1386"/>
  <c r="A1386"/>
  <c r="F1385"/>
  <c r="G1385" s="1"/>
  <c r="D1385"/>
  <c r="B1385"/>
  <c r="A1385"/>
  <c r="F1384"/>
  <c r="G1384" s="1"/>
  <c r="D1384"/>
  <c r="B1384"/>
  <c r="A1384"/>
  <c r="D1383"/>
  <c r="B1383"/>
  <c r="A1383"/>
  <c r="D1382"/>
  <c r="A1382"/>
  <c r="D1381"/>
  <c r="A1381"/>
  <c r="F1378"/>
  <c r="G1378" s="1"/>
  <c r="D1378"/>
  <c r="B1378"/>
  <c r="A1378"/>
  <c r="F1377"/>
  <c r="G1377" s="1"/>
  <c r="D1377"/>
  <c r="B1377"/>
  <c r="A1377"/>
  <c r="D1376"/>
  <c r="A1376"/>
  <c r="D1375"/>
  <c r="A1375"/>
  <c r="D1374"/>
  <c r="A1374"/>
  <c r="D1373"/>
  <c r="A1373"/>
  <c r="D1372"/>
  <c r="A1372"/>
  <c r="D1368"/>
  <c r="A1368"/>
  <c r="D1367"/>
  <c r="A1367"/>
  <c r="D1366"/>
  <c r="A1366"/>
  <c r="D1365"/>
  <c r="A1365"/>
  <c r="D1364"/>
  <c r="A1364"/>
  <c r="D1363"/>
  <c r="A1363"/>
  <c r="D1362"/>
  <c r="A1362"/>
  <c r="B1355"/>
  <c r="G1354"/>
  <c r="B1354"/>
  <c r="B1353"/>
  <c r="B1352"/>
  <c r="A45" i="9"/>
  <c r="A56" i="2"/>
  <c r="B56" l="1"/>
  <c r="D56"/>
  <c r="C63" i="15"/>
  <c r="D63"/>
  <c r="F1362" i="25" l="1"/>
  <c r="G1362" s="1"/>
  <c r="F1367"/>
  <c r="G1367" s="1"/>
  <c r="E333" i="26"/>
  <c r="E332"/>
  <c r="B1367" i="25" s="1"/>
  <c r="E330" i="26"/>
  <c r="E327"/>
  <c r="E329"/>
  <c r="B1362" i="25" s="1"/>
  <c r="B1368" l="1"/>
  <c r="B1366"/>
  <c r="F1366"/>
  <c r="G1366" s="1"/>
  <c r="F1363"/>
  <c r="G1363" s="1"/>
  <c r="F1368"/>
  <c r="G1368" s="1"/>
  <c r="A77" i="2"/>
  <c r="B4554" i="25"/>
  <c r="A4553"/>
  <c r="F4559"/>
  <c r="F4560"/>
  <c r="F4561"/>
  <c r="D4549"/>
  <c r="D4550"/>
  <c r="D4551"/>
  <c r="D4552"/>
  <c r="D4553"/>
  <c r="D4554"/>
  <c r="A4549"/>
  <c r="A4550"/>
  <c r="A4551"/>
  <c r="E27" i="26"/>
  <c r="E28"/>
  <c r="A110" i="9"/>
  <c r="R110"/>
  <c r="A99"/>
  <c r="R99"/>
  <c r="A100"/>
  <c r="R100"/>
  <c r="A101"/>
  <c r="R101"/>
  <c r="A102"/>
  <c r="R102"/>
  <c r="A103"/>
  <c r="R103"/>
  <c r="A104"/>
  <c r="R104"/>
  <c r="A105"/>
  <c r="R105"/>
  <c r="A106"/>
  <c r="R106"/>
  <c r="A107"/>
  <c r="R107"/>
  <c r="A108"/>
  <c r="R108"/>
  <c r="A109"/>
  <c r="R109"/>
  <c r="A68"/>
  <c r="R68"/>
  <c r="A69"/>
  <c r="R69"/>
  <c r="A70"/>
  <c r="R70"/>
  <c r="A71"/>
  <c r="R71"/>
  <c r="A72"/>
  <c r="R72"/>
  <c r="A73"/>
  <c r="R73"/>
  <c r="A74"/>
  <c r="R74"/>
  <c r="A75"/>
  <c r="R75"/>
  <c r="A76"/>
  <c r="R76"/>
  <c r="A77"/>
  <c r="R77"/>
  <c r="A78"/>
  <c r="R78"/>
  <c r="A79"/>
  <c r="R79"/>
  <c r="A80"/>
  <c r="R80"/>
  <c r="A81"/>
  <c r="R81"/>
  <c r="A82"/>
  <c r="R82"/>
  <c r="A83"/>
  <c r="R83"/>
  <c r="A84"/>
  <c r="R84"/>
  <c r="A85"/>
  <c r="R85"/>
  <c r="A86"/>
  <c r="R86"/>
  <c r="A87"/>
  <c r="R87"/>
  <c r="A88"/>
  <c r="R88"/>
  <c r="A89"/>
  <c r="R89"/>
  <c r="A90"/>
  <c r="R90"/>
  <c r="A91"/>
  <c r="R91"/>
  <c r="A92"/>
  <c r="R92"/>
  <c r="A93"/>
  <c r="R93"/>
  <c r="A94"/>
  <c r="R94"/>
  <c r="A95"/>
  <c r="R95"/>
  <c r="A96"/>
  <c r="R96"/>
  <c r="A97"/>
  <c r="R97"/>
  <c r="A98"/>
  <c r="R98"/>
  <c r="A52"/>
  <c r="R52"/>
  <c r="A53"/>
  <c r="R53"/>
  <c r="A54"/>
  <c r="R54"/>
  <c r="A55"/>
  <c r="R55"/>
  <c r="A56"/>
  <c r="R56"/>
  <c r="A57"/>
  <c r="R57"/>
  <c r="A58"/>
  <c r="R58"/>
  <c r="A59"/>
  <c r="R59"/>
  <c r="A60"/>
  <c r="R60"/>
  <c r="A61"/>
  <c r="R61"/>
  <c r="A62"/>
  <c r="R62"/>
  <c r="A63"/>
  <c r="R63"/>
  <c r="A64"/>
  <c r="R64"/>
  <c r="A65"/>
  <c r="R65"/>
  <c r="A66"/>
  <c r="R66"/>
  <c r="A67"/>
  <c r="R67"/>
  <c r="A39"/>
  <c r="R39"/>
  <c r="A40"/>
  <c r="A42"/>
  <c r="R42"/>
  <c r="A43"/>
  <c r="R43"/>
  <c r="A44"/>
  <c r="R44"/>
  <c r="A46"/>
  <c r="R46"/>
  <c r="A47"/>
  <c r="R47"/>
  <c r="A48"/>
  <c r="R48"/>
  <c r="A49"/>
  <c r="R49"/>
  <c r="A50"/>
  <c r="R50"/>
  <c r="A51"/>
  <c r="R51"/>
  <c r="B138" i="2"/>
  <c r="D138"/>
  <c r="B50" i="18" l="1"/>
  <c r="A71" i="2"/>
  <c r="B137"/>
  <c r="E185" i="26"/>
  <c r="E183"/>
  <c r="E184"/>
  <c r="E182"/>
  <c r="B52" i="22"/>
  <c r="B4480" i="25" l="1"/>
  <c r="F2587" l="1"/>
  <c r="G2587" s="1"/>
  <c r="F2386"/>
  <c r="G2386" s="1"/>
  <c r="F2387"/>
  <c r="G2387" s="1"/>
  <c r="D2276"/>
  <c r="D2277"/>
  <c r="D2278"/>
  <c r="D2279"/>
  <c r="D2280"/>
  <c r="D2281"/>
  <c r="D2282"/>
  <c r="D2283"/>
  <c r="D2284"/>
  <c r="D2285"/>
  <c r="D2286"/>
  <c r="D2287"/>
  <c r="D2288"/>
  <c r="D2289"/>
  <c r="D2290"/>
  <c r="D2291"/>
  <c r="D2292"/>
  <c r="D2293"/>
  <c r="A2276"/>
  <c r="A2277"/>
  <c r="A2278"/>
  <c r="A2279"/>
  <c r="A2280"/>
  <c r="A2281"/>
  <c r="A2282"/>
  <c r="A2283"/>
  <c r="A2284"/>
  <c r="A2285"/>
  <c r="A2286"/>
  <c r="A2287"/>
  <c r="A2288"/>
  <c r="A2289"/>
  <c r="A2290"/>
  <c r="A2291"/>
  <c r="A2292"/>
  <c r="F2337"/>
  <c r="G2337" s="1"/>
  <c r="F2188"/>
  <c r="G2188" s="1"/>
  <c r="F1730"/>
  <c r="G1730" s="1"/>
  <c r="D1680"/>
  <c r="F1680"/>
  <c r="G1680" s="1"/>
  <c r="D1580"/>
  <c r="F1580"/>
  <c r="G1580" s="1"/>
  <c r="D1529"/>
  <c r="D1530"/>
  <c r="F1530"/>
  <c r="G1530" s="1"/>
  <c r="D1531"/>
  <c r="F1531"/>
  <c r="G1531" s="1"/>
  <c r="D1430"/>
  <c r="F1430"/>
  <c r="G1430" s="1"/>
  <c r="D1431"/>
  <c r="F1431"/>
  <c r="G1431" s="1"/>
  <c r="F1130"/>
  <c r="G1130" s="1"/>
  <c r="F1080"/>
  <c r="G1080" s="1"/>
  <c r="F1081"/>
  <c r="G1081" s="1"/>
  <c r="F1030"/>
  <c r="G1030" s="1"/>
  <c r="F1031"/>
  <c r="G1031" s="1"/>
  <c r="F980"/>
  <c r="G980" s="1"/>
  <c r="F981"/>
  <c r="G981" s="1"/>
  <c r="F880"/>
  <c r="G880" s="1"/>
  <c r="F830"/>
  <c r="G830" s="1"/>
  <c r="F831"/>
  <c r="G831" s="1"/>
  <c r="F730" l="1"/>
  <c r="G730" s="1"/>
  <c r="F680"/>
  <c r="G680" s="1"/>
  <c r="F580"/>
  <c r="G580" s="1"/>
  <c r="F530"/>
  <c r="G530" s="1"/>
  <c r="B71" i="2" l="1"/>
  <c r="D71"/>
  <c r="A72"/>
  <c r="D72" s="1"/>
  <c r="B72" l="1"/>
  <c r="A73"/>
  <c r="B73" l="1"/>
  <c r="D73"/>
  <c r="A74"/>
  <c r="D74" s="1"/>
  <c r="B74" l="1"/>
  <c r="A75"/>
  <c r="D75" l="1"/>
  <c r="B75"/>
  <c r="A76"/>
  <c r="B76" l="1"/>
  <c r="D76"/>
  <c r="D77"/>
  <c r="B77" l="1"/>
  <c r="B56" i="18" l="1"/>
  <c r="C56"/>
  <c r="C78" i="15"/>
  <c r="D78"/>
  <c r="C57"/>
  <c r="D57"/>
  <c r="C58"/>
  <c r="D58"/>
  <c r="C60"/>
  <c r="D60"/>
  <c r="C61"/>
  <c r="D61"/>
  <c r="C62"/>
  <c r="D62"/>
  <c r="C64"/>
  <c r="D64"/>
  <c r="C65"/>
  <c r="D65"/>
  <c r="C66"/>
  <c r="D66"/>
  <c r="C67"/>
  <c r="D67"/>
  <c r="C68"/>
  <c r="D68"/>
  <c r="C69"/>
  <c r="D69"/>
  <c r="C70"/>
  <c r="D70"/>
  <c r="C37"/>
  <c r="D37"/>
  <c r="C38"/>
  <c r="D38"/>
  <c r="C39"/>
  <c r="D39"/>
  <c r="C40"/>
  <c r="D40"/>
  <c r="C41"/>
  <c r="D41"/>
  <c r="C42"/>
  <c r="D42"/>
  <c r="C43"/>
  <c r="D43"/>
  <c r="C44"/>
  <c r="D44"/>
  <c r="C45"/>
  <c r="D45"/>
  <c r="C46"/>
  <c r="D46"/>
  <c r="C47"/>
  <c r="D47"/>
  <c r="C48"/>
  <c r="D48"/>
  <c r="C49"/>
  <c r="D49"/>
  <c r="C50"/>
  <c r="D50"/>
  <c r="C51"/>
  <c r="D51"/>
  <c r="C52"/>
  <c r="D52"/>
  <c r="C53"/>
  <c r="D53"/>
  <c r="C54"/>
  <c r="D54"/>
  <c r="C55"/>
  <c r="D55"/>
  <c r="C56"/>
  <c r="D56"/>
  <c r="C126"/>
  <c r="D126"/>
  <c r="C127"/>
  <c r="D127"/>
  <c r="D128"/>
  <c r="C128"/>
  <c r="C96" l="1"/>
  <c r="D96"/>
  <c r="C97"/>
  <c r="D97"/>
  <c r="C98"/>
  <c r="D98"/>
  <c r="C92"/>
  <c r="D92"/>
  <c r="C91"/>
  <c r="D91"/>
  <c r="C86"/>
  <c r="D86"/>
  <c r="C87"/>
  <c r="D87"/>
  <c r="C73"/>
  <c r="C8" i="2"/>
  <c r="R18" i="9" l="1"/>
  <c r="R19"/>
  <c r="R20"/>
  <c r="R21"/>
  <c r="R22"/>
  <c r="R23"/>
  <c r="R24"/>
  <c r="R25"/>
  <c r="R26"/>
  <c r="R27"/>
  <c r="R28"/>
  <c r="R29"/>
  <c r="R30"/>
  <c r="R31"/>
  <c r="R32"/>
  <c r="R33"/>
  <c r="R34"/>
  <c r="R35"/>
  <c r="R36"/>
  <c r="R37"/>
  <c r="R38"/>
  <c r="C125" i="15" l="1"/>
  <c r="D125"/>
  <c r="B71" i="22" l="1"/>
  <c r="B68" i="19"/>
  <c r="A30" i="9"/>
  <c r="A31"/>
  <c r="A32"/>
  <c r="A33"/>
  <c r="A34"/>
  <c r="A35"/>
  <c r="A36"/>
  <c r="A37"/>
  <c r="A38"/>
  <c r="A19"/>
  <c r="A20"/>
  <c r="A21"/>
  <c r="A22"/>
  <c r="A23"/>
  <c r="A24"/>
  <c r="A25"/>
  <c r="A26"/>
  <c r="A27"/>
  <c r="A28"/>
  <c r="A29"/>
  <c r="R17" l="1"/>
  <c r="E144" i="2"/>
  <c r="C19" i="15"/>
  <c r="C20"/>
  <c r="A2228" i="25" l="1"/>
  <c r="B2228"/>
  <c r="D2228"/>
  <c r="F2228"/>
  <c r="G2228" s="1"/>
  <c r="A2229"/>
  <c r="B2229"/>
  <c r="D2229"/>
  <c r="F2229"/>
  <c r="G2229" s="1"/>
  <c r="A2177"/>
  <c r="B2177"/>
  <c r="D2177"/>
  <c r="F2177"/>
  <c r="G2177" s="1"/>
  <c r="A2178"/>
  <c r="B2178"/>
  <c r="D2178"/>
  <c r="F2178"/>
  <c r="G2178" s="1"/>
  <c r="A2128"/>
  <c r="B2128"/>
  <c r="D2128"/>
  <c r="F2128"/>
  <c r="G2128" s="1"/>
  <c r="A2129"/>
  <c r="B2129"/>
  <c r="D2129"/>
  <c r="F2129"/>
  <c r="G2129" s="1"/>
  <c r="A2130"/>
  <c r="B2130"/>
  <c r="D2130"/>
  <c r="F2130"/>
  <c r="G2130" s="1"/>
  <c r="A1530"/>
  <c r="C73" i="34" l="1"/>
  <c r="B73"/>
  <c r="B77" l="1"/>
  <c r="C77"/>
  <c r="B78"/>
  <c r="C78"/>
  <c r="B97" l="1"/>
  <c r="C97"/>
  <c r="E97"/>
  <c r="B99"/>
  <c r="C99"/>
  <c r="B100"/>
  <c r="C100"/>
  <c r="B102"/>
  <c r="C102"/>
  <c r="B103"/>
  <c r="C103"/>
  <c r="B105"/>
  <c r="C22" l="1"/>
  <c r="B20"/>
  <c r="B21"/>
  <c r="C20"/>
  <c r="C21"/>
  <c r="B22"/>
  <c r="F2281" i="25"/>
  <c r="G2281" s="1"/>
  <c r="B70" i="34" l="1"/>
  <c r="B71"/>
  <c r="B69"/>
  <c r="C71"/>
  <c r="C70"/>
  <c r="C69"/>
  <c r="F3372" i="25" l="1"/>
  <c r="G3372" s="1"/>
  <c r="D3372"/>
  <c r="B3372"/>
  <c r="A3372"/>
  <c r="F3371"/>
  <c r="G3371" s="1"/>
  <c r="D3371"/>
  <c r="B3371"/>
  <c r="A3371"/>
  <c r="F3370"/>
  <c r="G3370" s="1"/>
  <c r="D3370"/>
  <c r="B3370"/>
  <c r="A3370"/>
  <c r="F3369"/>
  <c r="G3369" s="1"/>
  <c r="D3369"/>
  <c r="B3369"/>
  <c r="A3369"/>
  <c r="F3368"/>
  <c r="G3368" s="1"/>
  <c r="D3368"/>
  <c r="B3368"/>
  <c r="A3368"/>
  <c r="F3367"/>
  <c r="G3367" s="1"/>
  <c r="D3367"/>
  <c r="B3367"/>
  <c r="A3367"/>
  <c r="F3366"/>
  <c r="G3366" s="1"/>
  <c r="D3366"/>
  <c r="B3366"/>
  <c r="A3366"/>
  <c r="F3365"/>
  <c r="G3365" s="1"/>
  <c r="D3365"/>
  <c r="B3365"/>
  <c r="A3365"/>
  <c r="D3364"/>
  <c r="A3364"/>
  <c r="F3361"/>
  <c r="G3361" s="1"/>
  <c r="D3361"/>
  <c r="B3361"/>
  <c r="A3361"/>
  <c r="F3360"/>
  <c r="G3360" s="1"/>
  <c r="D3360"/>
  <c r="B3360"/>
  <c r="A3360"/>
  <c r="F3359"/>
  <c r="G3359" s="1"/>
  <c r="D3359"/>
  <c r="B3359"/>
  <c r="A3359"/>
  <c r="F3358"/>
  <c r="G3358" s="1"/>
  <c r="D3358"/>
  <c r="B3358"/>
  <c r="A3358"/>
  <c r="F3357"/>
  <c r="G3357" s="1"/>
  <c r="D3357"/>
  <c r="B3357"/>
  <c r="A3357"/>
  <c r="D3356"/>
  <c r="A3356"/>
  <c r="D3355"/>
  <c r="A3355"/>
  <c r="D3354"/>
  <c r="A3354"/>
  <c r="F3351"/>
  <c r="G3351" s="1"/>
  <c r="D3351"/>
  <c r="B3351"/>
  <c r="A3351"/>
  <c r="F3350"/>
  <c r="G3350" s="1"/>
  <c r="D3350"/>
  <c r="B3350"/>
  <c r="A3350"/>
  <c r="F3349"/>
  <c r="G3349" s="1"/>
  <c r="D3349"/>
  <c r="B3349"/>
  <c r="A3349"/>
  <c r="F3348"/>
  <c r="G3348" s="1"/>
  <c r="D3348"/>
  <c r="B3348"/>
  <c r="A3348"/>
  <c r="F3347"/>
  <c r="G3347" s="1"/>
  <c r="D3347"/>
  <c r="B3347"/>
  <c r="A3347"/>
  <c r="F3346"/>
  <c r="G3346" s="1"/>
  <c r="D3346"/>
  <c r="B3346"/>
  <c r="A3346"/>
  <c r="D3345"/>
  <c r="A3345"/>
  <c r="D3344"/>
  <c r="A3344"/>
  <c r="D3343"/>
  <c r="A3343"/>
  <c r="D3342"/>
  <c r="A3342"/>
  <c r="D3341"/>
  <c r="A3341"/>
  <c r="D3340"/>
  <c r="A3340"/>
  <c r="D3339"/>
  <c r="A3339"/>
  <c r="D3338"/>
  <c r="A3338"/>
  <c r="D3337"/>
  <c r="A3337"/>
  <c r="D3336"/>
  <c r="A3336"/>
  <c r="D3335"/>
  <c r="A3335"/>
  <c r="B3328"/>
  <c r="G3327"/>
  <c r="B3327"/>
  <c r="B3326"/>
  <c r="B3325"/>
  <c r="B3378"/>
  <c r="B3379"/>
  <c r="B3380"/>
  <c r="G3380"/>
  <c r="B3381"/>
  <c r="F3319"/>
  <c r="G3319" s="1"/>
  <c r="D3319"/>
  <c r="B3319"/>
  <c r="A3319"/>
  <c r="F3318"/>
  <c r="G3318" s="1"/>
  <c r="D3318"/>
  <c r="B3318"/>
  <c r="A3318"/>
  <c r="F3317"/>
  <c r="G3317" s="1"/>
  <c r="D3317"/>
  <c r="B3317"/>
  <c r="A3317"/>
  <c r="F3316"/>
  <c r="G3316" s="1"/>
  <c r="D3316"/>
  <c r="B3316"/>
  <c r="A3316"/>
  <c r="F3315"/>
  <c r="G3315" s="1"/>
  <c r="D3315"/>
  <c r="B3315"/>
  <c r="A3315"/>
  <c r="F3314"/>
  <c r="G3314" s="1"/>
  <c r="D3314"/>
  <c r="B3314"/>
  <c r="A3314"/>
  <c r="F3313"/>
  <c r="G3313" s="1"/>
  <c r="D3313"/>
  <c r="B3313"/>
  <c r="A3313"/>
  <c r="D3312"/>
  <c r="A3312"/>
  <c r="D3311"/>
  <c r="A3311"/>
  <c r="F3308"/>
  <c r="G3308" s="1"/>
  <c r="D3308"/>
  <c r="B3308"/>
  <c r="A3308"/>
  <c r="F3307"/>
  <c r="G3307" s="1"/>
  <c r="D3307"/>
  <c r="B3307"/>
  <c r="A3307"/>
  <c r="F3306"/>
  <c r="G3306" s="1"/>
  <c r="D3306"/>
  <c r="B3306"/>
  <c r="A3306"/>
  <c r="F3305"/>
  <c r="G3305" s="1"/>
  <c r="D3305"/>
  <c r="B3305"/>
  <c r="A3305"/>
  <c r="F3304"/>
  <c r="G3304" s="1"/>
  <c r="D3304"/>
  <c r="B3304"/>
  <c r="A3304"/>
  <c r="D3303"/>
  <c r="A3303"/>
  <c r="D3302"/>
  <c r="A3302"/>
  <c r="D3301"/>
  <c r="A3301"/>
  <c r="F3298"/>
  <c r="G3298" s="1"/>
  <c r="D3298"/>
  <c r="B3298"/>
  <c r="A3298"/>
  <c r="F3297"/>
  <c r="G3297" s="1"/>
  <c r="D3297"/>
  <c r="B3297"/>
  <c r="A3297"/>
  <c r="F3296"/>
  <c r="G3296" s="1"/>
  <c r="D3296"/>
  <c r="B3296"/>
  <c r="A3296"/>
  <c r="F3295"/>
  <c r="G3295" s="1"/>
  <c r="D3295"/>
  <c r="B3295"/>
  <c r="A3295"/>
  <c r="F3294"/>
  <c r="G3294" s="1"/>
  <c r="D3294"/>
  <c r="B3294"/>
  <c r="A3294"/>
  <c r="D3293"/>
  <c r="A3293"/>
  <c r="D3292"/>
  <c r="A3292"/>
  <c r="D3291"/>
  <c r="A3291"/>
  <c r="D3290"/>
  <c r="A3290"/>
  <c r="D3289"/>
  <c r="A3289"/>
  <c r="D3288"/>
  <c r="A3288"/>
  <c r="D3287"/>
  <c r="A3287"/>
  <c r="D3286"/>
  <c r="A3286"/>
  <c r="D3285"/>
  <c r="A3285"/>
  <c r="D3284"/>
  <c r="A3284"/>
  <c r="D3283"/>
  <c r="A3283"/>
  <c r="D3282"/>
  <c r="A3282"/>
  <c r="B3275"/>
  <c r="G3274"/>
  <c r="B3274"/>
  <c r="B3273"/>
  <c r="B3272"/>
  <c r="F3266"/>
  <c r="G3266" s="1"/>
  <c r="D3266"/>
  <c r="B3266"/>
  <c r="A3266"/>
  <c r="F3265"/>
  <c r="G3265" s="1"/>
  <c r="D3265"/>
  <c r="B3265"/>
  <c r="A3265"/>
  <c r="F3264"/>
  <c r="G3264" s="1"/>
  <c r="D3264"/>
  <c r="B3264"/>
  <c r="A3264"/>
  <c r="F3263"/>
  <c r="G3263" s="1"/>
  <c r="D3263"/>
  <c r="B3263"/>
  <c r="A3263"/>
  <c r="F3262"/>
  <c r="G3262" s="1"/>
  <c r="D3262"/>
  <c r="B3262"/>
  <c r="A3262"/>
  <c r="F3261"/>
  <c r="G3261" s="1"/>
  <c r="D3261"/>
  <c r="B3261"/>
  <c r="A3261"/>
  <c r="F3260"/>
  <c r="G3260" s="1"/>
  <c r="D3260"/>
  <c r="B3260"/>
  <c r="A3260"/>
  <c r="F3259"/>
  <c r="G3259" s="1"/>
  <c r="D3259"/>
  <c r="B3259"/>
  <c r="A3259"/>
  <c r="D3258"/>
  <c r="A3258"/>
  <c r="F3255"/>
  <c r="G3255" s="1"/>
  <c r="D3255"/>
  <c r="B3255"/>
  <c r="A3255"/>
  <c r="F3254"/>
  <c r="G3254" s="1"/>
  <c r="D3254"/>
  <c r="B3254"/>
  <c r="A3254"/>
  <c r="F3253"/>
  <c r="G3253" s="1"/>
  <c r="D3253"/>
  <c r="B3253"/>
  <c r="A3253"/>
  <c r="F3252"/>
  <c r="G3252" s="1"/>
  <c r="D3252"/>
  <c r="B3252"/>
  <c r="A3252"/>
  <c r="F3251"/>
  <c r="G3251" s="1"/>
  <c r="D3251"/>
  <c r="B3251"/>
  <c r="A3251"/>
  <c r="D3250"/>
  <c r="A3250"/>
  <c r="D3249"/>
  <c r="A3249"/>
  <c r="D3248"/>
  <c r="A3248"/>
  <c r="F3245"/>
  <c r="G3245" s="1"/>
  <c r="D3245"/>
  <c r="B3245"/>
  <c r="A3245"/>
  <c r="F3244"/>
  <c r="G3244" s="1"/>
  <c r="D3244"/>
  <c r="B3244"/>
  <c r="A3244"/>
  <c r="F3243"/>
  <c r="G3243" s="1"/>
  <c r="D3243"/>
  <c r="B3243"/>
  <c r="A3243"/>
  <c r="F3242"/>
  <c r="G3242" s="1"/>
  <c r="D3242"/>
  <c r="B3242"/>
  <c r="A3242"/>
  <c r="F3241"/>
  <c r="G3241" s="1"/>
  <c r="D3241"/>
  <c r="B3241"/>
  <c r="A3241"/>
  <c r="F3240"/>
  <c r="G3240" s="1"/>
  <c r="D3240"/>
  <c r="B3240"/>
  <c r="A3240"/>
  <c r="F3239"/>
  <c r="G3239" s="1"/>
  <c r="D3239"/>
  <c r="B3239"/>
  <c r="A3239"/>
  <c r="F3238"/>
  <c r="G3238" s="1"/>
  <c r="D3238"/>
  <c r="B3238"/>
  <c r="A3238"/>
  <c r="F3237"/>
  <c r="G3237" s="1"/>
  <c r="D3237"/>
  <c r="B3237"/>
  <c r="A3237"/>
  <c r="F3236"/>
  <c r="G3236" s="1"/>
  <c r="D3236"/>
  <c r="B3236"/>
  <c r="A3236"/>
  <c r="D3235"/>
  <c r="A3235"/>
  <c r="D3234"/>
  <c r="A3234"/>
  <c r="D3233"/>
  <c r="A3233"/>
  <c r="D3232"/>
  <c r="A3232"/>
  <c r="D3231"/>
  <c r="A3231"/>
  <c r="D3230"/>
  <c r="A3230"/>
  <c r="D3229"/>
  <c r="A3229"/>
  <c r="B3222"/>
  <c r="G3221"/>
  <c r="B3221"/>
  <c r="B3220"/>
  <c r="B3219"/>
  <c r="C52" i="34" l="1"/>
  <c r="B50"/>
  <c r="C50"/>
  <c r="B52"/>
  <c r="B51"/>
  <c r="C51"/>
  <c r="C25" i="29" l="1"/>
  <c r="B25"/>
  <c r="B68" i="34" l="1"/>
  <c r="C68"/>
  <c r="F4422" i="25"/>
  <c r="G4422" s="1"/>
  <c r="D4422"/>
  <c r="B4422"/>
  <c r="A4422"/>
  <c r="F4421"/>
  <c r="G4421" s="1"/>
  <c r="D4421"/>
  <c r="B4421"/>
  <c r="A4421"/>
  <c r="F4420"/>
  <c r="G4420" s="1"/>
  <c r="D4420"/>
  <c r="B4420"/>
  <c r="A4420"/>
  <c r="F4419"/>
  <c r="G4419" s="1"/>
  <c r="D4419"/>
  <c r="B4419"/>
  <c r="A4419"/>
  <c r="F4418"/>
  <c r="G4418" s="1"/>
  <c r="D4418"/>
  <c r="B4418"/>
  <c r="A4418"/>
  <c r="F4417"/>
  <c r="G4417" s="1"/>
  <c r="D4417"/>
  <c r="B4417"/>
  <c r="A4417"/>
  <c r="F4416"/>
  <c r="G4416" s="1"/>
  <c r="D4416"/>
  <c r="B4416"/>
  <c r="A4416"/>
  <c r="D4415"/>
  <c r="A4415"/>
  <c r="D4414"/>
  <c r="A4414"/>
  <c r="F4411"/>
  <c r="G4411" s="1"/>
  <c r="D4411"/>
  <c r="B4411"/>
  <c r="A4411"/>
  <c r="F4410"/>
  <c r="G4410" s="1"/>
  <c r="D4410"/>
  <c r="B4410"/>
  <c r="A4410"/>
  <c r="F4409"/>
  <c r="G4409" s="1"/>
  <c r="D4409"/>
  <c r="B4409"/>
  <c r="A4409"/>
  <c r="F4408"/>
  <c r="G4408" s="1"/>
  <c r="D4408"/>
  <c r="B4408"/>
  <c r="A4408"/>
  <c r="F4407"/>
  <c r="G4407" s="1"/>
  <c r="D4407"/>
  <c r="B4407"/>
  <c r="A4407"/>
  <c r="D4406"/>
  <c r="A4406"/>
  <c r="D4405"/>
  <c r="A4405"/>
  <c r="D4404"/>
  <c r="A4404"/>
  <c r="F4401"/>
  <c r="G4401" s="1"/>
  <c r="D4401"/>
  <c r="B4401"/>
  <c r="A4401"/>
  <c r="F4400"/>
  <c r="G4400" s="1"/>
  <c r="D4400"/>
  <c r="B4400"/>
  <c r="A4400"/>
  <c r="F4399"/>
  <c r="G4399" s="1"/>
  <c r="D4399"/>
  <c r="B4399"/>
  <c r="A4399"/>
  <c r="F4398"/>
  <c r="G4398" s="1"/>
  <c r="D4398"/>
  <c r="B4398"/>
  <c r="A4398"/>
  <c r="F4397"/>
  <c r="G4397" s="1"/>
  <c r="D4397"/>
  <c r="B4397"/>
  <c r="A4397"/>
  <c r="D4396"/>
  <c r="A4396"/>
  <c r="F4395"/>
  <c r="G4395" s="1"/>
  <c r="D4395"/>
  <c r="B4395"/>
  <c r="A4395"/>
  <c r="F4394"/>
  <c r="G4394" s="1"/>
  <c r="D4394"/>
  <c r="B4394"/>
  <c r="A4394"/>
  <c r="F4393"/>
  <c r="G4393" s="1"/>
  <c r="D4393"/>
  <c r="B4393"/>
  <c r="A4393"/>
  <c r="D4392"/>
  <c r="A4392"/>
  <c r="D4391"/>
  <c r="A4391"/>
  <c r="D4390"/>
  <c r="A4390"/>
  <c r="D4389"/>
  <c r="A4389"/>
  <c r="D4388"/>
  <c r="A4388"/>
  <c r="F4322"/>
  <c r="G4322" s="1"/>
  <c r="D4322"/>
  <c r="B4322"/>
  <c r="A4322"/>
  <c r="F4321"/>
  <c r="G4321" s="1"/>
  <c r="D4321"/>
  <c r="B4321"/>
  <c r="A4321"/>
  <c r="F4320"/>
  <c r="G4320" s="1"/>
  <c r="D4320"/>
  <c r="B4320"/>
  <c r="A4320"/>
  <c r="F4319"/>
  <c r="G4319" s="1"/>
  <c r="D4319"/>
  <c r="B4319"/>
  <c r="A4319"/>
  <c r="F4318"/>
  <c r="G4318" s="1"/>
  <c r="D4318"/>
  <c r="B4318"/>
  <c r="A4318"/>
  <c r="F4317"/>
  <c r="G4317" s="1"/>
  <c r="D4317"/>
  <c r="B4317"/>
  <c r="A4317"/>
  <c r="D4316"/>
  <c r="A4316"/>
  <c r="D4315"/>
  <c r="A4315"/>
  <c r="D4314"/>
  <c r="A4314"/>
  <c r="F4311"/>
  <c r="G4311" s="1"/>
  <c r="D4311"/>
  <c r="B4311"/>
  <c r="A4311"/>
  <c r="F4310"/>
  <c r="G4310" s="1"/>
  <c r="D4310"/>
  <c r="B4310"/>
  <c r="A4310"/>
  <c r="F4309"/>
  <c r="G4309" s="1"/>
  <c r="D4309"/>
  <c r="B4309"/>
  <c r="A4309"/>
  <c r="F4308"/>
  <c r="G4308" s="1"/>
  <c r="D4308"/>
  <c r="B4308"/>
  <c r="A4308"/>
  <c r="D4307"/>
  <c r="A4307"/>
  <c r="D4306"/>
  <c r="A4306"/>
  <c r="D4305"/>
  <c r="A4305"/>
  <c r="D4304"/>
  <c r="A4304"/>
  <c r="F4301"/>
  <c r="G4301" s="1"/>
  <c r="D4301"/>
  <c r="B4301"/>
  <c r="A4301"/>
  <c r="F4300"/>
  <c r="G4300" s="1"/>
  <c r="D4300"/>
  <c r="B4300"/>
  <c r="A4300"/>
  <c r="F4299"/>
  <c r="G4299" s="1"/>
  <c r="D4299"/>
  <c r="B4299"/>
  <c r="A4299"/>
  <c r="F4298"/>
  <c r="G4298" s="1"/>
  <c r="D4298"/>
  <c r="B4298"/>
  <c r="A4298"/>
  <c r="F4297"/>
  <c r="G4297" s="1"/>
  <c r="D4297"/>
  <c r="B4297"/>
  <c r="A4297"/>
  <c r="F4296"/>
  <c r="G4296" s="1"/>
  <c r="D4296"/>
  <c r="B4296"/>
  <c r="A4296"/>
  <c r="F4295"/>
  <c r="G4295" s="1"/>
  <c r="D4295"/>
  <c r="B4295"/>
  <c r="A4295"/>
  <c r="F4294"/>
  <c r="G4294" s="1"/>
  <c r="D4294"/>
  <c r="B4294"/>
  <c r="A4294"/>
  <c r="F4293"/>
  <c r="G4293" s="1"/>
  <c r="D4293"/>
  <c r="B4293"/>
  <c r="A4293"/>
  <c r="F4292"/>
  <c r="G4292" s="1"/>
  <c r="D4292"/>
  <c r="B4292"/>
  <c r="A4292"/>
  <c r="D4291"/>
  <c r="A4291"/>
  <c r="D4290"/>
  <c r="A4290"/>
  <c r="D4289"/>
  <c r="A4289"/>
  <c r="D4288"/>
  <c r="A4288"/>
  <c r="F4291"/>
  <c r="G4291" s="1"/>
  <c r="B61" i="34" l="1"/>
  <c r="B59"/>
  <c r="B60"/>
  <c r="C61"/>
  <c r="C60"/>
  <c r="C59"/>
  <c r="C82" i="15" l="1"/>
  <c r="C62" i="34" l="1"/>
  <c r="C48"/>
  <c r="C44"/>
  <c r="B66"/>
  <c r="B62"/>
  <c r="B55"/>
  <c r="B48"/>
  <c r="B44"/>
  <c r="B67"/>
  <c r="B63"/>
  <c r="B56"/>
  <c r="B49"/>
  <c r="B45"/>
  <c r="C67"/>
  <c r="C63"/>
  <c r="C49"/>
  <c r="C45"/>
  <c r="B65"/>
  <c r="B58"/>
  <c r="B54"/>
  <c r="B47"/>
  <c r="C65"/>
  <c r="C54"/>
  <c r="C47"/>
  <c r="C66"/>
  <c r="C55"/>
  <c r="B64"/>
  <c r="B57"/>
  <c r="B53"/>
  <c r="B46"/>
  <c r="C64"/>
  <c r="C53"/>
  <c r="C46"/>
  <c r="C58"/>
  <c r="C57"/>
  <c r="C56"/>
  <c r="B3166" i="25"/>
  <c r="G3115"/>
  <c r="B3115"/>
  <c r="B3114"/>
  <c r="B3113"/>
  <c r="B3116"/>
  <c r="F3213"/>
  <c r="G3213" s="1"/>
  <c r="D3213"/>
  <c r="B3213"/>
  <c r="A3213"/>
  <c r="F3212"/>
  <c r="G3212" s="1"/>
  <c r="D3212"/>
  <c r="B3212"/>
  <c r="A3212"/>
  <c r="F3211"/>
  <c r="G3211" s="1"/>
  <c r="D3211"/>
  <c r="B3211"/>
  <c r="A3211"/>
  <c r="F3210"/>
  <c r="G3210" s="1"/>
  <c r="D3210"/>
  <c r="B3210"/>
  <c r="A3210"/>
  <c r="F3209"/>
  <c r="G3209" s="1"/>
  <c r="D3209"/>
  <c r="B3209"/>
  <c r="A3209"/>
  <c r="F3208"/>
  <c r="G3208" s="1"/>
  <c r="D3208"/>
  <c r="B3208"/>
  <c r="A3208"/>
  <c r="D3207"/>
  <c r="A3207"/>
  <c r="D3206"/>
  <c r="A3206"/>
  <c r="D3205"/>
  <c r="A3205"/>
  <c r="F3202"/>
  <c r="G3202" s="1"/>
  <c r="D3202"/>
  <c r="B3202"/>
  <c r="A3202"/>
  <c r="F3201"/>
  <c r="G3201" s="1"/>
  <c r="D3201"/>
  <c r="B3201"/>
  <c r="A3201"/>
  <c r="F3200"/>
  <c r="G3200" s="1"/>
  <c r="D3200"/>
  <c r="B3200"/>
  <c r="A3200"/>
  <c r="F3199"/>
  <c r="G3199" s="1"/>
  <c r="D3199"/>
  <c r="B3199"/>
  <c r="A3199"/>
  <c r="F3198"/>
  <c r="G3198" s="1"/>
  <c r="D3198"/>
  <c r="B3198"/>
  <c r="A3198"/>
  <c r="D3197"/>
  <c r="A3197"/>
  <c r="D3196"/>
  <c r="A3196"/>
  <c r="D3195"/>
  <c r="A3195"/>
  <c r="D3192"/>
  <c r="A3192"/>
  <c r="D3191"/>
  <c r="A3191"/>
  <c r="D3190"/>
  <c r="A3190"/>
  <c r="D3189"/>
  <c r="A3189"/>
  <c r="D3188"/>
  <c r="A3188"/>
  <c r="D3187"/>
  <c r="A3187"/>
  <c r="D3186"/>
  <c r="A3186"/>
  <c r="D3185"/>
  <c r="A3185"/>
  <c r="D3184"/>
  <c r="A3184"/>
  <c r="D3183"/>
  <c r="A3183"/>
  <c r="D3182"/>
  <c r="A3182"/>
  <c r="D3181"/>
  <c r="A3181"/>
  <c r="D3180"/>
  <c r="A3180"/>
  <c r="D3179"/>
  <c r="A3179"/>
  <c r="D3178"/>
  <c r="A3178"/>
  <c r="D3177"/>
  <c r="A3177"/>
  <c r="D3176"/>
  <c r="A3176"/>
  <c r="F3160"/>
  <c r="G3160" s="1"/>
  <c r="D3160"/>
  <c r="B3160"/>
  <c r="A3160"/>
  <c r="F3159"/>
  <c r="G3159" s="1"/>
  <c r="D3159"/>
  <c r="B3159"/>
  <c r="A3159"/>
  <c r="F3158"/>
  <c r="G3158" s="1"/>
  <c r="D3158"/>
  <c r="B3158"/>
  <c r="A3158"/>
  <c r="F3157"/>
  <c r="G3157" s="1"/>
  <c r="D3157"/>
  <c r="B3157"/>
  <c r="A3157"/>
  <c r="F3156"/>
  <c r="G3156" s="1"/>
  <c r="D3156"/>
  <c r="B3156"/>
  <c r="A3156"/>
  <c r="F3155"/>
  <c r="G3155" s="1"/>
  <c r="D3155"/>
  <c r="B3155"/>
  <c r="A3155"/>
  <c r="F3154"/>
  <c r="G3154" s="1"/>
  <c r="D3154"/>
  <c r="B3154"/>
  <c r="A3154"/>
  <c r="F3153"/>
  <c r="G3153" s="1"/>
  <c r="D3153"/>
  <c r="B3153"/>
  <c r="A3153"/>
  <c r="D3152"/>
  <c r="A3152"/>
  <c r="F3149"/>
  <c r="G3149" s="1"/>
  <c r="D3149"/>
  <c r="B3149"/>
  <c r="A3149"/>
  <c r="F3148"/>
  <c r="G3148" s="1"/>
  <c r="D3148"/>
  <c r="B3148"/>
  <c r="A3148"/>
  <c r="F3147"/>
  <c r="G3147" s="1"/>
  <c r="D3147"/>
  <c r="B3147"/>
  <c r="A3147"/>
  <c r="G3146"/>
  <c r="D3146"/>
  <c r="B3146"/>
  <c r="A3146"/>
  <c r="G3145"/>
  <c r="D3145"/>
  <c r="B3145"/>
  <c r="A3145"/>
  <c r="D3144"/>
  <c r="A3144"/>
  <c r="D3143"/>
  <c r="A3143"/>
  <c r="D3142"/>
  <c r="A3142"/>
  <c r="D3139"/>
  <c r="A3139"/>
  <c r="D3138"/>
  <c r="A3138"/>
  <c r="D3137"/>
  <c r="A3137"/>
  <c r="D3136"/>
  <c r="A3136"/>
  <c r="D3135"/>
  <c r="A3135"/>
  <c r="D3134"/>
  <c r="A3134"/>
  <c r="D3133"/>
  <c r="A3133"/>
  <c r="D3132"/>
  <c r="A3132"/>
  <c r="D3131"/>
  <c r="A3131"/>
  <c r="D3130"/>
  <c r="A3130"/>
  <c r="D3129"/>
  <c r="A3129"/>
  <c r="D3128"/>
  <c r="A3128"/>
  <c r="D3127"/>
  <c r="A3127"/>
  <c r="D3126"/>
  <c r="A3126"/>
  <c r="D3125"/>
  <c r="A3125"/>
  <c r="D3124"/>
  <c r="A3124"/>
  <c r="D3123"/>
  <c r="A3123"/>
  <c r="F3107"/>
  <c r="G3107" s="1"/>
  <c r="D3107"/>
  <c r="B3107"/>
  <c r="A3107"/>
  <c r="F3106"/>
  <c r="G3106" s="1"/>
  <c r="D3106"/>
  <c r="B3106"/>
  <c r="A3106"/>
  <c r="F3105"/>
  <c r="G3105" s="1"/>
  <c r="D3105"/>
  <c r="B3105"/>
  <c r="A3105"/>
  <c r="F3104"/>
  <c r="G3104" s="1"/>
  <c r="D3104"/>
  <c r="B3104"/>
  <c r="A3104"/>
  <c r="D3103"/>
  <c r="A3103"/>
  <c r="F3100"/>
  <c r="G3100" s="1"/>
  <c r="D3100"/>
  <c r="B3100"/>
  <c r="A3100"/>
  <c r="D3099"/>
  <c r="A3099"/>
  <c r="D3098"/>
  <c r="A3098"/>
  <c r="D3097"/>
  <c r="A3097"/>
  <c r="D3094"/>
  <c r="A3094"/>
  <c r="D3093"/>
  <c r="A3093"/>
  <c r="D3092"/>
  <c r="A3092"/>
  <c r="D3091"/>
  <c r="A3091"/>
  <c r="D3090"/>
  <c r="A3090"/>
  <c r="D3089"/>
  <c r="A3089"/>
  <c r="D3088"/>
  <c r="A3088"/>
  <c r="D3087"/>
  <c r="A3087"/>
  <c r="D3086"/>
  <c r="A3086"/>
  <c r="D3085"/>
  <c r="A3085"/>
  <c r="D3084"/>
  <c r="A3084"/>
  <c r="D3083"/>
  <c r="A3083"/>
  <c r="D3082"/>
  <c r="A3082"/>
  <c r="D3081"/>
  <c r="A3081"/>
  <c r="D3080"/>
  <c r="A3080"/>
  <c r="D3079"/>
  <c r="A3079"/>
  <c r="D3078"/>
  <c r="A3078"/>
  <c r="D3077"/>
  <c r="A3077"/>
  <c r="D3076"/>
  <c r="A3076"/>
  <c r="F3060"/>
  <c r="G3060" s="1"/>
  <c r="D3060"/>
  <c r="B3060"/>
  <c r="A3060"/>
  <c r="F3059"/>
  <c r="G3059" s="1"/>
  <c r="D3059"/>
  <c r="B3059"/>
  <c r="A3059"/>
  <c r="F3058"/>
  <c r="G3058" s="1"/>
  <c r="D3058"/>
  <c r="B3058"/>
  <c r="A3058"/>
  <c r="F3057"/>
  <c r="G3057" s="1"/>
  <c r="D3057"/>
  <c r="B3057"/>
  <c r="A3057"/>
  <c r="F3056"/>
  <c r="G3056" s="1"/>
  <c r="D3056"/>
  <c r="B3056"/>
  <c r="A3056"/>
  <c r="F3055"/>
  <c r="G3055" s="1"/>
  <c r="D3055"/>
  <c r="B3055"/>
  <c r="A3055"/>
  <c r="F3054"/>
  <c r="G3054" s="1"/>
  <c r="D3054"/>
  <c r="B3054"/>
  <c r="A3054"/>
  <c r="D3053"/>
  <c r="A3053"/>
  <c r="D3052"/>
  <c r="A3052"/>
  <c r="F3049"/>
  <c r="G3049" s="1"/>
  <c r="D3049"/>
  <c r="B3049"/>
  <c r="A3049"/>
  <c r="D3048"/>
  <c r="A3048"/>
  <c r="D3047"/>
  <c r="A3047"/>
  <c r="D3046"/>
  <c r="A3046"/>
  <c r="D3043"/>
  <c r="A3043"/>
  <c r="D3042"/>
  <c r="A3042"/>
  <c r="D3041"/>
  <c r="A3041"/>
  <c r="D3040"/>
  <c r="A3040"/>
  <c r="D3039"/>
  <c r="A3039"/>
  <c r="D3038"/>
  <c r="A3038"/>
  <c r="D3037"/>
  <c r="A3037"/>
  <c r="D3036"/>
  <c r="A3036"/>
  <c r="D3035"/>
  <c r="A3035"/>
  <c r="D3034"/>
  <c r="A3034"/>
  <c r="D3033"/>
  <c r="A3033"/>
  <c r="D3032"/>
  <c r="A3032"/>
  <c r="D3031"/>
  <c r="A3031"/>
  <c r="D3030"/>
  <c r="A3030"/>
  <c r="D3029"/>
  <c r="A3029"/>
  <c r="D3028"/>
  <c r="A3028"/>
  <c r="D3027"/>
  <c r="A3027"/>
  <c r="D3026"/>
  <c r="A3026"/>
  <c r="A2986"/>
  <c r="A2987"/>
  <c r="A2988"/>
  <c r="A2989"/>
  <c r="D2986"/>
  <c r="D2987"/>
  <c r="D2988"/>
  <c r="F2254"/>
  <c r="G2254" s="1"/>
  <c r="D2254"/>
  <c r="B2254"/>
  <c r="A2254"/>
  <c r="F2253"/>
  <c r="G2253" s="1"/>
  <c r="D2253"/>
  <c r="B2253"/>
  <c r="A2253"/>
  <c r="F2252"/>
  <c r="G2252" s="1"/>
  <c r="D2252"/>
  <c r="B2252"/>
  <c r="A2252"/>
  <c r="F2251"/>
  <c r="G2251" s="1"/>
  <c r="D2251"/>
  <c r="B2251"/>
  <c r="A2251"/>
  <c r="F2250"/>
  <c r="G2250" s="1"/>
  <c r="D2250"/>
  <c r="B2250"/>
  <c r="A2250"/>
  <c r="F2249"/>
  <c r="G2249" s="1"/>
  <c r="D2249"/>
  <c r="B2249"/>
  <c r="A2249"/>
  <c r="D2248"/>
  <c r="A2248"/>
  <c r="D2247"/>
  <c r="A2247"/>
  <c r="D2246"/>
  <c r="A2246"/>
  <c r="F2243"/>
  <c r="G2243" s="1"/>
  <c r="D2243"/>
  <c r="B2243"/>
  <c r="A2243"/>
  <c r="F2242"/>
  <c r="G2242" s="1"/>
  <c r="D2242"/>
  <c r="B2242"/>
  <c r="A2242"/>
  <c r="F2241"/>
  <c r="G2241" s="1"/>
  <c r="D2241"/>
  <c r="B2241"/>
  <c r="A2241"/>
  <c r="F2240"/>
  <c r="G2240" s="1"/>
  <c r="D2240"/>
  <c r="B2240"/>
  <c r="A2240"/>
  <c r="F2239"/>
  <c r="G2239" s="1"/>
  <c r="D2239"/>
  <c r="B2239"/>
  <c r="A2239"/>
  <c r="D2238"/>
  <c r="A2238"/>
  <c r="D2237"/>
  <c r="A2237"/>
  <c r="D2236"/>
  <c r="A2236"/>
  <c r="F2233"/>
  <c r="G2233" s="1"/>
  <c r="D2233"/>
  <c r="B2233"/>
  <c r="A2233"/>
  <c r="F2232"/>
  <c r="G2232" s="1"/>
  <c r="D2232"/>
  <c r="B2232"/>
  <c r="A2232"/>
  <c r="F2231"/>
  <c r="G2231" s="1"/>
  <c r="D2231"/>
  <c r="B2231"/>
  <c r="A2231"/>
  <c r="F2230"/>
  <c r="G2230" s="1"/>
  <c r="D2230"/>
  <c r="B2230"/>
  <c r="A2230"/>
  <c r="F2227"/>
  <c r="G2227" s="1"/>
  <c r="D2227"/>
  <c r="B2227"/>
  <c r="A2227"/>
  <c r="D2226"/>
  <c r="A2226"/>
  <c r="D2225"/>
  <c r="A2225"/>
  <c r="D2224"/>
  <c r="A2224"/>
  <c r="D2223"/>
  <c r="A2223"/>
  <c r="D2222"/>
  <c r="A2222"/>
  <c r="D2221"/>
  <c r="A2221"/>
  <c r="D2220"/>
  <c r="A2220"/>
  <c r="B2213"/>
  <c r="G2212"/>
  <c r="B2212"/>
  <c r="B2211"/>
  <c r="B2210"/>
  <c r="A2929" l="1"/>
  <c r="D2929"/>
  <c r="A2930"/>
  <c r="D2930"/>
  <c r="A2931"/>
  <c r="D2931"/>
  <c r="A2932"/>
  <c r="D2932"/>
  <c r="A2933"/>
  <c r="D2933"/>
  <c r="A2934"/>
  <c r="D2934"/>
  <c r="A2935"/>
  <c r="D2935"/>
  <c r="A2936"/>
  <c r="D2936"/>
  <c r="A2881"/>
  <c r="D2881"/>
  <c r="A2882"/>
  <c r="D2882"/>
  <c r="A2883"/>
  <c r="D2883"/>
  <c r="A2884"/>
  <c r="D2884"/>
  <c r="F1376"/>
  <c r="G1376" s="1"/>
  <c r="F3083"/>
  <c r="G3083" s="1"/>
  <c r="F3032"/>
  <c r="G3032" s="1"/>
  <c r="F2930"/>
  <c r="G2930" s="1"/>
  <c r="F3080"/>
  <c r="G3080" s="1"/>
  <c r="F3187" l="1"/>
  <c r="G3187" s="1"/>
  <c r="F3134"/>
  <c r="G3134" s="1"/>
  <c r="F3188"/>
  <c r="G3188" s="1"/>
  <c r="F3135"/>
  <c r="G3135" s="1"/>
  <c r="F3034"/>
  <c r="G3034" s="1"/>
  <c r="F3085"/>
  <c r="G3085" s="1"/>
  <c r="F3036"/>
  <c r="G3036" s="1"/>
  <c r="F3185"/>
  <c r="G3185" s="1"/>
  <c r="F3132"/>
  <c r="G3132" s="1"/>
  <c r="F3087"/>
  <c r="G3087" s="1"/>
  <c r="F3039"/>
  <c r="G3039" s="1"/>
  <c r="F3090"/>
  <c r="G3090" s="1"/>
  <c r="F3035"/>
  <c r="G3035" s="1"/>
  <c r="F3184"/>
  <c r="G3184" s="1"/>
  <c r="F3131"/>
  <c r="G3131" s="1"/>
  <c r="F3086"/>
  <c r="G3086" s="1"/>
  <c r="F3031"/>
  <c r="G3031" s="1"/>
  <c r="F3081"/>
  <c r="G3081" s="1"/>
  <c r="F3038"/>
  <c r="G3038" s="1"/>
  <c r="F3089"/>
  <c r="G3089" s="1"/>
  <c r="F3128"/>
  <c r="G3128" s="1"/>
  <c r="F2932"/>
  <c r="G2932" s="1"/>
  <c r="F2931"/>
  <c r="G2931" s="1"/>
  <c r="F2929"/>
  <c r="G2929" s="1"/>
  <c r="F3182"/>
  <c r="G3182" s="1"/>
  <c r="F3129"/>
  <c r="G3129" s="1"/>
  <c r="F3082"/>
  <c r="G3082" s="1"/>
  <c r="F3033"/>
  <c r="G3033" s="1"/>
  <c r="F3183"/>
  <c r="G3183" s="1"/>
  <c r="F3130"/>
  <c r="G3130" s="1"/>
  <c r="F3084"/>
  <c r="G3084" s="1"/>
  <c r="F3037"/>
  <c r="G3037" s="1"/>
  <c r="F3186"/>
  <c r="G3186" s="1"/>
  <c r="F3133"/>
  <c r="G3133" s="1"/>
  <c r="F3088"/>
  <c r="G3088" s="1"/>
  <c r="F2881"/>
  <c r="G2881" s="1"/>
  <c r="F2502"/>
  <c r="G2502" s="1"/>
  <c r="D2502"/>
  <c r="B2502"/>
  <c r="A2502"/>
  <c r="F2501"/>
  <c r="G2501" s="1"/>
  <c r="D2501"/>
  <c r="B2501"/>
  <c r="A2501"/>
  <c r="F2500"/>
  <c r="G2500" s="1"/>
  <c r="D2500"/>
  <c r="B2500"/>
  <c r="A2500"/>
  <c r="F2499"/>
  <c r="G2499" s="1"/>
  <c r="D2499"/>
  <c r="B2499"/>
  <c r="A2499"/>
  <c r="F2498"/>
  <c r="G2498" s="1"/>
  <c r="D2498"/>
  <c r="B2498"/>
  <c r="A2498"/>
  <c r="F2497"/>
  <c r="G2497" s="1"/>
  <c r="D2497"/>
  <c r="B2497"/>
  <c r="A2497"/>
  <c r="D2496"/>
  <c r="A2496"/>
  <c r="D2495"/>
  <c r="A2495"/>
  <c r="D2494"/>
  <c r="A2494"/>
  <c r="F2491"/>
  <c r="G2491" s="1"/>
  <c r="D2491"/>
  <c r="B2491"/>
  <c r="A2491"/>
  <c r="F2490"/>
  <c r="G2490" s="1"/>
  <c r="D2490"/>
  <c r="B2490"/>
  <c r="A2490"/>
  <c r="F2489"/>
  <c r="G2489" s="1"/>
  <c r="D2489"/>
  <c r="B2489"/>
  <c r="A2489"/>
  <c r="F2488"/>
  <c r="G2488" s="1"/>
  <c r="D2488"/>
  <c r="B2488"/>
  <c r="A2488"/>
  <c r="D2487"/>
  <c r="A2487"/>
  <c r="D2486"/>
  <c r="A2486"/>
  <c r="D2485"/>
  <c r="A2485"/>
  <c r="D2484"/>
  <c r="A2484"/>
  <c r="F2481"/>
  <c r="G2481" s="1"/>
  <c r="D2481"/>
  <c r="B2481"/>
  <c r="A2481"/>
  <c r="F2480"/>
  <c r="G2480" s="1"/>
  <c r="D2480"/>
  <c r="B2480"/>
  <c r="A2480"/>
  <c r="F2479"/>
  <c r="G2479" s="1"/>
  <c r="D2479"/>
  <c r="B2479"/>
  <c r="A2479"/>
  <c r="F2478"/>
  <c r="G2478" s="1"/>
  <c r="D2478"/>
  <c r="B2478"/>
  <c r="A2478"/>
  <c r="F2477"/>
  <c r="G2477" s="1"/>
  <c r="D2477"/>
  <c r="B2477"/>
  <c r="A2477"/>
  <c r="F2476"/>
  <c r="G2476" s="1"/>
  <c r="D2476"/>
  <c r="B2476"/>
  <c r="A2476"/>
  <c r="F2475"/>
  <c r="G2475" s="1"/>
  <c r="D2475"/>
  <c r="B2475"/>
  <c r="A2475"/>
  <c r="F2474"/>
  <c r="G2474" s="1"/>
  <c r="D2474"/>
  <c r="B2474"/>
  <c r="A2474"/>
  <c r="D2473"/>
  <c r="A2473"/>
  <c r="D2472"/>
  <c r="A2472"/>
  <c r="D2471"/>
  <c r="A2471"/>
  <c r="D2470"/>
  <c r="A2470"/>
  <c r="D2469"/>
  <c r="A2469"/>
  <c r="D2468"/>
  <c r="A2468"/>
  <c r="F2452"/>
  <c r="G2452" s="1"/>
  <c r="D2452"/>
  <c r="B2452"/>
  <c r="A2452"/>
  <c r="F2451"/>
  <c r="G2451" s="1"/>
  <c r="D2451"/>
  <c r="B2451"/>
  <c r="A2451"/>
  <c r="F2450"/>
  <c r="G2450" s="1"/>
  <c r="D2450"/>
  <c r="B2450"/>
  <c r="A2450"/>
  <c r="F2449"/>
  <c r="G2449" s="1"/>
  <c r="D2449"/>
  <c r="B2449"/>
  <c r="A2449"/>
  <c r="F2448"/>
  <c r="G2448" s="1"/>
  <c r="D2448"/>
  <c r="B2448"/>
  <c r="A2448"/>
  <c r="F2447"/>
  <c r="G2447" s="1"/>
  <c r="D2447"/>
  <c r="B2447"/>
  <c r="A2447"/>
  <c r="F2446"/>
  <c r="G2446" s="1"/>
  <c r="D2446"/>
  <c r="B2446"/>
  <c r="A2446"/>
  <c r="D2445"/>
  <c r="A2445"/>
  <c r="D2444"/>
  <c r="A2444"/>
  <c r="F2441"/>
  <c r="G2441" s="1"/>
  <c r="D2441"/>
  <c r="B2441"/>
  <c r="A2441"/>
  <c r="F2440"/>
  <c r="G2440" s="1"/>
  <c r="D2440"/>
  <c r="B2440"/>
  <c r="A2440"/>
  <c r="F2439"/>
  <c r="G2439" s="1"/>
  <c r="D2439"/>
  <c r="B2439"/>
  <c r="A2439"/>
  <c r="F2438"/>
  <c r="G2438" s="1"/>
  <c r="D2438"/>
  <c r="B2438"/>
  <c r="A2438"/>
  <c r="F2437"/>
  <c r="G2437" s="1"/>
  <c r="D2437"/>
  <c r="B2437"/>
  <c r="A2437"/>
  <c r="D2436"/>
  <c r="A2436"/>
  <c r="D2435"/>
  <c r="A2435"/>
  <c r="D2434"/>
  <c r="A2434"/>
  <c r="F2431"/>
  <c r="G2431" s="1"/>
  <c r="D2431"/>
  <c r="B2431"/>
  <c r="A2431"/>
  <c r="F2430"/>
  <c r="G2430" s="1"/>
  <c r="D2430"/>
  <c r="B2430"/>
  <c r="A2430"/>
  <c r="F2429"/>
  <c r="G2429" s="1"/>
  <c r="D2429"/>
  <c r="B2429"/>
  <c r="A2429"/>
  <c r="F2428"/>
  <c r="G2428" s="1"/>
  <c r="D2428"/>
  <c r="B2428"/>
  <c r="A2428"/>
  <c r="F2427"/>
  <c r="G2427" s="1"/>
  <c r="D2427"/>
  <c r="B2427"/>
  <c r="A2427"/>
  <c r="F2426"/>
  <c r="G2426" s="1"/>
  <c r="D2426"/>
  <c r="B2426"/>
  <c r="A2426"/>
  <c r="F2425"/>
  <c r="G2425" s="1"/>
  <c r="D2425"/>
  <c r="B2425"/>
  <c r="A2425"/>
  <c r="F2424"/>
  <c r="G2424" s="1"/>
  <c r="D2424"/>
  <c r="B2424"/>
  <c r="A2424"/>
  <c r="D2423"/>
  <c r="A2423"/>
  <c r="D2422"/>
  <c r="A2422"/>
  <c r="D2421"/>
  <c r="A2421"/>
  <c r="D2420"/>
  <c r="A2420"/>
  <c r="D2419"/>
  <c r="A2419"/>
  <c r="D2418"/>
  <c r="A2418"/>
  <c r="A2387"/>
  <c r="A2338"/>
  <c r="B2338"/>
  <c r="D2338"/>
  <c r="F2338"/>
  <c r="G2338" s="1"/>
  <c r="F2403"/>
  <c r="G2403" s="1"/>
  <c r="D2403"/>
  <c r="B2403"/>
  <c r="A2403"/>
  <c r="F2402"/>
  <c r="G2402" s="1"/>
  <c r="D2402"/>
  <c r="B2402"/>
  <c r="A2402"/>
  <c r="F2401"/>
  <c r="G2401" s="1"/>
  <c r="D2401"/>
  <c r="B2401"/>
  <c r="A2401"/>
  <c r="F2400"/>
  <c r="G2400" s="1"/>
  <c r="D2400"/>
  <c r="B2400"/>
  <c r="A2400"/>
  <c r="F2399"/>
  <c r="G2399" s="1"/>
  <c r="D2399"/>
  <c r="B2399"/>
  <c r="A2399"/>
  <c r="F2398"/>
  <c r="G2398" s="1"/>
  <c r="D2398"/>
  <c r="B2398"/>
  <c r="A2398"/>
  <c r="F2397"/>
  <c r="G2397" s="1"/>
  <c r="D2397"/>
  <c r="B2397"/>
  <c r="A2397"/>
  <c r="D2396"/>
  <c r="A2396"/>
  <c r="D2395"/>
  <c r="A2395"/>
  <c r="F2392"/>
  <c r="G2392" s="1"/>
  <c r="D2392"/>
  <c r="B2392"/>
  <c r="A2392"/>
  <c r="F2391"/>
  <c r="G2391" s="1"/>
  <c r="D2391"/>
  <c r="B2391"/>
  <c r="A2391"/>
  <c r="F2390"/>
  <c r="G2390" s="1"/>
  <c r="D2390"/>
  <c r="B2390"/>
  <c r="A2390"/>
  <c r="F2389"/>
  <c r="G2389" s="1"/>
  <c r="D2389"/>
  <c r="B2389"/>
  <c r="A2389"/>
  <c r="F2388"/>
  <c r="G2388" s="1"/>
  <c r="D2388"/>
  <c r="B2388"/>
  <c r="A2388"/>
  <c r="D2386"/>
  <c r="A2386"/>
  <c r="D2385"/>
  <c r="A2385"/>
  <c r="F2382"/>
  <c r="G2382" s="1"/>
  <c r="D2382"/>
  <c r="B2382"/>
  <c r="A2382"/>
  <c r="F2381"/>
  <c r="G2381" s="1"/>
  <c r="D2381"/>
  <c r="B2381"/>
  <c r="A2381"/>
  <c r="F2380"/>
  <c r="G2380" s="1"/>
  <c r="D2380"/>
  <c r="B2380"/>
  <c r="A2380"/>
  <c r="F2379"/>
  <c r="G2379" s="1"/>
  <c r="D2379"/>
  <c r="B2379"/>
  <c r="A2379"/>
  <c r="F2378"/>
  <c r="G2378" s="1"/>
  <c r="D2378"/>
  <c r="B2378"/>
  <c r="A2378"/>
  <c r="F2377"/>
  <c r="G2377" s="1"/>
  <c r="D2377"/>
  <c r="B2377"/>
  <c r="A2377"/>
  <c r="F2376"/>
  <c r="G2376" s="1"/>
  <c r="D2376"/>
  <c r="B2376"/>
  <c r="A2376"/>
  <c r="D2375"/>
  <c r="A2375"/>
  <c r="D2374"/>
  <c r="A2374"/>
  <c r="D2373"/>
  <c r="A2373"/>
  <c r="D2372"/>
  <c r="A2372"/>
  <c r="D2371"/>
  <c r="A2371"/>
  <c r="D2370"/>
  <c r="A2370"/>
  <c r="D2369"/>
  <c r="A2369"/>
  <c r="F2375"/>
  <c r="G2375" s="1"/>
  <c r="F2353"/>
  <c r="G2353" s="1"/>
  <c r="D2353"/>
  <c r="B2353"/>
  <c r="A2353"/>
  <c r="F2352"/>
  <c r="G2352" s="1"/>
  <c r="D2352"/>
  <c r="B2352"/>
  <c r="A2352"/>
  <c r="F2351"/>
  <c r="G2351" s="1"/>
  <c r="D2351"/>
  <c r="B2351"/>
  <c r="A2351"/>
  <c r="F2350"/>
  <c r="G2350" s="1"/>
  <c r="D2350"/>
  <c r="B2350"/>
  <c r="A2350"/>
  <c r="F2349"/>
  <c r="G2349" s="1"/>
  <c r="D2349"/>
  <c r="B2349"/>
  <c r="A2349"/>
  <c r="F2348"/>
  <c r="G2348" s="1"/>
  <c r="D2348"/>
  <c r="B2348"/>
  <c r="A2348"/>
  <c r="F2347"/>
  <c r="G2347" s="1"/>
  <c r="D2347"/>
  <c r="B2347"/>
  <c r="A2347"/>
  <c r="D2346"/>
  <c r="A2346"/>
  <c r="D2345"/>
  <c r="A2345"/>
  <c r="F2342"/>
  <c r="G2342" s="1"/>
  <c r="D2342"/>
  <c r="B2342"/>
  <c r="A2342"/>
  <c r="F2341"/>
  <c r="G2341" s="1"/>
  <c r="D2341"/>
  <c r="B2341"/>
  <c r="A2341"/>
  <c r="F2340"/>
  <c r="G2340" s="1"/>
  <c r="D2340"/>
  <c r="B2340"/>
  <c r="A2340"/>
  <c r="F2339"/>
  <c r="G2339" s="1"/>
  <c r="D2339"/>
  <c r="B2339"/>
  <c r="A2339"/>
  <c r="D2337"/>
  <c r="A2337"/>
  <c r="D2336"/>
  <c r="A2336"/>
  <c r="D2335"/>
  <c r="A2335"/>
  <c r="F2332"/>
  <c r="G2332" s="1"/>
  <c r="D2332"/>
  <c r="B2332"/>
  <c r="A2332"/>
  <c r="F2331"/>
  <c r="G2331" s="1"/>
  <c r="D2331"/>
  <c r="B2331"/>
  <c r="A2331"/>
  <c r="F2330"/>
  <c r="G2330" s="1"/>
  <c r="D2330"/>
  <c r="B2330"/>
  <c r="A2330"/>
  <c r="F2329"/>
  <c r="G2329" s="1"/>
  <c r="D2329"/>
  <c r="B2329"/>
  <c r="A2329"/>
  <c r="F2328"/>
  <c r="G2328" s="1"/>
  <c r="D2328"/>
  <c r="B2328"/>
  <c r="A2328"/>
  <c r="F2327"/>
  <c r="G2327" s="1"/>
  <c r="D2327"/>
  <c r="B2327"/>
  <c r="A2327"/>
  <c r="F2326"/>
  <c r="G2326" s="1"/>
  <c r="D2326"/>
  <c r="B2326"/>
  <c r="A2326"/>
  <c r="D2325"/>
  <c r="A2325"/>
  <c r="D2324"/>
  <c r="A2324"/>
  <c r="D2323"/>
  <c r="A2323"/>
  <c r="D2322"/>
  <c r="A2322"/>
  <c r="D2321"/>
  <c r="A2321"/>
  <c r="D2320"/>
  <c r="A2320"/>
  <c r="D2319"/>
  <c r="A2319"/>
  <c r="B2362"/>
  <c r="G2361"/>
  <c r="B2361"/>
  <c r="B2360"/>
  <c r="B2359"/>
  <c r="B2312"/>
  <c r="G2311"/>
  <c r="B2311"/>
  <c r="B2310"/>
  <c r="B2309"/>
  <c r="F2154"/>
  <c r="G2154" s="1"/>
  <c r="D2154"/>
  <c r="B2154"/>
  <c r="A2154"/>
  <c r="F2153"/>
  <c r="G2153" s="1"/>
  <c r="D2153"/>
  <c r="B2153"/>
  <c r="A2153"/>
  <c r="F2152"/>
  <c r="G2152" s="1"/>
  <c r="D2152"/>
  <c r="B2152"/>
  <c r="A2152"/>
  <c r="F2151"/>
  <c r="G2151" s="1"/>
  <c r="D2151"/>
  <c r="B2151"/>
  <c r="A2151"/>
  <c r="F2150"/>
  <c r="G2150" s="1"/>
  <c r="D2150"/>
  <c r="B2150"/>
  <c r="A2150"/>
  <c r="F2149"/>
  <c r="G2149" s="1"/>
  <c r="D2149"/>
  <c r="B2149"/>
  <c r="A2149"/>
  <c r="F2148"/>
  <c r="G2148" s="1"/>
  <c r="D2148"/>
  <c r="B2148"/>
  <c r="A2148"/>
  <c r="D2147"/>
  <c r="A2147"/>
  <c r="D2146"/>
  <c r="A2146"/>
  <c r="F2143"/>
  <c r="G2143" s="1"/>
  <c r="D2143"/>
  <c r="B2143"/>
  <c r="A2143"/>
  <c r="F2142"/>
  <c r="G2142" s="1"/>
  <c r="D2142"/>
  <c r="B2142"/>
  <c r="A2142"/>
  <c r="F2141"/>
  <c r="G2141" s="1"/>
  <c r="D2141"/>
  <c r="B2141"/>
  <c r="A2141"/>
  <c r="F2140"/>
  <c r="G2140" s="1"/>
  <c r="D2140"/>
  <c r="B2140"/>
  <c r="A2140"/>
  <c r="F2139"/>
  <c r="G2139" s="1"/>
  <c r="D2139"/>
  <c r="B2139"/>
  <c r="A2139"/>
  <c r="F2138"/>
  <c r="G2138" s="1"/>
  <c r="D2138"/>
  <c r="B2138"/>
  <c r="A2138"/>
  <c r="D2137"/>
  <c r="A2137"/>
  <c r="D2136"/>
  <c r="A2136"/>
  <c r="F2133"/>
  <c r="G2133" s="1"/>
  <c r="D2133"/>
  <c r="B2133"/>
  <c r="A2133"/>
  <c r="D2132"/>
  <c r="A2132"/>
  <c r="D2131"/>
  <c r="A2131"/>
  <c r="D2127"/>
  <c r="A2127"/>
  <c r="D2126"/>
  <c r="A2126"/>
  <c r="D2125"/>
  <c r="A2125"/>
  <c r="D2124"/>
  <c r="A2124"/>
  <c r="D2123"/>
  <c r="A2123"/>
  <c r="D2122"/>
  <c r="A2122"/>
  <c r="D2121"/>
  <c r="A2121"/>
  <c r="D2120"/>
  <c r="A2120"/>
  <c r="B2113"/>
  <c r="G2112"/>
  <c r="B2112"/>
  <c r="B2111"/>
  <c r="B2110"/>
  <c r="F2104"/>
  <c r="G2104" s="1"/>
  <c r="D2104"/>
  <c r="B2104"/>
  <c r="A2104"/>
  <c r="F2103"/>
  <c r="G2103" s="1"/>
  <c r="D2103"/>
  <c r="B2103"/>
  <c r="A2103"/>
  <c r="F2102"/>
  <c r="G2102" s="1"/>
  <c r="D2102"/>
  <c r="B2102"/>
  <c r="A2102"/>
  <c r="F2101"/>
  <c r="G2101" s="1"/>
  <c r="D2101"/>
  <c r="B2101"/>
  <c r="A2101"/>
  <c r="F2100"/>
  <c r="G2100" s="1"/>
  <c r="D2100"/>
  <c r="B2100"/>
  <c r="A2100"/>
  <c r="F2099"/>
  <c r="G2099" s="1"/>
  <c r="D2099"/>
  <c r="B2099"/>
  <c r="A2099"/>
  <c r="F2098"/>
  <c r="G2098" s="1"/>
  <c r="D2098"/>
  <c r="B2098"/>
  <c r="A2098"/>
  <c r="F2097"/>
  <c r="G2097" s="1"/>
  <c r="D2097"/>
  <c r="B2097"/>
  <c r="A2097"/>
  <c r="D2096"/>
  <c r="A2096"/>
  <c r="F2093"/>
  <c r="G2093" s="1"/>
  <c r="D2093"/>
  <c r="B2093"/>
  <c r="A2093"/>
  <c r="F2092"/>
  <c r="G2092" s="1"/>
  <c r="D2092"/>
  <c r="B2092"/>
  <c r="A2092"/>
  <c r="F2091"/>
  <c r="G2091" s="1"/>
  <c r="D2091"/>
  <c r="B2091"/>
  <c r="A2091"/>
  <c r="F2090"/>
  <c r="G2090" s="1"/>
  <c r="D2090"/>
  <c r="B2090"/>
  <c r="A2090"/>
  <c r="F2089"/>
  <c r="G2089" s="1"/>
  <c r="D2089"/>
  <c r="B2089"/>
  <c r="A2089"/>
  <c r="F2088"/>
  <c r="G2088" s="1"/>
  <c r="D2088"/>
  <c r="B2088"/>
  <c r="A2088"/>
  <c r="D2087"/>
  <c r="A2087"/>
  <c r="D2086"/>
  <c r="A2086"/>
  <c r="F2083"/>
  <c r="G2083" s="1"/>
  <c r="D2083"/>
  <c r="B2083"/>
  <c r="A2083"/>
  <c r="D2082"/>
  <c r="A2082"/>
  <c r="D2081"/>
  <c r="A2081"/>
  <c r="D2080"/>
  <c r="A2080"/>
  <c r="D2079"/>
  <c r="A2079"/>
  <c r="D2078"/>
  <c r="A2078"/>
  <c r="D2077"/>
  <c r="A2077"/>
  <c r="D2076"/>
  <c r="A2076"/>
  <c r="D2075"/>
  <c r="A2075"/>
  <c r="D2074"/>
  <c r="A2074"/>
  <c r="D2073"/>
  <c r="A2073"/>
  <c r="D2072"/>
  <c r="A2072"/>
  <c r="D2071"/>
  <c r="A2071"/>
  <c r="D2070"/>
  <c r="A2070"/>
  <c r="B1958"/>
  <c r="F2004"/>
  <c r="G2004" s="1"/>
  <c r="D2004"/>
  <c r="B2004"/>
  <c r="A2004"/>
  <c r="F2003"/>
  <c r="G2003" s="1"/>
  <c r="D2003"/>
  <c r="B2003"/>
  <c r="A2003"/>
  <c r="F2002"/>
  <c r="G2002" s="1"/>
  <c r="D2002"/>
  <c r="B2002"/>
  <c r="A2002"/>
  <c r="F2001"/>
  <c r="G2001" s="1"/>
  <c r="D2001"/>
  <c r="B2001"/>
  <c r="A2001"/>
  <c r="F2000"/>
  <c r="G2000" s="1"/>
  <c r="D2000"/>
  <c r="B2000"/>
  <c r="A2000"/>
  <c r="F1999"/>
  <c r="G1999" s="1"/>
  <c r="D1999"/>
  <c r="B1999"/>
  <c r="A1999"/>
  <c r="F1998"/>
  <c r="G1998" s="1"/>
  <c r="D1998"/>
  <c r="B1998"/>
  <c r="A1998"/>
  <c r="D1997"/>
  <c r="A1997"/>
  <c r="D1996"/>
  <c r="A1996"/>
  <c r="F1993"/>
  <c r="G1993" s="1"/>
  <c r="D1993"/>
  <c r="B1993"/>
  <c r="A1993"/>
  <c r="F1992"/>
  <c r="G1992" s="1"/>
  <c r="D1992"/>
  <c r="B1992"/>
  <c r="A1992"/>
  <c r="F1991"/>
  <c r="G1991" s="1"/>
  <c r="D1991"/>
  <c r="B1991"/>
  <c r="A1991"/>
  <c r="F1990"/>
  <c r="G1990" s="1"/>
  <c r="D1990"/>
  <c r="B1990"/>
  <c r="A1990"/>
  <c r="F1989"/>
  <c r="G1989" s="1"/>
  <c r="D1989"/>
  <c r="B1989"/>
  <c r="A1989"/>
  <c r="F1988"/>
  <c r="G1988" s="1"/>
  <c r="D1988"/>
  <c r="B1988"/>
  <c r="A1988"/>
  <c r="D1987"/>
  <c r="A1987"/>
  <c r="D1986"/>
  <c r="A1986"/>
  <c r="F1983"/>
  <c r="G1983" s="1"/>
  <c r="D1983"/>
  <c r="B1983"/>
  <c r="A1983"/>
  <c r="F1982"/>
  <c r="G1982" s="1"/>
  <c r="D1982"/>
  <c r="B1982"/>
  <c r="A1982"/>
  <c r="F1981"/>
  <c r="G1981" s="1"/>
  <c r="D1981"/>
  <c r="B1981"/>
  <c r="A1981"/>
  <c r="F1980"/>
  <c r="G1980" s="1"/>
  <c r="D1980"/>
  <c r="B1980"/>
  <c r="A1980"/>
  <c r="F1979"/>
  <c r="G1979" s="1"/>
  <c r="D1979"/>
  <c r="B1979"/>
  <c r="A1979"/>
  <c r="D1978"/>
  <c r="A1978"/>
  <c r="D1977"/>
  <c r="A1977"/>
  <c r="D1976"/>
  <c r="A1976"/>
  <c r="D1975"/>
  <c r="A1975"/>
  <c r="D1974"/>
  <c r="A1974"/>
  <c r="D1973"/>
  <c r="A1973"/>
  <c r="D1972"/>
  <c r="A1972"/>
  <c r="D1971"/>
  <c r="A1971"/>
  <c r="D1970"/>
  <c r="A1970"/>
  <c r="D1969"/>
  <c r="A1969"/>
  <c r="D1968"/>
  <c r="A1968"/>
  <c r="F1952"/>
  <c r="G1952" s="1"/>
  <c r="D1952"/>
  <c r="B1952"/>
  <c r="A1952"/>
  <c r="F1951"/>
  <c r="G1951" s="1"/>
  <c r="D1951"/>
  <c r="B1951"/>
  <c r="A1951"/>
  <c r="F1950"/>
  <c r="G1950" s="1"/>
  <c r="D1950"/>
  <c r="B1950"/>
  <c r="A1950"/>
  <c r="F1949"/>
  <c r="G1949" s="1"/>
  <c r="D1949"/>
  <c r="B1949"/>
  <c r="A1949"/>
  <c r="F1948"/>
  <c r="G1948" s="1"/>
  <c r="D1948"/>
  <c r="B1948"/>
  <c r="A1948"/>
  <c r="F1947"/>
  <c r="G1947" s="1"/>
  <c r="D1947"/>
  <c r="B1947"/>
  <c r="A1947"/>
  <c r="F1946"/>
  <c r="G1946" s="1"/>
  <c r="D1946"/>
  <c r="B1946"/>
  <c r="A1946"/>
  <c r="D1945"/>
  <c r="A1945"/>
  <c r="D1944"/>
  <c r="A1944"/>
  <c r="F1941"/>
  <c r="G1941" s="1"/>
  <c r="D1941"/>
  <c r="B1941"/>
  <c r="A1941"/>
  <c r="F1940"/>
  <c r="G1940" s="1"/>
  <c r="D1940"/>
  <c r="B1940"/>
  <c r="A1940"/>
  <c r="F1939"/>
  <c r="G1939" s="1"/>
  <c r="D1939"/>
  <c r="B1939"/>
  <c r="A1939"/>
  <c r="F1938"/>
  <c r="G1938" s="1"/>
  <c r="D1938"/>
  <c r="B1938"/>
  <c r="A1938"/>
  <c r="F1937"/>
  <c r="G1937" s="1"/>
  <c r="D1937"/>
  <c r="B1937"/>
  <c r="A1937"/>
  <c r="F1936"/>
  <c r="G1936" s="1"/>
  <c r="D1936"/>
  <c r="B1936"/>
  <c r="A1936"/>
  <c r="D1935"/>
  <c r="A1935"/>
  <c r="D1934"/>
  <c r="A1934"/>
  <c r="F1931"/>
  <c r="G1931" s="1"/>
  <c r="D1931"/>
  <c r="B1931"/>
  <c r="A1931"/>
  <c r="F1930"/>
  <c r="G1930" s="1"/>
  <c r="D1930"/>
  <c r="B1930"/>
  <c r="A1930"/>
  <c r="F1929"/>
  <c r="G1929" s="1"/>
  <c r="D1929"/>
  <c r="B1929"/>
  <c r="A1929"/>
  <c r="F1928"/>
  <c r="G1928" s="1"/>
  <c r="D1928"/>
  <c r="B1928"/>
  <c r="A1928"/>
  <c r="F1927"/>
  <c r="G1927" s="1"/>
  <c r="D1927"/>
  <c r="B1927"/>
  <c r="A1927"/>
  <c r="D1926"/>
  <c r="A1926"/>
  <c r="D1925"/>
  <c r="A1925"/>
  <c r="D1924"/>
  <c r="A1924"/>
  <c r="D1923"/>
  <c r="A1923"/>
  <c r="D1922"/>
  <c r="A1922"/>
  <c r="D1921"/>
  <c r="A1921"/>
  <c r="D1920"/>
  <c r="A1920"/>
  <c r="D1919"/>
  <c r="A1919"/>
  <c r="D1918"/>
  <c r="A1918"/>
  <c r="D1917"/>
  <c r="A1917"/>
  <c r="D1916"/>
  <c r="A1916"/>
  <c r="F1875"/>
  <c r="G1875" s="1"/>
  <c r="F1900"/>
  <c r="G1900" s="1"/>
  <c r="D1900"/>
  <c r="B1900"/>
  <c r="A1900"/>
  <c r="F1899"/>
  <c r="G1899" s="1"/>
  <c r="D1899"/>
  <c r="B1899"/>
  <c r="A1899"/>
  <c r="F1898"/>
  <c r="G1898" s="1"/>
  <c r="D1898"/>
  <c r="B1898"/>
  <c r="A1898"/>
  <c r="F1897"/>
  <c r="G1897" s="1"/>
  <c r="D1897"/>
  <c r="B1897"/>
  <c r="A1897"/>
  <c r="F1896"/>
  <c r="G1896" s="1"/>
  <c r="D1896"/>
  <c r="B1896"/>
  <c r="A1896"/>
  <c r="F1895"/>
  <c r="G1895" s="1"/>
  <c r="D1895"/>
  <c r="B1895"/>
  <c r="A1895"/>
  <c r="F1894"/>
  <c r="G1894" s="1"/>
  <c r="D1894"/>
  <c r="B1894"/>
  <c r="A1894"/>
  <c r="D1893"/>
  <c r="A1893"/>
  <c r="D1892"/>
  <c r="A1892"/>
  <c r="F1889"/>
  <c r="G1889" s="1"/>
  <c r="D1889"/>
  <c r="B1889"/>
  <c r="A1889"/>
  <c r="F1888"/>
  <c r="G1888" s="1"/>
  <c r="D1888"/>
  <c r="B1888"/>
  <c r="A1888"/>
  <c r="F1887"/>
  <c r="G1887" s="1"/>
  <c r="D1887"/>
  <c r="B1887"/>
  <c r="A1887"/>
  <c r="F1886"/>
  <c r="G1886" s="1"/>
  <c r="D1886"/>
  <c r="B1886"/>
  <c r="A1886"/>
  <c r="F1885"/>
  <c r="G1885" s="1"/>
  <c r="D1885"/>
  <c r="B1885"/>
  <c r="A1885"/>
  <c r="F1884"/>
  <c r="G1884" s="1"/>
  <c r="D1884"/>
  <c r="B1884"/>
  <c r="A1884"/>
  <c r="D1883"/>
  <c r="A1883"/>
  <c r="D1882"/>
  <c r="A1882"/>
  <c r="F1879"/>
  <c r="G1879" s="1"/>
  <c r="D1879"/>
  <c r="B1879"/>
  <c r="A1879"/>
  <c r="F1878"/>
  <c r="G1878" s="1"/>
  <c r="D1878"/>
  <c r="B1878"/>
  <c r="A1878"/>
  <c r="F1877"/>
  <c r="G1877" s="1"/>
  <c r="D1877"/>
  <c r="B1877"/>
  <c r="A1877"/>
  <c r="F1876"/>
  <c r="G1876" s="1"/>
  <c r="D1876"/>
  <c r="B1876"/>
  <c r="A1876"/>
  <c r="D1875"/>
  <c r="A1875"/>
  <c r="D1874"/>
  <c r="A1874"/>
  <c r="D1873"/>
  <c r="A1873"/>
  <c r="D1872"/>
  <c r="A1872"/>
  <c r="D1871"/>
  <c r="A1871"/>
  <c r="D1870"/>
  <c r="A1870"/>
  <c r="D1869"/>
  <c r="A1869"/>
  <c r="D1868"/>
  <c r="A1868"/>
  <c r="D1867"/>
  <c r="A1867"/>
  <c r="D1866"/>
  <c r="A1866"/>
  <c r="D1865"/>
  <c r="A1865"/>
  <c r="D1864"/>
  <c r="A1864"/>
  <c r="D1815"/>
  <c r="A1815"/>
  <c r="D1814"/>
  <c r="A1814"/>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D1740"/>
  <c r="A1740"/>
  <c r="D1739"/>
  <c r="A1739"/>
  <c r="D1738"/>
  <c r="A1738"/>
  <c r="F1735"/>
  <c r="G1735" s="1"/>
  <c r="D1735"/>
  <c r="B1735"/>
  <c r="A1735"/>
  <c r="F1734"/>
  <c r="G1734" s="1"/>
  <c r="D1734"/>
  <c r="B1734"/>
  <c r="A1734"/>
  <c r="F1733"/>
  <c r="G1733" s="1"/>
  <c r="D1733"/>
  <c r="B1733"/>
  <c r="A1733"/>
  <c r="F1732"/>
  <c r="G1732" s="1"/>
  <c r="D1732"/>
  <c r="B1732"/>
  <c r="A1732"/>
  <c r="F1731"/>
  <c r="G1731" s="1"/>
  <c r="D1731"/>
  <c r="B1731"/>
  <c r="A1731"/>
  <c r="B1730"/>
  <c r="A1730"/>
  <c r="D1729"/>
  <c r="A1729"/>
  <c r="D1728"/>
  <c r="A1728"/>
  <c r="F1725"/>
  <c r="G1725" s="1"/>
  <c r="D1725"/>
  <c r="B1725"/>
  <c r="A1725"/>
  <c r="F1724"/>
  <c r="G1724" s="1"/>
  <c r="D1724"/>
  <c r="B1724"/>
  <c r="A1724"/>
  <c r="F1723"/>
  <c r="G1723" s="1"/>
  <c r="D1723"/>
  <c r="B1723"/>
  <c r="A1723"/>
  <c r="D1722"/>
  <c r="A1722"/>
  <c r="D1721"/>
  <c r="A1721"/>
  <c r="D1720"/>
  <c r="A1720"/>
  <c r="D1719"/>
  <c r="A1719"/>
  <c r="D1718"/>
  <c r="A1718"/>
  <c r="D1717"/>
  <c r="A1717"/>
  <c r="D1716"/>
  <c r="A1716"/>
  <c r="D1715"/>
  <c r="A1715"/>
  <c r="D1714"/>
  <c r="A1714"/>
  <c r="D1713"/>
  <c r="A1713"/>
  <c r="D1712"/>
  <c r="A171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D1690"/>
  <c r="A1690"/>
  <c r="D1689"/>
  <c r="A1689"/>
  <c r="D1688"/>
  <c r="A1688"/>
  <c r="F1685"/>
  <c r="G1685" s="1"/>
  <c r="D1685"/>
  <c r="B1685"/>
  <c r="A1685"/>
  <c r="F1684"/>
  <c r="G1684" s="1"/>
  <c r="D1684"/>
  <c r="B1684"/>
  <c r="A1684"/>
  <c r="F1683"/>
  <c r="G1683" s="1"/>
  <c r="D1683"/>
  <c r="B1683"/>
  <c r="A1683"/>
  <c r="F1682"/>
  <c r="G1682" s="1"/>
  <c r="D1682"/>
  <c r="B1682"/>
  <c r="A1682"/>
  <c r="F1681"/>
  <c r="G1681" s="1"/>
  <c r="D1681"/>
  <c r="B1681"/>
  <c r="A1681"/>
  <c r="B1680"/>
  <c r="A1680"/>
  <c r="D1679"/>
  <c r="A1679"/>
  <c r="D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D1666"/>
  <c r="A1666"/>
  <c r="D1665"/>
  <c r="A1665"/>
  <c r="D1664"/>
  <c r="A1664"/>
  <c r="D1663"/>
  <c r="A1663"/>
  <c r="D1662"/>
  <c r="A1662"/>
  <c r="D1630"/>
  <c r="F1630"/>
  <c r="G1630" s="1"/>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D1640"/>
  <c r="A1640"/>
  <c r="D1639"/>
  <c r="A1639"/>
  <c r="D1638"/>
  <c r="A1638"/>
  <c r="F1635"/>
  <c r="G1635" s="1"/>
  <c r="D1635"/>
  <c r="B1635"/>
  <c r="A1635"/>
  <c r="F1634"/>
  <c r="G1634" s="1"/>
  <c r="D1634"/>
  <c r="B1634"/>
  <c r="A1634"/>
  <c r="F1633"/>
  <c r="G1633" s="1"/>
  <c r="D1633"/>
  <c r="B1633"/>
  <c r="A1633"/>
  <c r="F1632"/>
  <c r="G1632" s="1"/>
  <c r="D1632"/>
  <c r="B1632"/>
  <c r="A1632"/>
  <c r="F1631"/>
  <c r="G1631" s="1"/>
  <c r="D1631"/>
  <c r="B1631"/>
  <c r="A1631"/>
  <c r="B1630"/>
  <c r="A1630"/>
  <c r="D1629"/>
  <c r="A1629"/>
  <c r="D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F1617"/>
  <c r="G1617" s="1"/>
  <c r="D1617"/>
  <c r="B1617"/>
  <c r="A1617"/>
  <c r="D1616"/>
  <c r="A1616"/>
  <c r="D1615"/>
  <c r="A1615"/>
  <c r="D1614"/>
  <c r="A1614"/>
  <c r="D1613"/>
  <c r="A1613"/>
  <c r="D1612"/>
  <c r="A161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D1590"/>
  <c r="A1590"/>
  <c r="D1589"/>
  <c r="A1589"/>
  <c r="D1588"/>
  <c r="A1588"/>
  <c r="F1585"/>
  <c r="G1585" s="1"/>
  <c r="D1585"/>
  <c r="B1585"/>
  <c r="A1585"/>
  <c r="F1584"/>
  <c r="G1584" s="1"/>
  <c r="D1584"/>
  <c r="B1584"/>
  <c r="A1584"/>
  <c r="F1583"/>
  <c r="G1583" s="1"/>
  <c r="D1583"/>
  <c r="B1583"/>
  <c r="A1583"/>
  <c r="F1582"/>
  <c r="G1582" s="1"/>
  <c r="D1582"/>
  <c r="B1582"/>
  <c r="A1582"/>
  <c r="F1581"/>
  <c r="G1581" s="1"/>
  <c r="D1581"/>
  <c r="B1581"/>
  <c r="A1581"/>
  <c r="B1580"/>
  <c r="A1580"/>
  <c r="D1579"/>
  <c r="A1579"/>
  <c r="D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B1567"/>
  <c r="A1567"/>
  <c r="D1566"/>
  <c r="A1566"/>
  <c r="D1565"/>
  <c r="A1565"/>
  <c r="D1564"/>
  <c r="A1564"/>
  <c r="D1563"/>
  <c r="A1563"/>
  <c r="D1562"/>
  <c r="A156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D1540"/>
  <c r="A1540"/>
  <c r="D1539"/>
  <c r="A1539"/>
  <c r="D1538"/>
  <c r="A1538"/>
  <c r="F1535"/>
  <c r="G1535" s="1"/>
  <c r="D1535"/>
  <c r="B1535"/>
  <c r="A1535"/>
  <c r="F1534"/>
  <c r="G1534" s="1"/>
  <c r="D1534"/>
  <c r="B1534"/>
  <c r="A1534"/>
  <c r="F1533"/>
  <c r="G1533" s="1"/>
  <c r="D1533"/>
  <c r="B1533"/>
  <c r="A1533"/>
  <c r="F1532"/>
  <c r="G1532" s="1"/>
  <c r="D1532"/>
  <c r="B1532"/>
  <c r="A1532"/>
  <c r="B1531"/>
  <c r="A1531"/>
  <c r="A1529"/>
  <c r="D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B1516"/>
  <c r="A1516"/>
  <c r="D1515"/>
  <c r="A1515"/>
  <c r="D1514"/>
  <c r="A1514"/>
  <c r="D1513"/>
  <c r="A1513"/>
  <c r="D1512"/>
  <c r="A151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D1490"/>
  <c r="A1490"/>
  <c r="D1489"/>
  <c r="A1489"/>
  <c r="D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D1479"/>
  <c r="A1479"/>
  <c r="D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B1469"/>
  <c r="A1469"/>
  <c r="F1468"/>
  <c r="G1468" s="1"/>
  <c r="D1468"/>
  <c r="B1468"/>
  <c r="A1468"/>
  <c r="F1467"/>
  <c r="G1467" s="1"/>
  <c r="D1467"/>
  <c r="B1467"/>
  <c r="A1467"/>
  <c r="F1466"/>
  <c r="G1466" s="1"/>
  <c r="D1466"/>
  <c r="B1466"/>
  <c r="A1466"/>
  <c r="D1465"/>
  <c r="A1465"/>
  <c r="D1464"/>
  <c r="A1464"/>
  <c r="D1463"/>
  <c r="A1463"/>
  <c r="D1462"/>
  <c r="A146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D1440"/>
  <c r="A1440"/>
  <c r="D1439"/>
  <c r="A1439"/>
  <c r="D1438"/>
  <c r="A1438"/>
  <c r="F1435"/>
  <c r="G1435" s="1"/>
  <c r="D1435"/>
  <c r="B1435"/>
  <c r="A1435"/>
  <c r="F1434"/>
  <c r="G1434" s="1"/>
  <c r="D1434"/>
  <c r="B1434"/>
  <c r="A1434"/>
  <c r="F1433"/>
  <c r="G1433" s="1"/>
  <c r="D1433"/>
  <c r="B1433"/>
  <c r="A1433"/>
  <c r="F1432"/>
  <c r="G1432" s="1"/>
  <c r="D1432"/>
  <c r="B1432"/>
  <c r="A1432"/>
  <c r="B1431"/>
  <c r="A1431"/>
  <c r="A1430"/>
  <c r="D1429"/>
  <c r="A1429"/>
  <c r="D1428"/>
  <c r="A1428"/>
  <c r="F1425"/>
  <c r="G1425" s="1"/>
  <c r="D1425"/>
  <c r="B1425"/>
  <c r="A1425"/>
  <c r="F1424"/>
  <c r="G1424" s="1"/>
  <c r="D1424"/>
  <c r="B1424"/>
  <c r="A1424"/>
  <c r="F1423"/>
  <c r="G1423" s="1"/>
  <c r="D1423"/>
  <c r="B1423"/>
  <c r="A1423"/>
  <c r="F1422"/>
  <c r="G1422" s="1"/>
  <c r="D1422"/>
  <c r="B1422"/>
  <c r="A1422"/>
  <c r="F1421"/>
  <c r="G1421" s="1"/>
  <c r="D1421"/>
  <c r="B1421"/>
  <c r="A1421"/>
  <c r="F1420"/>
  <c r="G1420" s="1"/>
  <c r="D1420"/>
  <c r="B1420"/>
  <c r="A1420"/>
  <c r="F1419"/>
  <c r="G1419" s="1"/>
  <c r="D1419"/>
  <c r="B1419"/>
  <c r="A1419"/>
  <c r="F1418"/>
  <c r="G1418" s="1"/>
  <c r="D1418"/>
  <c r="B1418"/>
  <c r="A1418"/>
  <c r="F1417"/>
  <c r="G1417" s="1"/>
  <c r="D1417"/>
  <c r="B1417"/>
  <c r="A1417"/>
  <c r="D1416"/>
  <c r="A1416"/>
  <c r="D1415"/>
  <c r="A1415"/>
  <c r="D1414"/>
  <c r="A1414"/>
  <c r="D1413"/>
  <c r="A1413"/>
  <c r="D1412"/>
  <c r="A1412"/>
  <c r="F2325" l="1"/>
  <c r="G2325" s="1"/>
  <c r="F2132"/>
  <c r="G2132" s="1"/>
  <c r="F2082"/>
  <c r="G2082" s="1"/>
  <c r="F1873"/>
  <c r="G1873" s="1"/>
  <c r="F1925"/>
  <c r="G1925" s="1"/>
  <c r="F1977"/>
  <c r="G1977" s="1"/>
  <c r="F2079"/>
  <c r="G2079" s="1"/>
  <c r="F2081"/>
  <c r="G2081" s="1"/>
  <c r="B2131"/>
  <c r="B2132"/>
  <c r="F2131"/>
  <c r="G2131" s="1"/>
  <c r="A32" i="2" l="1"/>
  <c r="A33"/>
  <c r="A34"/>
  <c r="A35"/>
  <c r="A36"/>
  <c r="A37"/>
  <c r="A38"/>
  <c r="A39"/>
  <c r="A40"/>
  <c r="A41"/>
  <c r="A42"/>
  <c r="A43"/>
  <c r="A44"/>
  <c r="A45"/>
  <c r="A46"/>
  <c r="A47"/>
  <c r="A48"/>
  <c r="A49"/>
  <c r="A50"/>
  <c r="A51"/>
  <c r="A53"/>
  <c r="A54"/>
  <c r="A55"/>
  <c r="A57"/>
  <c r="A58"/>
  <c r="A59"/>
  <c r="A60"/>
  <c r="A61"/>
  <c r="A62"/>
  <c r="A63"/>
  <c r="A64"/>
  <c r="A65"/>
  <c r="A66"/>
  <c r="A67"/>
  <c r="A68"/>
  <c r="A69"/>
  <c r="A70"/>
  <c r="B70" s="1"/>
  <c r="B21" i="29"/>
  <c r="C21"/>
  <c r="C94" i="15" l="1"/>
  <c r="D94"/>
  <c r="B99" i="2" l="1"/>
  <c r="B74" i="34" l="1"/>
  <c r="B85"/>
  <c r="C85"/>
  <c r="B92"/>
  <c r="C92"/>
  <c r="C83" i="15"/>
  <c r="D83"/>
  <c r="C84"/>
  <c r="D84"/>
  <c r="C85"/>
  <c r="C88"/>
  <c r="D88"/>
  <c r="C89"/>
  <c r="D89"/>
  <c r="C90"/>
  <c r="D90"/>
  <c r="C93"/>
  <c r="D93"/>
  <c r="C95"/>
  <c r="D95"/>
  <c r="C99"/>
  <c r="D99"/>
  <c r="C100"/>
  <c r="D100"/>
  <c r="C101"/>
  <c r="D101"/>
  <c r="C102"/>
  <c r="D102"/>
  <c r="C103"/>
  <c r="D103"/>
  <c r="C104"/>
  <c r="D104"/>
  <c r="C105"/>
  <c r="D105"/>
  <c r="C106"/>
  <c r="D106"/>
  <c r="C107"/>
  <c r="D107"/>
  <c r="C108"/>
  <c r="D108"/>
  <c r="C109"/>
  <c r="D109"/>
  <c r="C110"/>
  <c r="D110"/>
  <c r="C111"/>
  <c r="D111"/>
  <c r="C112"/>
  <c r="D112"/>
  <c r="C113"/>
  <c r="D113"/>
  <c r="C114"/>
  <c r="D114"/>
  <c r="C115"/>
  <c r="D115"/>
  <c r="C116"/>
  <c r="D116"/>
  <c r="C117"/>
  <c r="D117"/>
  <c r="C118"/>
  <c r="D118"/>
  <c r="C119"/>
  <c r="D119"/>
  <c r="C120"/>
  <c r="D120"/>
  <c r="C121"/>
  <c r="D121"/>
  <c r="C122"/>
  <c r="D122"/>
  <c r="C123"/>
  <c r="D123"/>
  <c r="C124"/>
  <c r="D124"/>
  <c r="C129"/>
  <c r="D129"/>
  <c r="C130"/>
  <c r="D130"/>
  <c r="C131"/>
  <c r="D131"/>
  <c r="C132"/>
  <c r="D132"/>
  <c r="C133"/>
  <c r="D133"/>
  <c r="C134"/>
  <c r="D134"/>
  <c r="C135"/>
  <c r="D135"/>
  <c r="C136"/>
  <c r="D136"/>
  <c r="C137"/>
  <c r="D137"/>
  <c r="C138"/>
  <c r="D138"/>
  <c r="C139"/>
  <c r="D139"/>
  <c r="C140"/>
  <c r="D140"/>
  <c r="C141"/>
  <c r="D141"/>
  <c r="C142"/>
  <c r="D142"/>
  <c r="C143"/>
  <c r="D143"/>
  <c r="C144"/>
  <c r="D144"/>
  <c r="C145"/>
  <c r="D145"/>
  <c r="C146"/>
  <c r="D146"/>
  <c r="C147"/>
  <c r="D147"/>
  <c r="C148"/>
  <c r="D148"/>
  <c r="C149"/>
  <c r="D149"/>
  <c r="C150"/>
  <c r="D150"/>
  <c r="C151"/>
  <c r="D151"/>
  <c r="C152"/>
  <c r="D152"/>
  <c r="C153"/>
  <c r="D153"/>
  <c r="C154"/>
  <c r="D154"/>
  <c r="C155"/>
  <c r="D155"/>
  <c r="C156"/>
  <c r="D156"/>
  <c r="C157"/>
  <c r="D157"/>
  <c r="C158"/>
  <c r="D158"/>
  <c r="C159"/>
  <c r="D159"/>
  <c r="C160"/>
  <c r="D160"/>
  <c r="C161"/>
  <c r="D161"/>
  <c r="C162"/>
  <c r="D162"/>
  <c r="C163"/>
  <c r="D163"/>
  <c r="C164"/>
  <c r="D164"/>
  <c r="C165"/>
  <c r="D165"/>
  <c r="C166"/>
  <c r="D166"/>
  <c r="C167"/>
  <c r="D167"/>
  <c r="C168"/>
  <c r="D168"/>
  <c r="C169"/>
  <c r="D169"/>
  <c r="C170"/>
  <c r="D170"/>
  <c r="C171"/>
  <c r="D171"/>
  <c r="C172"/>
  <c r="D172"/>
  <c r="C173"/>
  <c r="D173"/>
  <c r="C174"/>
  <c r="D174"/>
  <c r="C175"/>
  <c r="D175"/>
  <c r="C176"/>
  <c r="D176"/>
  <c r="C177"/>
  <c r="D177"/>
  <c r="C178"/>
  <c r="D178"/>
  <c r="C179"/>
  <c r="D179"/>
  <c r="C180"/>
  <c r="D180"/>
  <c r="C181"/>
  <c r="D181"/>
  <c r="C182"/>
  <c r="D182"/>
  <c r="C183"/>
  <c r="D183"/>
  <c r="C184"/>
  <c r="D184"/>
  <c r="C185"/>
  <c r="D185"/>
  <c r="C186"/>
  <c r="D186"/>
  <c r="C187"/>
  <c r="D187"/>
  <c r="C188"/>
  <c r="D188"/>
  <c r="C189"/>
  <c r="D189"/>
  <c r="C190"/>
  <c r="D190"/>
  <c r="C191"/>
  <c r="D191"/>
  <c r="C192"/>
  <c r="D192"/>
  <c r="C193"/>
  <c r="D193"/>
  <c r="C194"/>
  <c r="D194"/>
  <c r="C195"/>
  <c r="D195"/>
  <c r="C196"/>
  <c r="D196"/>
  <c r="C197"/>
  <c r="D197"/>
  <c r="C198"/>
  <c r="D198"/>
  <c r="C199"/>
  <c r="D199"/>
  <c r="C200"/>
  <c r="D200"/>
  <c r="C201"/>
  <c r="D201"/>
  <c r="C202"/>
  <c r="D202"/>
  <c r="C203"/>
  <c r="D203"/>
  <c r="C204"/>
  <c r="D204"/>
  <c r="C205"/>
  <c r="D205"/>
  <c r="C206"/>
  <c r="D206"/>
  <c r="C207"/>
  <c r="D207"/>
  <c r="C208"/>
  <c r="D208"/>
  <c r="C209"/>
  <c r="D209"/>
  <c r="C76" i="34" l="1"/>
  <c r="B93"/>
  <c r="B88"/>
  <c r="B83"/>
  <c r="B79"/>
  <c r="B41" i="29"/>
  <c r="C88" i="34"/>
  <c r="C83"/>
  <c r="C79"/>
  <c r="B89"/>
  <c r="B84"/>
  <c r="B80"/>
  <c r="B72"/>
  <c r="B44" i="29"/>
  <c r="B40"/>
  <c r="C41"/>
  <c r="C40"/>
  <c r="C87" i="34"/>
  <c r="C93"/>
  <c r="C89"/>
  <c r="C80"/>
  <c r="C44" i="29"/>
  <c r="B90" i="34"/>
  <c r="B86"/>
  <c r="B81"/>
  <c r="B75"/>
  <c r="B43" i="29"/>
  <c r="B42"/>
  <c r="B39"/>
  <c r="C90" i="34"/>
  <c r="C86"/>
  <c r="C81"/>
  <c r="C75"/>
  <c r="C43" i="29"/>
  <c r="C42"/>
  <c r="C39"/>
  <c r="C91" i="34"/>
  <c r="C82"/>
  <c r="C84"/>
  <c r="B91"/>
  <c r="B87"/>
  <c r="B82"/>
  <c r="B76"/>
  <c r="C74"/>
  <c r="C72"/>
  <c r="B41"/>
  <c r="B39"/>
  <c r="C40"/>
  <c r="C38"/>
  <c r="C41"/>
  <c r="C39"/>
  <c r="B42"/>
  <c r="B43"/>
  <c r="B40"/>
  <c r="B38"/>
  <c r="C42"/>
  <c r="C43"/>
  <c r="B30"/>
  <c r="C30"/>
  <c r="B31"/>
  <c r="C31"/>
  <c r="B32"/>
  <c r="C32"/>
  <c r="B33"/>
  <c r="C33"/>
  <c r="B34"/>
  <c r="C34"/>
  <c r="B35"/>
  <c r="C35"/>
  <c r="B36"/>
  <c r="C36"/>
  <c r="B37"/>
  <c r="C37"/>
  <c r="D115" i="2" l="1"/>
  <c r="B115"/>
  <c r="B114" l="1"/>
  <c r="D114" l="1"/>
  <c r="D113" l="1"/>
  <c r="B113"/>
  <c r="D112" l="1"/>
  <c r="B112"/>
  <c r="B111" l="1"/>
  <c r="D111" l="1"/>
  <c r="B110"/>
  <c r="D110" l="1"/>
  <c r="B109" l="1"/>
  <c r="D109" l="1"/>
  <c r="D108" l="1"/>
  <c r="B108"/>
  <c r="B107" l="1"/>
  <c r="D107" l="1"/>
  <c r="B106" l="1"/>
  <c r="D106" l="1"/>
  <c r="B105"/>
  <c r="D105" l="1"/>
  <c r="B104"/>
  <c r="D104" l="1"/>
  <c r="B103" l="1"/>
  <c r="D103" l="1"/>
  <c r="B102" l="1"/>
  <c r="D102" l="1"/>
  <c r="B101"/>
  <c r="D101" l="1"/>
  <c r="B100" l="1"/>
  <c r="D100" l="1"/>
  <c r="D97" l="1"/>
  <c r="D96" l="1"/>
  <c r="B96" l="1"/>
  <c r="B97" l="1"/>
  <c r="B116"/>
  <c r="D116"/>
  <c r="B117"/>
  <c r="D117"/>
  <c r="B118"/>
  <c r="D118"/>
  <c r="B119"/>
  <c r="D119"/>
  <c r="B120"/>
  <c r="D120"/>
  <c r="B121"/>
  <c r="D121"/>
  <c r="B122"/>
  <c r="D122"/>
  <c r="B123"/>
  <c r="D123"/>
  <c r="B124"/>
  <c r="D124"/>
  <c r="B125"/>
  <c r="D125"/>
  <c r="B126"/>
  <c r="D126"/>
  <c r="B127"/>
  <c r="D127"/>
  <c r="B128"/>
  <c r="D128"/>
  <c r="B129"/>
  <c r="D129"/>
  <c r="B130"/>
  <c r="D130"/>
  <c r="B131"/>
  <c r="D131"/>
  <c r="B132"/>
  <c r="D132"/>
  <c r="B133"/>
  <c r="D133"/>
  <c r="B134"/>
  <c r="D134"/>
  <c r="B135"/>
  <c r="D135"/>
  <c r="B136"/>
  <c r="D136"/>
  <c r="D137"/>
  <c r="F2287" i="25"/>
  <c r="G2287" s="1"/>
  <c r="D4538" l="1"/>
  <c r="D4539"/>
  <c r="D4540"/>
  <c r="D4541"/>
  <c r="D4542"/>
  <c r="D4543"/>
  <c r="D4544"/>
  <c r="D4545"/>
  <c r="D4546"/>
  <c r="D4547"/>
  <c r="D4548"/>
  <c r="G23" i="2" l="1"/>
  <c r="A23"/>
  <c r="D23"/>
  <c r="B10" i="34"/>
  <c r="B3"/>
  <c r="B2"/>
  <c r="C50" i="22"/>
  <c r="B51" l="1"/>
  <c r="B43"/>
  <c r="B39"/>
  <c r="B48"/>
  <c r="B44"/>
  <c r="B40"/>
  <c r="C51"/>
  <c r="C47"/>
  <c r="C43"/>
  <c r="C39"/>
  <c r="B45"/>
  <c r="C49"/>
  <c r="C45"/>
  <c r="C41"/>
  <c r="C37"/>
  <c r="B47"/>
  <c r="C52"/>
  <c r="C48"/>
  <c r="C44"/>
  <c r="C40"/>
  <c r="B49"/>
  <c r="B41"/>
  <c r="B37"/>
  <c r="B50"/>
  <c r="B46"/>
  <c r="B42"/>
  <c r="B38"/>
  <c r="C46"/>
  <c r="C42"/>
  <c r="C38"/>
  <c r="D51" i="2" l="1"/>
  <c r="B51"/>
  <c r="B15" i="29"/>
  <c r="F18" i="25" l="1"/>
  <c r="F19"/>
  <c r="F20"/>
  <c r="F21"/>
  <c r="F22"/>
  <c r="F93"/>
  <c r="C29" i="34" l="1"/>
  <c r="B29"/>
  <c r="B17" l="1"/>
  <c r="B13"/>
  <c r="B28"/>
  <c r="B24"/>
  <c r="B16"/>
  <c r="B12"/>
  <c r="B27"/>
  <c r="B23"/>
  <c r="C16"/>
  <c r="C12"/>
  <c r="C27"/>
  <c r="C23"/>
  <c r="C25"/>
  <c r="C18"/>
  <c r="C17"/>
  <c r="C13"/>
  <c r="C28"/>
  <c r="C24"/>
  <c r="B14"/>
  <c r="B25"/>
  <c r="B15"/>
  <c r="B11"/>
  <c r="B26"/>
  <c r="B19"/>
  <c r="B18"/>
  <c r="C14"/>
  <c r="C15"/>
  <c r="C11"/>
  <c r="C26"/>
  <c r="C19"/>
  <c r="B44" i="33"/>
  <c r="B43" i="31"/>
  <c r="B44" i="30"/>
  <c r="C44" i="33"/>
  <c r="C43" i="31"/>
  <c r="C44" i="30"/>
  <c r="F4572" i="25"/>
  <c r="G4572" s="1"/>
  <c r="D4572"/>
  <c r="B4572"/>
  <c r="A4572"/>
  <c r="F4571"/>
  <c r="G4571" s="1"/>
  <c r="D4571"/>
  <c r="B4571"/>
  <c r="A4571"/>
  <c r="F4570"/>
  <c r="G4570" s="1"/>
  <c r="D4570"/>
  <c r="B4570"/>
  <c r="A4570"/>
  <c r="F4569"/>
  <c r="G4569" s="1"/>
  <c r="D4569"/>
  <c r="B4569"/>
  <c r="A4569"/>
  <c r="F4568"/>
  <c r="G4568" s="1"/>
  <c r="D4568"/>
  <c r="B4568"/>
  <c r="A4568"/>
  <c r="F4567"/>
  <c r="G4567" s="1"/>
  <c r="D4567"/>
  <c r="B4567"/>
  <c r="A4567"/>
  <c r="F4566"/>
  <c r="G4566" s="1"/>
  <c r="D4566"/>
  <c r="B4566"/>
  <c r="A4566"/>
  <c r="F4565"/>
  <c r="G4565" s="1"/>
  <c r="D4565"/>
  <c r="B4565"/>
  <c r="A4565"/>
  <c r="D4564"/>
  <c r="A4564"/>
  <c r="G4561"/>
  <c r="D4561"/>
  <c r="B4561"/>
  <c r="A4561"/>
  <c r="G4560"/>
  <c r="D4560"/>
  <c r="B4560"/>
  <c r="A4560"/>
  <c r="D4559"/>
  <c r="A4559"/>
  <c r="D4558"/>
  <c r="A4558"/>
  <c r="D4557"/>
  <c r="A4557"/>
  <c r="F4554"/>
  <c r="G4554" s="1"/>
  <c r="A4554"/>
  <c r="A4552"/>
  <c r="A4548"/>
  <c r="A4547"/>
  <c r="A4546"/>
  <c r="A4545"/>
  <c r="A4544"/>
  <c r="A4543"/>
  <c r="A4542"/>
  <c r="A4541"/>
  <c r="A4540"/>
  <c r="A4539"/>
  <c r="A4538"/>
  <c r="B4531"/>
  <c r="G4530"/>
  <c r="B4530"/>
  <c r="B4529"/>
  <c r="B4528"/>
  <c r="F4522"/>
  <c r="G4522" s="1"/>
  <c r="D4522"/>
  <c r="B4522"/>
  <c r="A4522"/>
  <c r="F4521"/>
  <c r="G4521" s="1"/>
  <c r="D4521"/>
  <c r="B4521"/>
  <c r="A4521"/>
  <c r="F4520"/>
  <c r="G4520" s="1"/>
  <c r="D4520"/>
  <c r="B4520"/>
  <c r="A4520"/>
  <c r="F4519"/>
  <c r="G4519" s="1"/>
  <c r="D4519"/>
  <c r="B4519"/>
  <c r="A4519"/>
  <c r="F4518"/>
  <c r="G4518" s="1"/>
  <c r="D4518"/>
  <c r="B4518"/>
  <c r="A4518"/>
  <c r="F4517"/>
  <c r="G4517" s="1"/>
  <c r="D4517"/>
  <c r="B4517"/>
  <c r="A4517"/>
  <c r="F4516"/>
  <c r="G4516" s="1"/>
  <c r="D4516"/>
  <c r="B4516"/>
  <c r="A4516"/>
  <c r="F4515"/>
  <c r="G4515" s="1"/>
  <c r="D4515"/>
  <c r="B4515"/>
  <c r="A4515"/>
  <c r="D4514"/>
  <c r="A4514"/>
  <c r="F4511"/>
  <c r="G4511" s="1"/>
  <c r="D4511"/>
  <c r="B4511"/>
  <c r="A4511"/>
  <c r="F4510"/>
  <c r="G4510" s="1"/>
  <c r="D4510"/>
  <c r="B4510"/>
  <c r="A4510"/>
  <c r="F4509"/>
  <c r="G4509" s="1"/>
  <c r="D4509"/>
  <c r="B4509"/>
  <c r="A4509"/>
  <c r="F4508"/>
  <c r="G4508" s="1"/>
  <c r="D4508"/>
  <c r="B4508"/>
  <c r="A4508"/>
  <c r="F4507"/>
  <c r="G4507" s="1"/>
  <c r="D4507"/>
  <c r="B4507"/>
  <c r="A4507"/>
  <c r="D4506"/>
  <c r="A4506"/>
  <c r="D4505"/>
  <c r="A4505"/>
  <c r="D4504"/>
  <c r="A4504"/>
  <c r="F4501"/>
  <c r="G4501" s="1"/>
  <c r="D4501"/>
  <c r="B4501"/>
  <c r="A4501"/>
  <c r="F4500"/>
  <c r="G4500" s="1"/>
  <c r="D4500"/>
  <c r="B4500"/>
  <c r="A4500"/>
  <c r="D4498"/>
  <c r="A4498"/>
  <c r="D4497"/>
  <c r="A4497"/>
  <c r="D4496"/>
  <c r="A4496"/>
  <c r="D4495"/>
  <c r="A4495"/>
  <c r="D4494"/>
  <c r="A4494"/>
  <c r="D4493"/>
  <c r="A4493"/>
  <c r="D4492"/>
  <c r="A4492"/>
  <c r="D4491"/>
  <c r="A4491"/>
  <c r="D4490"/>
  <c r="A4490"/>
  <c r="D4489"/>
  <c r="A4489"/>
  <c r="D4488"/>
  <c r="A4488"/>
  <c r="B4481"/>
  <c r="G4480"/>
  <c r="B4479"/>
  <c r="B4478"/>
  <c r="F4472"/>
  <c r="G4472" s="1"/>
  <c r="D4472"/>
  <c r="B4472"/>
  <c r="A4472"/>
  <c r="F4471"/>
  <c r="G4471" s="1"/>
  <c r="D4471"/>
  <c r="B4471"/>
  <c r="A4471"/>
  <c r="F4470"/>
  <c r="G4470" s="1"/>
  <c r="D4470"/>
  <c r="B4470"/>
  <c r="A4470"/>
  <c r="F4469"/>
  <c r="G4469" s="1"/>
  <c r="D4469"/>
  <c r="B4469"/>
  <c r="A4469"/>
  <c r="F4468"/>
  <c r="G4468" s="1"/>
  <c r="D4468"/>
  <c r="B4468"/>
  <c r="A4468"/>
  <c r="F4467"/>
  <c r="G4467" s="1"/>
  <c r="D4467"/>
  <c r="B4467"/>
  <c r="A4467"/>
  <c r="F4466"/>
  <c r="G4466" s="1"/>
  <c r="D4466"/>
  <c r="B4466"/>
  <c r="A4466"/>
  <c r="F4465"/>
  <c r="G4465" s="1"/>
  <c r="D4465"/>
  <c r="B4465"/>
  <c r="A4465"/>
  <c r="D4464"/>
  <c r="A4464"/>
  <c r="F4461"/>
  <c r="G4461" s="1"/>
  <c r="D4461"/>
  <c r="B4461"/>
  <c r="A4461"/>
  <c r="F4460"/>
  <c r="G4460" s="1"/>
  <c r="D4460"/>
  <c r="B4460"/>
  <c r="A4460"/>
  <c r="F4459"/>
  <c r="G4459" s="1"/>
  <c r="D4459"/>
  <c r="B4459"/>
  <c r="A4459"/>
  <c r="F4458"/>
  <c r="G4458" s="1"/>
  <c r="D4458"/>
  <c r="B4458"/>
  <c r="A4458"/>
  <c r="F4457"/>
  <c r="G4457" s="1"/>
  <c r="D4457"/>
  <c r="B4457"/>
  <c r="A4457"/>
  <c r="F4456"/>
  <c r="G4456" s="1"/>
  <c r="D4456"/>
  <c r="B4456"/>
  <c r="A4456"/>
  <c r="D4455"/>
  <c r="A4455"/>
  <c r="D4454"/>
  <c r="A4454"/>
  <c r="F4451"/>
  <c r="G4451" s="1"/>
  <c r="D4451"/>
  <c r="B4451"/>
  <c r="A4451"/>
  <c r="F4449"/>
  <c r="G4449" s="1"/>
  <c r="D4449"/>
  <c r="B4449"/>
  <c r="A4449"/>
  <c r="D4448"/>
  <c r="A4448"/>
  <c r="D4447"/>
  <c r="A4447"/>
  <c r="D4446"/>
  <c r="A4446"/>
  <c r="D4445"/>
  <c r="A4445"/>
  <c r="D4444"/>
  <c r="A4444"/>
  <c r="D4443"/>
  <c r="A4443"/>
  <c r="D4442"/>
  <c r="A4442"/>
  <c r="D4441"/>
  <c r="A4441"/>
  <c r="D4440"/>
  <c r="A4440"/>
  <c r="D4439"/>
  <c r="A4439"/>
  <c r="D4438"/>
  <c r="A4438"/>
  <c r="B4431"/>
  <c r="G4430"/>
  <c r="B4430"/>
  <c r="B4429"/>
  <c r="B4428"/>
  <c r="B4381"/>
  <c r="G4380"/>
  <c r="B4380"/>
  <c r="B4379"/>
  <c r="B4378"/>
  <c r="F4372"/>
  <c r="G4372" s="1"/>
  <c r="D4372"/>
  <c r="B4372"/>
  <c r="A4372"/>
  <c r="F4371"/>
  <c r="G4371" s="1"/>
  <c r="D4371"/>
  <c r="B4371"/>
  <c r="A4371"/>
  <c r="F4370"/>
  <c r="G4370" s="1"/>
  <c r="D4370"/>
  <c r="B4370"/>
  <c r="A4370"/>
  <c r="F4369"/>
  <c r="G4369" s="1"/>
  <c r="D4369"/>
  <c r="B4369"/>
  <c r="A4369"/>
  <c r="F4368"/>
  <c r="G4368" s="1"/>
  <c r="D4368"/>
  <c r="B4368"/>
  <c r="A4368"/>
  <c r="F4367"/>
  <c r="G4367" s="1"/>
  <c r="D4367"/>
  <c r="B4367"/>
  <c r="A4367"/>
  <c r="D4366"/>
  <c r="A4366"/>
  <c r="D4365"/>
  <c r="A4365"/>
  <c r="D4364"/>
  <c r="A4364"/>
  <c r="F4361"/>
  <c r="G4361" s="1"/>
  <c r="D4361"/>
  <c r="B4361"/>
  <c r="A4361"/>
  <c r="F4360"/>
  <c r="G4360" s="1"/>
  <c r="D4360"/>
  <c r="B4360"/>
  <c r="A4360"/>
  <c r="F4359"/>
  <c r="G4359" s="1"/>
  <c r="D4359"/>
  <c r="B4359"/>
  <c r="A4359"/>
  <c r="F4358"/>
  <c r="G4358" s="1"/>
  <c r="D4358"/>
  <c r="B4358"/>
  <c r="A4358"/>
  <c r="F4357"/>
  <c r="G4357" s="1"/>
  <c r="D4357"/>
  <c r="B4357"/>
  <c r="A4357"/>
  <c r="D4356"/>
  <c r="A4356"/>
  <c r="D4355"/>
  <c r="A4355"/>
  <c r="D4354"/>
  <c r="A4354"/>
  <c r="F4351"/>
  <c r="G4351" s="1"/>
  <c r="D4351"/>
  <c r="B4351"/>
  <c r="A4351"/>
  <c r="F4350"/>
  <c r="G4350" s="1"/>
  <c r="D4350"/>
  <c r="B4350"/>
  <c r="A4350"/>
  <c r="F4349"/>
  <c r="G4349" s="1"/>
  <c r="D4349"/>
  <c r="B4349"/>
  <c r="A4349"/>
  <c r="F4348"/>
  <c r="G4348" s="1"/>
  <c r="D4348"/>
  <c r="B4348"/>
  <c r="A4348"/>
  <c r="F4347"/>
  <c r="G4347" s="1"/>
  <c r="D4347"/>
  <c r="B4347"/>
  <c r="A4347"/>
  <c r="D4346"/>
  <c r="A4346"/>
  <c r="D4345"/>
  <c r="A4345"/>
  <c r="D4344"/>
  <c r="A4344"/>
  <c r="D4343"/>
  <c r="A4343"/>
  <c r="D4342"/>
  <c r="A4342"/>
  <c r="D4341"/>
  <c r="A4341"/>
  <c r="D4340"/>
  <c r="A4340"/>
  <c r="D4339"/>
  <c r="A4339"/>
  <c r="D4338"/>
  <c r="A4338"/>
  <c r="B4331"/>
  <c r="G4330"/>
  <c r="B4330"/>
  <c r="B4329"/>
  <c r="B4328"/>
  <c r="B4281"/>
  <c r="G4280"/>
  <c r="B4280"/>
  <c r="B4279"/>
  <c r="B4278"/>
  <c r="F4272"/>
  <c r="G4272" s="1"/>
  <c r="D4272"/>
  <c r="B4272"/>
  <c r="A4272"/>
  <c r="F4271"/>
  <c r="G4271" s="1"/>
  <c r="D4271"/>
  <c r="B4271"/>
  <c r="A4271"/>
  <c r="F4270"/>
  <c r="G4270" s="1"/>
  <c r="D4270"/>
  <c r="B4270"/>
  <c r="A4270"/>
  <c r="F4269"/>
  <c r="G4269" s="1"/>
  <c r="D4269"/>
  <c r="B4269"/>
  <c r="A4269"/>
  <c r="F4268"/>
  <c r="G4268" s="1"/>
  <c r="D4268"/>
  <c r="B4268"/>
  <c r="A4268"/>
  <c r="F4267"/>
  <c r="G4267" s="1"/>
  <c r="D4267"/>
  <c r="B4267"/>
  <c r="A4267"/>
  <c r="D4266"/>
  <c r="A4266"/>
  <c r="D4265"/>
  <c r="A4265"/>
  <c r="D4264"/>
  <c r="A4264"/>
  <c r="F4261"/>
  <c r="G4261" s="1"/>
  <c r="D4261"/>
  <c r="B4261"/>
  <c r="A4261"/>
  <c r="F4260"/>
  <c r="G4260" s="1"/>
  <c r="D4260"/>
  <c r="B4260"/>
  <c r="A4260"/>
  <c r="F4259"/>
  <c r="G4259" s="1"/>
  <c r="D4259"/>
  <c r="B4259"/>
  <c r="A4259"/>
  <c r="F4258"/>
  <c r="G4258" s="1"/>
  <c r="D4258"/>
  <c r="B4258"/>
  <c r="A4258"/>
  <c r="D4257"/>
  <c r="A4257"/>
  <c r="D4256"/>
  <c r="A4256"/>
  <c r="D4255"/>
  <c r="A4255"/>
  <c r="D4254"/>
  <c r="A4254"/>
  <c r="F4251"/>
  <c r="G4251" s="1"/>
  <c r="D4251"/>
  <c r="B4251"/>
  <c r="A4251"/>
  <c r="F4250"/>
  <c r="G4250" s="1"/>
  <c r="D4250"/>
  <c r="B4250"/>
  <c r="A4250"/>
  <c r="F4249"/>
  <c r="G4249" s="1"/>
  <c r="D4249"/>
  <c r="B4249"/>
  <c r="A4249"/>
  <c r="F4248"/>
  <c r="G4248" s="1"/>
  <c r="D4248"/>
  <c r="B4248"/>
  <c r="A4248"/>
  <c r="F4247"/>
  <c r="G4247" s="1"/>
  <c r="D4247"/>
  <c r="B4247"/>
  <c r="A4247"/>
  <c r="F4246"/>
  <c r="G4246" s="1"/>
  <c r="D4246"/>
  <c r="B4246"/>
  <c r="A4246"/>
  <c r="F4245"/>
  <c r="G4245" s="1"/>
  <c r="D4245"/>
  <c r="B4245"/>
  <c r="A4245"/>
  <c r="F4244"/>
  <c r="G4244" s="1"/>
  <c r="D4244"/>
  <c r="B4244"/>
  <c r="A4244"/>
  <c r="F4243"/>
  <c r="G4243" s="1"/>
  <c r="D4243"/>
  <c r="B4243"/>
  <c r="A4243"/>
  <c r="F4242"/>
  <c r="G4242" s="1"/>
  <c r="D4242"/>
  <c r="B4242"/>
  <c r="A4242"/>
  <c r="D4241"/>
  <c r="A4241"/>
  <c r="D4240"/>
  <c r="A4240"/>
  <c r="D4239"/>
  <c r="A4239"/>
  <c r="D4238"/>
  <c r="A4238"/>
  <c r="B4231"/>
  <c r="G4230"/>
  <c r="B4230"/>
  <c r="B4229"/>
  <c r="B4228"/>
  <c r="F4222"/>
  <c r="G4222" s="1"/>
  <c r="D4222"/>
  <c r="B4222"/>
  <c r="A4222"/>
  <c r="F4221"/>
  <c r="G4221" s="1"/>
  <c r="D4221"/>
  <c r="B4221"/>
  <c r="A4221"/>
  <c r="F4220"/>
  <c r="G4220" s="1"/>
  <c r="D4220"/>
  <c r="B4220"/>
  <c r="A4220"/>
  <c r="F4219"/>
  <c r="G4219" s="1"/>
  <c r="D4219"/>
  <c r="B4219"/>
  <c r="A4219"/>
  <c r="F4218"/>
  <c r="G4218" s="1"/>
  <c r="D4218"/>
  <c r="B4218"/>
  <c r="A4218"/>
  <c r="F4217"/>
  <c r="G4217" s="1"/>
  <c r="D4217"/>
  <c r="B4217"/>
  <c r="A4217"/>
  <c r="F4216"/>
  <c r="G4216" s="1"/>
  <c r="D4216"/>
  <c r="B4216"/>
  <c r="A4216"/>
  <c r="D4215"/>
  <c r="A4215"/>
  <c r="D4214"/>
  <c r="A4214"/>
  <c r="F4211"/>
  <c r="G4211" s="1"/>
  <c r="D4211"/>
  <c r="B4211"/>
  <c r="A4211"/>
  <c r="F4210"/>
  <c r="G4210" s="1"/>
  <c r="D4210"/>
  <c r="B4210"/>
  <c r="A4210"/>
  <c r="F4209"/>
  <c r="G4209" s="1"/>
  <c r="D4209"/>
  <c r="B4209"/>
  <c r="A4209"/>
  <c r="F4208"/>
  <c r="G4208" s="1"/>
  <c r="D4208"/>
  <c r="B4208"/>
  <c r="A4208"/>
  <c r="D4207"/>
  <c r="A4207"/>
  <c r="D4206"/>
  <c r="A4206"/>
  <c r="D4205"/>
  <c r="A4205"/>
  <c r="D4204"/>
  <c r="A4204"/>
  <c r="F4201"/>
  <c r="G4201" s="1"/>
  <c r="D4201"/>
  <c r="B4201"/>
  <c r="A4201"/>
  <c r="F4200"/>
  <c r="G4200" s="1"/>
  <c r="D4200"/>
  <c r="B4200"/>
  <c r="A4200"/>
  <c r="F4199"/>
  <c r="G4199" s="1"/>
  <c r="D4199"/>
  <c r="B4199"/>
  <c r="A4199"/>
  <c r="F4198"/>
  <c r="G4198" s="1"/>
  <c r="D4198"/>
  <c r="B4198"/>
  <c r="A4198"/>
  <c r="F4197"/>
  <c r="G4197" s="1"/>
  <c r="D4197"/>
  <c r="B4197"/>
  <c r="A4197"/>
  <c r="F4196"/>
  <c r="G4196" s="1"/>
  <c r="D4196"/>
  <c r="B4196"/>
  <c r="A4196"/>
  <c r="F4195"/>
  <c r="G4195" s="1"/>
  <c r="D4195"/>
  <c r="B4195"/>
  <c r="A4195"/>
  <c r="F4194"/>
  <c r="G4194" s="1"/>
  <c r="D4194"/>
  <c r="B4194"/>
  <c r="A4194"/>
  <c r="F4193"/>
  <c r="G4193" s="1"/>
  <c r="D4193"/>
  <c r="B4193"/>
  <c r="A4193"/>
  <c r="F4192"/>
  <c r="G4192" s="1"/>
  <c r="D4192"/>
  <c r="B4192"/>
  <c r="A4192"/>
  <c r="F4191"/>
  <c r="G4191" s="1"/>
  <c r="D4191"/>
  <c r="A4191"/>
  <c r="D4190"/>
  <c r="A4190"/>
  <c r="D4189"/>
  <c r="A4189"/>
  <c r="D4188"/>
  <c r="A4188"/>
  <c r="B4181"/>
  <c r="G4180"/>
  <c r="B4180"/>
  <c r="B4179"/>
  <c r="B4178"/>
  <c r="F4058"/>
  <c r="F4059"/>
  <c r="F4008"/>
  <c r="F4009"/>
  <c r="F3958"/>
  <c r="F3908"/>
  <c r="F3858"/>
  <c r="F3859"/>
  <c r="F3808"/>
  <c r="F3809"/>
  <c r="F3810"/>
  <c r="F3757"/>
  <c r="F3758"/>
  <c r="F3759"/>
  <c r="F3760"/>
  <c r="F3707"/>
  <c r="F3708"/>
  <c r="F3657"/>
  <c r="F3658"/>
  <c r="F3608"/>
  <c r="F3609"/>
  <c r="F3558"/>
  <c r="F3559"/>
  <c r="F3560"/>
  <c r="F3508"/>
  <c r="F3509"/>
  <c r="F3457"/>
  <c r="F3458"/>
  <c r="F3459"/>
  <c r="F3460"/>
  <c r="F3408"/>
  <c r="A30" i="2" l="1"/>
  <c r="A31" l="1"/>
  <c r="B29" i="29" l="1"/>
  <c r="C32"/>
  <c r="B30"/>
  <c r="B31"/>
  <c r="C30"/>
  <c r="C29"/>
  <c r="C31"/>
  <c r="B32"/>
  <c r="C42" i="18"/>
  <c r="B40"/>
  <c r="B29" i="33"/>
  <c r="B40" i="19"/>
  <c r="B42"/>
  <c r="C40"/>
  <c r="C42"/>
  <c r="C28" i="31"/>
  <c r="C29" i="33"/>
  <c r="B28" i="31"/>
  <c r="C40" i="18"/>
  <c r="B31" i="33"/>
  <c r="C31"/>
  <c r="B30" i="30"/>
  <c r="B29"/>
  <c r="C29"/>
  <c r="B42" i="18"/>
  <c r="C30" i="30"/>
  <c r="C30" i="31"/>
  <c r="B30"/>
  <c r="D22" i="2" l="1"/>
  <c r="C22"/>
  <c r="A22"/>
  <c r="G22" s="1"/>
  <c r="B59" i="33"/>
  <c r="C57"/>
  <c r="B57"/>
  <c r="C56"/>
  <c r="B56"/>
  <c r="C54"/>
  <c r="B54"/>
  <c r="C53"/>
  <c r="B53"/>
  <c r="E51"/>
  <c r="C51"/>
  <c r="B51"/>
  <c r="C40"/>
  <c r="C30"/>
  <c r="B30"/>
  <c r="B10"/>
  <c r="B3"/>
  <c r="B2"/>
  <c r="D21" i="2"/>
  <c r="A21"/>
  <c r="C21"/>
  <c r="D20"/>
  <c r="C20"/>
  <c r="A20"/>
  <c r="G20" s="1"/>
  <c r="A19"/>
  <c r="G19" s="1"/>
  <c r="D19"/>
  <c r="B10" i="31"/>
  <c r="C10"/>
  <c r="C19" i="2"/>
  <c r="B40" i="33" l="1"/>
  <c r="B51" i="19"/>
  <c r="C51"/>
  <c r="C41" i="33"/>
  <c r="B41"/>
  <c r="C43"/>
  <c r="B43"/>
  <c r="G21" i="2"/>
  <c r="B59" i="31"/>
  <c r="C57"/>
  <c r="B57"/>
  <c r="C56"/>
  <c r="B56"/>
  <c r="C54"/>
  <c r="B54"/>
  <c r="C53"/>
  <c r="B53"/>
  <c r="E51"/>
  <c r="C51"/>
  <c r="B51"/>
  <c r="C42"/>
  <c r="B42"/>
  <c r="C40"/>
  <c r="B40"/>
  <c r="C39"/>
  <c r="B39"/>
  <c r="C29"/>
  <c r="B29"/>
  <c r="B3"/>
  <c r="B2"/>
  <c r="B59" i="30"/>
  <c r="C57"/>
  <c r="B57"/>
  <c r="C56"/>
  <c r="B56"/>
  <c r="C54"/>
  <c r="B54"/>
  <c r="C53"/>
  <c r="B53"/>
  <c r="E51"/>
  <c r="C51"/>
  <c r="B51"/>
  <c r="C43"/>
  <c r="B43"/>
  <c r="C41"/>
  <c r="B41"/>
  <c r="C40"/>
  <c r="B40"/>
  <c r="C31"/>
  <c r="B31"/>
  <c r="B10"/>
  <c r="B3"/>
  <c r="B2"/>
  <c r="B58" i="29" l="1"/>
  <c r="C56"/>
  <c r="B56"/>
  <c r="C55"/>
  <c r="B55"/>
  <c r="C53"/>
  <c r="B53"/>
  <c r="C52"/>
  <c r="B52"/>
  <c r="E50"/>
  <c r="C50"/>
  <c r="B50"/>
  <c r="C10"/>
  <c r="B10"/>
  <c r="B3"/>
  <c r="B2"/>
  <c r="D17" i="2" l="1"/>
  <c r="C18"/>
  <c r="C71" i="15" l="1"/>
  <c r="B64" i="2" s="1"/>
  <c r="D71" i="15"/>
  <c r="D64" i="2" s="1"/>
  <c r="D35"/>
  <c r="D36"/>
  <c r="D37"/>
  <c r="D38"/>
  <c r="D41"/>
  <c r="D44"/>
  <c r="D47"/>
  <c r="B22" i="18"/>
  <c r="B47" i="2"/>
  <c r="B50"/>
  <c r="B30"/>
  <c r="D30"/>
  <c r="B31"/>
  <c r="D31"/>
  <c r="D32"/>
  <c r="B48" l="1"/>
  <c r="B14" i="29"/>
  <c r="B42" i="2"/>
  <c r="B12" i="29"/>
  <c r="D48" i="2"/>
  <c r="C14" i="29"/>
  <c r="D42" i="2"/>
  <c r="C12" i="29"/>
  <c r="B39" i="2"/>
  <c r="B11" i="29"/>
  <c r="D45" i="2"/>
  <c r="C13" i="29"/>
  <c r="D39" i="2"/>
  <c r="C11" i="29"/>
  <c r="B45" i="2"/>
  <c r="B13" i="29"/>
  <c r="B13" i="33"/>
  <c r="B46" i="2"/>
  <c r="B20" i="19"/>
  <c r="B38" i="2"/>
  <c r="B19" i="19"/>
  <c r="B37" i="2"/>
  <c r="B14" i="33"/>
  <c r="B49" i="2"/>
  <c r="B21" i="19"/>
  <c r="B41" i="2"/>
  <c r="B15" i="18"/>
  <c r="B33" i="2"/>
  <c r="C16" i="18"/>
  <c r="D34" i="2"/>
  <c r="B14" i="19"/>
  <c r="B32" i="2"/>
  <c r="C11" i="33"/>
  <c r="D40" i="2"/>
  <c r="C15" i="18"/>
  <c r="D33" i="2"/>
  <c r="B16" i="18"/>
  <c r="B34" i="2"/>
  <c r="C12" i="33"/>
  <c r="D43" i="2"/>
  <c r="B22" i="19"/>
  <c r="B44" i="2"/>
  <c r="B18" i="19"/>
  <c r="B36" i="2"/>
  <c r="C13" i="33"/>
  <c r="D46" i="2"/>
  <c r="B11" i="33"/>
  <c r="B40" i="2"/>
  <c r="C14" i="33"/>
  <c r="D49" i="2"/>
  <c r="B12" i="33"/>
  <c r="B43" i="2"/>
  <c r="B17" i="19"/>
  <c r="B35" i="2"/>
  <c r="B27" i="19"/>
  <c r="B15" i="33"/>
  <c r="B15" i="30"/>
  <c r="B23" i="18"/>
  <c r="B12" i="30"/>
  <c r="B12" i="31"/>
  <c r="C11" i="30"/>
  <c r="C11" i="31"/>
  <c r="B16" i="19"/>
  <c r="C23" i="18"/>
  <c r="C12" i="31"/>
  <c r="C12" i="30"/>
  <c r="B13"/>
  <c r="B13" i="31"/>
  <c r="B11"/>
  <c r="B11" i="30"/>
  <c r="C27" i="18"/>
  <c r="C14" i="31"/>
  <c r="C14" i="30"/>
  <c r="B15" i="19"/>
  <c r="B23"/>
  <c r="C13" i="30"/>
  <c r="C13" i="31"/>
  <c r="B27" i="18"/>
  <c r="B14" i="31"/>
  <c r="B14" i="30"/>
  <c r="C22" i="18"/>
  <c r="B32" i="27"/>
  <c r="B23" i="29"/>
  <c r="C23"/>
  <c r="B35" i="19"/>
  <c r="C79" i="15"/>
  <c r="D79"/>
  <c r="C80"/>
  <c r="D80"/>
  <c r="C81"/>
  <c r="B98" i="2" s="1"/>
  <c r="D81" i="15"/>
  <c r="D98" i="2" s="1"/>
  <c r="D82" i="15"/>
  <c r="C11" i="22" l="1"/>
  <c r="D99" i="2"/>
  <c r="B11" i="22"/>
  <c r="C32" i="27"/>
  <c r="B37" i="29"/>
  <c r="B36"/>
  <c r="B24"/>
  <c r="C36"/>
  <c r="C41" i="27"/>
  <c r="C24" i="29"/>
  <c r="C37"/>
  <c r="B41" i="27"/>
  <c r="C35" i="29"/>
  <c r="C22"/>
  <c r="C26"/>
  <c r="B35"/>
  <c r="B38"/>
  <c r="C38"/>
  <c r="B34"/>
  <c r="B33"/>
  <c r="B27"/>
  <c r="B43" i="27"/>
  <c r="B28" i="29"/>
  <c r="B22"/>
  <c r="C43" i="27"/>
  <c r="C28" i="29"/>
  <c r="C34"/>
  <c r="C33"/>
  <c r="C27"/>
  <c r="B26"/>
  <c r="B38" i="19"/>
  <c r="B54"/>
  <c r="C46"/>
  <c r="C39"/>
  <c r="B53"/>
  <c r="B49"/>
  <c r="B41"/>
  <c r="B50"/>
  <c r="B39"/>
  <c r="C54"/>
  <c r="B48"/>
  <c r="C48"/>
  <c r="C44"/>
  <c r="C43"/>
  <c r="C49"/>
  <c r="C41"/>
  <c r="C38"/>
  <c r="B52"/>
  <c r="B47"/>
  <c r="B46"/>
  <c r="C50"/>
  <c r="C53"/>
  <c r="B44"/>
  <c r="B43"/>
  <c r="C52"/>
  <c r="C47"/>
  <c r="C32" i="18"/>
  <c r="B34" i="19"/>
  <c r="B31"/>
  <c r="B33"/>
  <c r="B37"/>
  <c r="B36"/>
  <c r="B39" i="33"/>
  <c r="C41" i="31"/>
  <c r="C42" i="30"/>
  <c r="C38"/>
  <c r="C37" i="31"/>
  <c r="C35" i="33"/>
  <c r="C33" i="31"/>
  <c r="C34" i="30"/>
  <c r="C28" i="33"/>
  <c r="C23" i="30"/>
  <c r="C22" i="31"/>
  <c r="B38" i="33"/>
  <c r="B37"/>
  <c r="B35" i="31"/>
  <c r="B36" i="30"/>
  <c r="B33" i="33"/>
  <c r="B32"/>
  <c r="B26"/>
  <c r="B25" i="30"/>
  <c r="B24" i="31"/>
  <c r="B28" i="33"/>
  <c r="B27" i="30"/>
  <c r="B26" i="31"/>
  <c r="B24" i="33"/>
  <c r="B21" i="31"/>
  <c r="B22" i="30"/>
  <c r="C39" i="33"/>
  <c r="C27" i="30"/>
  <c r="C26" i="31"/>
  <c r="C24" i="33"/>
  <c r="C21" i="31"/>
  <c r="C22" i="30"/>
  <c r="B42" i="33"/>
  <c r="B36" i="31"/>
  <c r="B37" i="30"/>
  <c r="B34" i="33"/>
  <c r="B31" i="31"/>
  <c r="B32" i="30"/>
  <c r="B27" i="33"/>
  <c r="B23"/>
  <c r="C42"/>
  <c r="C38"/>
  <c r="C32" i="31"/>
  <c r="C33" i="30"/>
  <c r="C25" i="31"/>
  <c r="C26" i="30"/>
  <c r="C23" i="33"/>
  <c r="C33"/>
  <c r="C32"/>
  <c r="C26"/>
  <c r="C24" i="31"/>
  <c r="C25" i="30"/>
  <c r="B32" i="18"/>
  <c r="B23" i="30"/>
  <c r="B22" i="31"/>
  <c r="B32"/>
  <c r="B33" i="30"/>
  <c r="B25" i="31"/>
  <c r="B26" i="30"/>
  <c r="C36" i="31"/>
  <c r="C37" i="30"/>
  <c r="C34" i="33"/>
  <c r="C32" i="30"/>
  <c r="C31" i="31"/>
  <c r="C27" i="33"/>
  <c r="C22"/>
  <c r="B54" i="18"/>
  <c r="C54"/>
  <c r="C35" i="31"/>
  <c r="C36" i="30"/>
  <c r="B39"/>
  <c r="B38" i="31"/>
  <c r="B36" i="33"/>
  <c r="B35" i="30"/>
  <c r="B34" i="31"/>
  <c r="B25" i="33"/>
  <c r="B24" i="30"/>
  <c r="B23" i="31"/>
  <c r="B41"/>
  <c r="B42" i="30"/>
  <c r="B37" i="31"/>
  <c r="B38" i="30"/>
  <c r="B35" i="33"/>
  <c r="B34" i="30"/>
  <c r="B33" i="31"/>
  <c r="B22" i="33"/>
  <c r="C37"/>
  <c r="B27" i="31"/>
  <c r="B28" i="30"/>
  <c r="C38" i="31"/>
  <c r="C39" i="30"/>
  <c r="C36" i="33"/>
  <c r="C34" i="31"/>
  <c r="C35" i="30"/>
  <c r="C27" i="31"/>
  <c r="C28" i="30"/>
  <c r="C25" i="33"/>
  <c r="C24" i="30"/>
  <c r="C23" i="31"/>
  <c r="B49" i="18"/>
  <c r="B46"/>
  <c r="B43"/>
  <c r="C49"/>
  <c r="C46"/>
  <c r="C43"/>
  <c r="C50"/>
  <c r="B52"/>
  <c r="B47"/>
  <c r="B44"/>
  <c r="B39"/>
  <c r="C41"/>
  <c r="C51"/>
  <c r="C48"/>
  <c r="C52"/>
  <c r="C47"/>
  <c r="C44"/>
  <c r="C39"/>
  <c r="C53"/>
  <c r="B51"/>
  <c r="B48"/>
  <c r="B53"/>
  <c r="B41"/>
  <c r="D73" i="15"/>
  <c r="C74"/>
  <c r="B67" i="2" s="1"/>
  <c r="D74" i="15"/>
  <c r="D67" i="2" s="1"/>
  <c r="C75" i="15"/>
  <c r="B68" i="2" s="1"/>
  <c r="D75" i="15"/>
  <c r="D68" i="2" s="1"/>
  <c r="C76" i="15"/>
  <c r="D76"/>
  <c r="C77"/>
  <c r="D77"/>
  <c r="B19" i="18"/>
  <c r="B20"/>
  <c r="B21"/>
  <c r="B54" i="2"/>
  <c r="B55"/>
  <c r="B57"/>
  <c r="B58"/>
  <c r="B60"/>
  <c r="B61"/>
  <c r="B63"/>
  <c r="C19" i="18"/>
  <c r="C20"/>
  <c r="C21"/>
  <c r="D53" i="2"/>
  <c r="D54"/>
  <c r="D55"/>
  <c r="D57"/>
  <c r="D58"/>
  <c r="D60"/>
  <c r="D63"/>
  <c r="D72" i="15"/>
  <c r="D65" i="2" s="1"/>
  <c r="C45" i="19" l="1"/>
  <c r="C45" i="18"/>
  <c r="D69" i="2"/>
  <c r="C45" i="29"/>
  <c r="C44" i="31"/>
  <c r="C55" i="18"/>
  <c r="C55" i="19"/>
  <c r="C45" i="33"/>
  <c r="C45" i="30"/>
  <c r="D70" i="2"/>
  <c r="C46" i="33"/>
  <c r="C46" i="30"/>
  <c r="C46" i="29"/>
  <c r="C45" i="31"/>
  <c r="C56" i="27"/>
  <c r="B69" i="2"/>
  <c r="B45" i="29"/>
  <c r="B55" i="19"/>
  <c r="B45" i="33"/>
  <c r="B55" i="18"/>
  <c r="B44" i="31"/>
  <c r="B45" i="30"/>
  <c r="B46" i="33"/>
  <c r="B46" i="29"/>
  <c r="B46" i="30"/>
  <c r="B45" i="31"/>
  <c r="B56" i="27"/>
  <c r="D61" i="2"/>
  <c r="B62"/>
  <c r="B17" i="29"/>
  <c r="D59" i="2"/>
  <c r="C16" i="29"/>
  <c r="B66" i="2"/>
  <c r="B18" i="29"/>
  <c r="D66" i="2"/>
  <c r="C18" i="29"/>
  <c r="D50" i="2"/>
  <c r="C15" i="29"/>
  <c r="B59" i="2"/>
  <c r="B16" i="29"/>
  <c r="D62" i="2"/>
  <c r="C17" i="29"/>
  <c r="B26" i="27"/>
  <c r="C26"/>
  <c r="C15" i="31"/>
  <c r="B25" i="19"/>
  <c r="C17" i="33"/>
  <c r="B24" i="19"/>
  <c r="B53" i="2"/>
  <c r="B16" i="33"/>
  <c r="B26" i="19"/>
  <c r="B17" i="33"/>
  <c r="C16"/>
  <c r="B15" i="31"/>
  <c r="C18" i="33"/>
  <c r="C17" i="30"/>
  <c r="C31" i="18"/>
  <c r="C26"/>
  <c r="C17" i="31"/>
  <c r="B31" i="18"/>
  <c r="B26"/>
  <c r="B18" i="33"/>
  <c r="B17" i="31"/>
  <c r="B16"/>
  <c r="B16" i="30"/>
  <c r="C28" i="18"/>
  <c r="C15" i="33"/>
  <c r="C15" i="30"/>
  <c r="B17"/>
  <c r="B19" i="33"/>
  <c r="B18" i="30"/>
  <c r="B18" i="31"/>
  <c r="C16"/>
  <c r="C16" i="30"/>
  <c r="C19" i="33"/>
  <c r="C18" i="31"/>
  <c r="C18" i="30"/>
  <c r="C24" i="18"/>
  <c r="B25"/>
  <c r="C25"/>
  <c r="B24"/>
  <c r="B35"/>
  <c r="C34"/>
  <c r="C35"/>
  <c r="B3" i="28"/>
  <c r="B2"/>
  <c r="B9"/>
  <c r="B5"/>
  <c r="B4"/>
  <c r="F3010" i="25" l="1"/>
  <c r="G3010" s="1"/>
  <c r="D3010"/>
  <c r="B3010"/>
  <c r="A3010"/>
  <c r="F3009"/>
  <c r="G3009" s="1"/>
  <c r="D3009"/>
  <c r="B3009"/>
  <c r="A3009"/>
  <c r="F3008"/>
  <c r="G3008" s="1"/>
  <c r="D3008"/>
  <c r="B3008"/>
  <c r="A3008"/>
  <c r="F3007"/>
  <c r="G3007" s="1"/>
  <c r="D3007"/>
  <c r="B3007"/>
  <c r="A3007"/>
  <c r="F3006"/>
  <c r="G3006" s="1"/>
  <c r="D3006"/>
  <c r="B3006"/>
  <c r="A3006"/>
  <c r="F3005"/>
  <c r="G3005" s="1"/>
  <c r="D3005"/>
  <c r="B3005"/>
  <c r="A3005"/>
  <c r="F3004"/>
  <c r="G3004" s="1"/>
  <c r="D3004"/>
  <c r="B3004"/>
  <c r="A3004"/>
  <c r="F3003"/>
  <c r="G3003" s="1"/>
  <c r="D3003"/>
  <c r="B3003"/>
  <c r="A3003"/>
  <c r="D3002"/>
  <c r="A3002"/>
  <c r="F2999"/>
  <c r="G2999" s="1"/>
  <c r="D2999"/>
  <c r="B2999"/>
  <c r="A2999"/>
  <c r="F2998"/>
  <c r="G2998" s="1"/>
  <c r="D2998"/>
  <c r="B2998"/>
  <c r="A2998"/>
  <c r="F2997"/>
  <c r="G2997" s="1"/>
  <c r="D2997"/>
  <c r="B2997"/>
  <c r="A2997"/>
  <c r="F2996"/>
  <c r="G2996" s="1"/>
  <c r="D2996"/>
  <c r="B2996"/>
  <c r="A2996"/>
  <c r="F2995"/>
  <c r="G2995" s="1"/>
  <c r="D2995"/>
  <c r="B2995"/>
  <c r="A2995"/>
  <c r="F2994"/>
  <c r="G2994" s="1"/>
  <c r="D2994"/>
  <c r="A2994"/>
  <c r="D2993"/>
  <c r="A2993"/>
  <c r="D2992"/>
  <c r="A2992"/>
  <c r="D2989"/>
  <c r="F2985"/>
  <c r="G2985" s="1"/>
  <c r="D2985"/>
  <c r="A2985"/>
  <c r="F2984"/>
  <c r="G2984" s="1"/>
  <c r="D2984"/>
  <c r="A2984"/>
  <c r="F2983"/>
  <c r="G2983" s="1"/>
  <c r="D2983"/>
  <c r="A2983"/>
  <c r="F2982"/>
  <c r="G2982" s="1"/>
  <c r="D2982"/>
  <c r="A2982"/>
  <c r="F2981"/>
  <c r="G2981" s="1"/>
  <c r="D2981"/>
  <c r="A2981"/>
  <c r="F2980"/>
  <c r="G2980" s="1"/>
  <c r="D2980"/>
  <c r="A2980"/>
  <c r="F2979"/>
  <c r="G2979" s="1"/>
  <c r="D2979"/>
  <c r="A2979"/>
  <c r="F2978"/>
  <c r="G2978" s="1"/>
  <c r="D2978"/>
  <c r="A2978"/>
  <c r="F2977"/>
  <c r="G2977" s="1"/>
  <c r="D2977"/>
  <c r="A2977"/>
  <c r="F2976"/>
  <c r="G2976" s="1"/>
  <c r="D2976"/>
  <c r="A2976"/>
  <c r="F2975"/>
  <c r="G2975" s="1"/>
  <c r="D2975"/>
  <c r="A2975"/>
  <c r="F2974"/>
  <c r="G2974" s="1"/>
  <c r="D2974"/>
  <c r="A2974"/>
  <c r="D2973"/>
  <c r="A2973"/>
  <c r="B2966"/>
  <c r="G2965"/>
  <c r="B2965"/>
  <c r="B2964"/>
  <c r="B2963"/>
  <c r="F4172" l="1"/>
  <c r="G4172" s="1"/>
  <c r="D4172"/>
  <c r="B4172"/>
  <c r="A4172"/>
  <c r="F4171"/>
  <c r="G4171" s="1"/>
  <c r="D4171"/>
  <c r="B4171"/>
  <c r="A4171"/>
  <c r="F4170"/>
  <c r="G4170" s="1"/>
  <c r="D4170"/>
  <c r="B4170"/>
  <c r="A4170"/>
  <c r="F4169"/>
  <c r="G4169" s="1"/>
  <c r="D4169"/>
  <c r="B4169"/>
  <c r="A4169"/>
  <c r="F4168"/>
  <c r="G4168" s="1"/>
  <c r="D4168"/>
  <c r="B4168"/>
  <c r="A4168"/>
  <c r="F4167"/>
  <c r="G4167" s="1"/>
  <c r="D4167"/>
  <c r="B4167"/>
  <c r="A4167"/>
  <c r="D4166"/>
  <c r="A4166"/>
  <c r="D4165"/>
  <c r="A4165"/>
  <c r="D4164"/>
  <c r="A4164"/>
  <c r="F4161"/>
  <c r="G4161" s="1"/>
  <c r="D4161"/>
  <c r="B4161"/>
  <c r="A4161"/>
  <c r="F4160"/>
  <c r="G4160" s="1"/>
  <c r="D4160"/>
  <c r="B4160"/>
  <c r="A4160"/>
  <c r="F4159"/>
  <c r="G4159" s="1"/>
  <c r="D4159"/>
  <c r="B4159"/>
  <c r="A4159"/>
  <c r="F4158"/>
  <c r="G4158" s="1"/>
  <c r="D4158"/>
  <c r="B4158"/>
  <c r="A4158"/>
  <c r="D4157"/>
  <c r="A4157"/>
  <c r="D4156"/>
  <c r="A4156"/>
  <c r="D4155"/>
  <c r="A4155"/>
  <c r="D4154"/>
  <c r="A4154"/>
  <c r="F4151"/>
  <c r="G4151" s="1"/>
  <c r="D4151"/>
  <c r="B4151"/>
  <c r="A4151"/>
  <c r="F4150"/>
  <c r="G4150" s="1"/>
  <c r="D4150"/>
  <c r="B4150"/>
  <c r="A4150"/>
  <c r="F4149"/>
  <c r="G4149" s="1"/>
  <c r="D4149"/>
  <c r="B4149"/>
  <c r="A4149"/>
  <c r="F4148"/>
  <c r="G4148" s="1"/>
  <c r="D4148"/>
  <c r="B4148"/>
  <c r="A4148"/>
  <c r="F4147"/>
  <c r="G4147" s="1"/>
  <c r="D4147"/>
  <c r="B4147"/>
  <c r="A4147"/>
  <c r="F4146"/>
  <c r="G4146" s="1"/>
  <c r="D4146"/>
  <c r="B4146"/>
  <c r="A4146"/>
  <c r="F4145"/>
  <c r="G4145" s="1"/>
  <c r="D4145"/>
  <c r="B4145"/>
  <c r="A4145"/>
  <c r="F4144"/>
  <c r="G4144" s="1"/>
  <c r="D4144"/>
  <c r="B4144"/>
  <c r="A4144"/>
  <c r="F4143"/>
  <c r="G4143" s="1"/>
  <c r="D4143"/>
  <c r="B4143"/>
  <c r="A4143"/>
  <c r="F4142"/>
  <c r="G4142" s="1"/>
  <c r="D4142"/>
  <c r="B4142"/>
  <c r="A4142"/>
  <c r="D4141"/>
  <c r="A4141"/>
  <c r="D4140"/>
  <c r="A4140"/>
  <c r="D4139"/>
  <c r="A4139"/>
  <c r="D4138"/>
  <c r="A4138"/>
  <c r="B4131"/>
  <c r="G4130"/>
  <c r="B4130"/>
  <c r="B4129"/>
  <c r="B4128"/>
  <c r="F3822" l="1"/>
  <c r="G3822" s="1"/>
  <c r="D3822"/>
  <c r="B3822"/>
  <c r="A3822"/>
  <c r="F3821"/>
  <c r="G3821" s="1"/>
  <c r="D3821"/>
  <c r="B3821"/>
  <c r="A3821"/>
  <c r="F3820"/>
  <c r="G3820" s="1"/>
  <c r="D3820"/>
  <c r="B3820"/>
  <c r="A3820"/>
  <c r="F3819"/>
  <c r="G3819" s="1"/>
  <c r="D3819"/>
  <c r="B3819"/>
  <c r="A3819"/>
  <c r="F3818"/>
  <c r="G3818" s="1"/>
  <c r="D3818"/>
  <c r="B3818"/>
  <c r="A3818"/>
  <c r="F3817"/>
  <c r="G3817" s="1"/>
  <c r="D3817"/>
  <c r="B3817"/>
  <c r="A3817"/>
  <c r="F3816"/>
  <c r="G3816" s="1"/>
  <c r="D3816"/>
  <c r="B3816"/>
  <c r="A3816"/>
  <c r="D3815"/>
  <c r="A3815"/>
  <c r="D3814"/>
  <c r="A3814"/>
  <c r="F3811"/>
  <c r="G3811" s="1"/>
  <c r="D3811"/>
  <c r="B3811"/>
  <c r="A3811"/>
  <c r="G3810"/>
  <c r="D3810"/>
  <c r="B3810"/>
  <c r="A3810"/>
  <c r="G3809"/>
  <c r="D3809"/>
  <c r="B3809"/>
  <c r="A3809"/>
  <c r="G3808"/>
  <c r="D3808"/>
  <c r="B3808"/>
  <c r="A3808"/>
  <c r="D3807"/>
  <c r="A3807"/>
  <c r="D3806"/>
  <c r="A3806"/>
  <c r="D3805"/>
  <c r="A3805"/>
  <c r="D3804"/>
  <c r="A3804"/>
  <c r="F3801"/>
  <c r="G3801" s="1"/>
  <c r="D3801"/>
  <c r="B3801"/>
  <c r="A3801"/>
  <c r="F3800"/>
  <c r="G3800" s="1"/>
  <c r="D3800"/>
  <c r="B3800"/>
  <c r="A3800"/>
  <c r="F3799"/>
  <c r="G3799" s="1"/>
  <c r="D3799"/>
  <c r="B3799"/>
  <c r="A3799"/>
  <c r="F3798"/>
  <c r="G3798" s="1"/>
  <c r="D3798"/>
  <c r="B3798"/>
  <c r="A3798"/>
  <c r="F3797"/>
  <c r="G3797" s="1"/>
  <c r="D3797"/>
  <c r="B3797"/>
  <c r="A3797"/>
  <c r="F3796"/>
  <c r="G3796" s="1"/>
  <c r="D3796"/>
  <c r="B3796"/>
  <c r="A3796"/>
  <c r="F3795"/>
  <c r="G3795" s="1"/>
  <c r="D3795"/>
  <c r="B3795"/>
  <c r="A3795"/>
  <c r="F3794"/>
  <c r="G3794" s="1"/>
  <c r="D3794"/>
  <c r="B3794"/>
  <c r="A3794"/>
  <c r="F3793"/>
  <c r="G3793" s="1"/>
  <c r="D3793"/>
  <c r="B3793"/>
  <c r="A3793"/>
  <c r="D3792"/>
  <c r="A3792"/>
  <c r="D3791"/>
  <c r="A3791"/>
  <c r="D3790"/>
  <c r="A3790"/>
  <c r="D3789"/>
  <c r="A3789"/>
  <c r="D3788"/>
  <c r="A3788"/>
  <c r="B3781"/>
  <c r="G3780"/>
  <c r="B3780"/>
  <c r="B3779"/>
  <c r="B3778"/>
  <c r="F3722" l="1"/>
  <c r="G3722" s="1"/>
  <c r="D3722"/>
  <c r="B3722"/>
  <c r="A3722"/>
  <c r="F3721"/>
  <c r="G3721" s="1"/>
  <c r="D3721"/>
  <c r="B3721"/>
  <c r="A3721"/>
  <c r="F3720"/>
  <c r="G3720" s="1"/>
  <c r="D3720"/>
  <c r="B3720"/>
  <c r="A3720"/>
  <c r="F3719"/>
  <c r="G3719" s="1"/>
  <c r="D3719"/>
  <c r="B3719"/>
  <c r="A3719"/>
  <c r="F3718"/>
  <c r="G3718" s="1"/>
  <c r="D3718"/>
  <c r="B3718"/>
  <c r="A3718"/>
  <c r="F3717"/>
  <c r="G3717" s="1"/>
  <c r="D3717"/>
  <c r="B3717"/>
  <c r="A3717"/>
  <c r="F3716"/>
  <c r="G3716" s="1"/>
  <c r="D3716"/>
  <c r="B3716"/>
  <c r="A3716"/>
  <c r="D3715"/>
  <c r="A3715"/>
  <c r="D3714"/>
  <c r="A3714"/>
  <c r="F3711"/>
  <c r="G3711" s="1"/>
  <c r="D3711"/>
  <c r="B3711"/>
  <c r="A3711"/>
  <c r="F3710"/>
  <c r="G3710" s="1"/>
  <c r="D3710"/>
  <c r="B3710"/>
  <c r="A3710"/>
  <c r="F3709"/>
  <c r="G3709" s="1"/>
  <c r="D3709"/>
  <c r="B3709"/>
  <c r="A3709"/>
  <c r="G3708"/>
  <c r="D3708"/>
  <c r="B3708"/>
  <c r="A3708"/>
  <c r="G3707"/>
  <c r="D3707"/>
  <c r="B3707"/>
  <c r="A3707"/>
  <c r="D3706"/>
  <c r="A3706"/>
  <c r="D3705"/>
  <c r="A3705"/>
  <c r="D3704"/>
  <c r="A3704"/>
  <c r="F3701"/>
  <c r="G3701" s="1"/>
  <c r="D3701"/>
  <c r="B3701"/>
  <c r="A3701"/>
  <c r="F3700"/>
  <c r="G3700" s="1"/>
  <c r="D3700"/>
  <c r="B3700"/>
  <c r="A3700"/>
  <c r="F3699"/>
  <c r="G3699" s="1"/>
  <c r="D3699"/>
  <c r="B3699"/>
  <c r="A3699"/>
  <c r="F3698"/>
  <c r="G3698" s="1"/>
  <c r="D3698"/>
  <c r="B3698"/>
  <c r="A3698"/>
  <c r="F3697"/>
  <c r="G3697" s="1"/>
  <c r="D3697"/>
  <c r="B3697"/>
  <c r="A3697"/>
  <c r="F3696"/>
  <c r="G3696" s="1"/>
  <c r="D3696"/>
  <c r="B3696"/>
  <c r="A3696"/>
  <c r="F3695"/>
  <c r="G3695" s="1"/>
  <c r="D3695"/>
  <c r="B3695"/>
  <c r="A3695"/>
  <c r="F3694"/>
  <c r="G3694" s="1"/>
  <c r="D3694"/>
  <c r="B3694"/>
  <c r="A3694"/>
  <c r="F3693"/>
  <c r="G3693" s="1"/>
  <c r="D3693"/>
  <c r="B3693"/>
  <c r="A3693"/>
  <c r="D3692"/>
  <c r="A3692"/>
  <c r="D3691"/>
  <c r="A3691"/>
  <c r="D3690"/>
  <c r="A3690"/>
  <c r="D3689"/>
  <c r="A3689"/>
  <c r="D3688"/>
  <c r="A3688"/>
  <c r="B3681"/>
  <c r="G3680"/>
  <c r="B3680"/>
  <c r="B3679"/>
  <c r="B3678"/>
  <c r="F2957" l="1"/>
  <c r="G2957" s="1"/>
  <c r="D2957"/>
  <c r="B2957"/>
  <c r="A2957"/>
  <c r="F2956"/>
  <c r="G2956" s="1"/>
  <c r="D2956"/>
  <c r="B2956"/>
  <c r="A2956"/>
  <c r="F2955"/>
  <c r="G2955" s="1"/>
  <c r="D2955"/>
  <c r="B2955"/>
  <c r="A2955"/>
  <c r="F2954"/>
  <c r="G2954" s="1"/>
  <c r="D2954"/>
  <c r="B2954"/>
  <c r="A2954"/>
  <c r="F2953"/>
  <c r="G2953" s="1"/>
  <c r="D2953"/>
  <c r="B2953"/>
  <c r="A2953"/>
  <c r="F2952"/>
  <c r="G2952" s="1"/>
  <c r="D2952"/>
  <c r="B2952"/>
  <c r="A2952"/>
  <c r="F2951"/>
  <c r="G2951" s="1"/>
  <c r="D2951"/>
  <c r="B2951"/>
  <c r="A2951"/>
  <c r="F2950"/>
  <c r="G2950" s="1"/>
  <c r="D2950"/>
  <c r="B2950"/>
  <c r="A2950"/>
  <c r="D2949"/>
  <c r="A2949"/>
  <c r="F2946"/>
  <c r="G2946" s="1"/>
  <c r="D2946"/>
  <c r="B2946"/>
  <c r="A2946"/>
  <c r="F2945"/>
  <c r="G2945" s="1"/>
  <c r="D2945"/>
  <c r="B2945"/>
  <c r="A2945"/>
  <c r="F2944"/>
  <c r="G2944" s="1"/>
  <c r="D2944"/>
  <c r="B2944"/>
  <c r="A2944"/>
  <c r="F2943"/>
  <c r="G2943" s="1"/>
  <c r="D2943"/>
  <c r="B2943"/>
  <c r="A2943"/>
  <c r="F2942"/>
  <c r="G2942" s="1"/>
  <c r="D2942"/>
  <c r="B2942"/>
  <c r="A2942"/>
  <c r="D2941"/>
  <c r="A2941"/>
  <c r="D2940"/>
  <c r="A2940"/>
  <c r="D2939"/>
  <c r="A2939"/>
  <c r="F2928"/>
  <c r="G2928" s="1"/>
  <c r="D2928"/>
  <c r="A2928"/>
  <c r="F2927"/>
  <c r="G2927" s="1"/>
  <c r="D2927"/>
  <c r="A2927"/>
  <c r="F2926"/>
  <c r="G2926" s="1"/>
  <c r="D2926"/>
  <c r="A2926"/>
  <c r="F2925"/>
  <c r="G2925" s="1"/>
  <c r="D2925"/>
  <c r="A2925"/>
  <c r="F2924"/>
  <c r="G2924" s="1"/>
  <c r="D2924"/>
  <c r="A2924"/>
  <c r="D2923"/>
  <c r="A2923"/>
  <c r="D2922"/>
  <c r="A2922"/>
  <c r="D2921"/>
  <c r="A2921"/>
  <c r="D2920"/>
  <c r="A2920"/>
  <c r="D2919"/>
  <c r="A2919"/>
  <c r="D2918"/>
  <c r="A2918"/>
  <c r="B2911"/>
  <c r="G2910"/>
  <c r="B2910"/>
  <c r="B2909"/>
  <c r="B2908"/>
  <c r="F2902"/>
  <c r="G2902" s="1"/>
  <c r="D2902"/>
  <c r="B2902"/>
  <c r="A2902"/>
  <c r="F2901"/>
  <c r="G2901" s="1"/>
  <c r="D2901"/>
  <c r="B2901"/>
  <c r="A2901"/>
  <c r="F2900"/>
  <c r="G2900" s="1"/>
  <c r="D2900"/>
  <c r="B2900"/>
  <c r="A2900"/>
  <c r="F2899"/>
  <c r="G2899" s="1"/>
  <c r="D2899"/>
  <c r="B2899"/>
  <c r="A2899"/>
  <c r="F2898"/>
  <c r="G2898" s="1"/>
  <c r="D2898"/>
  <c r="B2898"/>
  <c r="A2898"/>
  <c r="F2897"/>
  <c r="G2897" s="1"/>
  <c r="D2897"/>
  <c r="B2897"/>
  <c r="A2897"/>
  <c r="F2896"/>
  <c r="G2896" s="1"/>
  <c r="D2896"/>
  <c r="B2896"/>
  <c r="A2896"/>
  <c r="D2895"/>
  <c r="A2895"/>
  <c r="D2894"/>
  <c r="A2894"/>
  <c r="F2891"/>
  <c r="G2891" s="1"/>
  <c r="D2891"/>
  <c r="B2891"/>
  <c r="A2891"/>
  <c r="F2890"/>
  <c r="G2890" s="1"/>
  <c r="D2890"/>
  <c r="B2890"/>
  <c r="A2890"/>
  <c r="D2889"/>
  <c r="A2889"/>
  <c r="D2888"/>
  <c r="A2888"/>
  <c r="D2885"/>
  <c r="A2885"/>
  <c r="F2880"/>
  <c r="G2880" s="1"/>
  <c r="D2880"/>
  <c r="A2880"/>
  <c r="F2879"/>
  <c r="G2879" s="1"/>
  <c r="D2879"/>
  <c r="A2879"/>
  <c r="F2878"/>
  <c r="G2878" s="1"/>
  <c r="D2878"/>
  <c r="A2878"/>
  <c r="F2877"/>
  <c r="G2877" s="1"/>
  <c r="D2877"/>
  <c r="A2877"/>
  <c r="F2876"/>
  <c r="G2876" s="1"/>
  <c r="D2876"/>
  <c r="A2876"/>
  <c r="F2875"/>
  <c r="G2875" s="1"/>
  <c r="D2875"/>
  <c r="A2875"/>
  <c r="F2874"/>
  <c r="G2874" s="1"/>
  <c r="D2874"/>
  <c r="A2874"/>
  <c r="F2873"/>
  <c r="G2873" s="1"/>
  <c r="D2873"/>
  <c r="A2873"/>
  <c r="D2872"/>
  <c r="A2872"/>
  <c r="D2871"/>
  <c r="A2871"/>
  <c r="D2870"/>
  <c r="A2870"/>
  <c r="D2869"/>
  <c r="A2869"/>
  <c r="D2868"/>
  <c r="A2868"/>
  <c r="B2861"/>
  <c r="G2860"/>
  <c r="B2860"/>
  <c r="B2859"/>
  <c r="B2858"/>
  <c r="F2552"/>
  <c r="G2552" s="1"/>
  <c r="D2552"/>
  <c r="B2552"/>
  <c r="A2552"/>
  <c r="F2551"/>
  <c r="G2551" s="1"/>
  <c r="D2551"/>
  <c r="B2551"/>
  <c r="A2551"/>
  <c r="F2550"/>
  <c r="G2550" s="1"/>
  <c r="D2550"/>
  <c r="B2550"/>
  <c r="A2550"/>
  <c r="F2549"/>
  <c r="G2549" s="1"/>
  <c r="D2549"/>
  <c r="B2549"/>
  <c r="A2549"/>
  <c r="F2548"/>
  <c r="G2548" s="1"/>
  <c r="D2548"/>
  <c r="B2548"/>
  <c r="A2548"/>
  <c r="F2547"/>
  <c r="G2547" s="1"/>
  <c r="D2547"/>
  <c r="B2547"/>
  <c r="A2547"/>
  <c r="D2546"/>
  <c r="A2546"/>
  <c r="D2545"/>
  <c r="A2545"/>
  <c r="D2544"/>
  <c r="A2544"/>
  <c r="F2541"/>
  <c r="G2541" s="1"/>
  <c r="D2541"/>
  <c r="B2541"/>
  <c r="A2541"/>
  <c r="F2540"/>
  <c r="G2540" s="1"/>
  <c r="D2540"/>
  <c r="B2540"/>
  <c r="A2540"/>
  <c r="F2539"/>
  <c r="G2539" s="1"/>
  <c r="D2539"/>
  <c r="B2539"/>
  <c r="A2539"/>
  <c r="F2538"/>
  <c r="G2538" s="1"/>
  <c r="D2538"/>
  <c r="B2538"/>
  <c r="A2538"/>
  <c r="D2537"/>
  <c r="A2537"/>
  <c r="D2536"/>
  <c r="A2536"/>
  <c r="D2535"/>
  <c r="A2535"/>
  <c r="D2534"/>
  <c r="A2534"/>
  <c r="F2531"/>
  <c r="G2531" s="1"/>
  <c r="D2531"/>
  <c r="B2531"/>
  <c r="A2531"/>
  <c r="F2530"/>
  <c r="G2530" s="1"/>
  <c r="D2530"/>
  <c r="B2530"/>
  <c r="A2530"/>
  <c r="F2529"/>
  <c r="G2529" s="1"/>
  <c r="D2529"/>
  <c r="B2529"/>
  <c r="A2529"/>
  <c r="F2528"/>
  <c r="G2528" s="1"/>
  <c r="D2528"/>
  <c r="B2528"/>
  <c r="A2528"/>
  <c r="F2527"/>
  <c r="G2527" s="1"/>
  <c r="D2527"/>
  <c r="B2527"/>
  <c r="A2527"/>
  <c r="F2526"/>
  <c r="G2526" s="1"/>
  <c r="D2526"/>
  <c r="B2526"/>
  <c r="A2526"/>
  <c r="F2525"/>
  <c r="G2525" s="1"/>
  <c r="D2525"/>
  <c r="B2525"/>
  <c r="A2525"/>
  <c r="F2524"/>
  <c r="G2524" s="1"/>
  <c r="D2524"/>
  <c r="B2524"/>
  <c r="A2524"/>
  <c r="F2523"/>
  <c r="G2523" s="1"/>
  <c r="D2523"/>
  <c r="B2523"/>
  <c r="A2523"/>
  <c r="F2522"/>
  <c r="G2522" s="1"/>
  <c r="D2522"/>
  <c r="B2522"/>
  <c r="A2522"/>
  <c r="D2521"/>
  <c r="A2521"/>
  <c r="D2520"/>
  <c r="A2520"/>
  <c r="D2519"/>
  <c r="A2519"/>
  <c r="D2518"/>
  <c r="A2518"/>
  <c r="B2511"/>
  <c r="G2510"/>
  <c r="B2510"/>
  <c r="B2509"/>
  <c r="B2508"/>
  <c r="B147" i="2" l="1"/>
  <c r="B86"/>
  <c r="B66" i="22"/>
  <c r="B63" i="18"/>
  <c r="B64" i="27"/>
  <c r="B63" i="19"/>
  <c r="F996" i="25" l="1"/>
  <c r="G996" s="1"/>
  <c r="D996"/>
  <c r="B996"/>
  <c r="A996"/>
  <c r="F995"/>
  <c r="G995" s="1"/>
  <c r="D995"/>
  <c r="B995"/>
  <c r="A995"/>
  <c r="F994"/>
  <c r="G994" s="1"/>
  <c r="D994"/>
  <c r="B994"/>
  <c r="A994"/>
  <c r="F993"/>
  <c r="G993" s="1"/>
  <c r="D993"/>
  <c r="B993"/>
  <c r="A993"/>
  <c r="F992"/>
  <c r="G992" s="1"/>
  <c r="D992"/>
  <c r="B992"/>
  <c r="A992"/>
  <c r="F991"/>
  <c r="G991" s="1"/>
  <c r="D991"/>
  <c r="B991"/>
  <c r="A991"/>
  <c r="D990"/>
  <c r="A990"/>
  <c r="D989"/>
  <c r="A989"/>
  <c r="D988"/>
  <c r="A988"/>
  <c r="F985"/>
  <c r="G985" s="1"/>
  <c r="D985"/>
  <c r="B985"/>
  <c r="A985"/>
  <c r="F984"/>
  <c r="G984" s="1"/>
  <c r="D984"/>
  <c r="B984"/>
  <c r="A984"/>
  <c r="F983"/>
  <c r="G983" s="1"/>
  <c r="D983"/>
  <c r="B983"/>
  <c r="A983"/>
  <c r="F982"/>
  <c r="G982" s="1"/>
  <c r="D982"/>
  <c r="B982"/>
  <c r="A982"/>
  <c r="D981"/>
  <c r="B981"/>
  <c r="A981"/>
  <c r="D980"/>
  <c r="A980"/>
  <c r="D979"/>
  <c r="A979"/>
  <c r="D978"/>
  <c r="A978"/>
  <c r="F975"/>
  <c r="G975" s="1"/>
  <c r="D975"/>
  <c r="B975"/>
  <c r="A975"/>
  <c r="F974"/>
  <c r="G974" s="1"/>
  <c r="D974"/>
  <c r="B974"/>
  <c r="A974"/>
  <c r="D973"/>
  <c r="A973"/>
  <c r="D972"/>
  <c r="A972"/>
  <c r="D971"/>
  <c r="A971"/>
  <c r="D970"/>
  <c r="A970"/>
  <c r="D969"/>
  <c r="A969"/>
  <c r="D968"/>
  <c r="A968"/>
  <c r="D967"/>
  <c r="A967"/>
  <c r="D966"/>
  <c r="A966"/>
  <c r="D965"/>
  <c r="A965"/>
  <c r="D964"/>
  <c r="A964"/>
  <c r="D963"/>
  <c r="A963"/>
  <c r="D962"/>
  <c r="A962"/>
  <c r="B955"/>
  <c r="G954"/>
  <c r="B954"/>
  <c r="B953"/>
  <c r="B952"/>
  <c r="G4488" l="1"/>
  <c r="A95" i="2"/>
  <c r="F4122" i="25" l="1"/>
  <c r="G4122" s="1"/>
  <c r="D4122"/>
  <c r="B4122"/>
  <c r="A4122"/>
  <c r="F4121"/>
  <c r="G4121" s="1"/>
  <c r="D4121"/>
  <c r="B4121"/>
  <c r="A4121"/>
  <c r="F4120"/>
  <c r="G4120" s="1"/>
  <c r="D4120"/>
  <c r="B4120"/>
  <c r="A4120"/>
  <c r="F4119"/>
  <c r="G4119" s="1"/>
  <c r="D4119"/>
  <c r="B4119"/>
  <c r="A4119"/>
  <c r="F4118"/>
  <c r="G4118" s="1"/>
  <c r="D4118"/>
  <c r="B4118"/>
  <c r="A4118"/>
  <c r="D4117"/>
  <c r="A4117"/>
  <c r="D4116"/>
  <c r="A4116"/>
  <c r="D4115"/>
  <c r="A4115"/>
  <c r="D4114"/>
  <c r="A4114"/>
  <c r="F4111"/>
  <c r="G4111" s="1"/>
  <c r="D4111"/>
  <c r="B4111"/>
  <c r="A4111"/>
  <c r="F4110"/>
  <c r="G4110" s="1"/>
  <c r="D4110"/>
  <c r="B4110"/>
  <c r="A4110"/>
  <c r="F4109"/>
  <c r="G4109" s="1"/>
  <c r="D4109"/>
  <c r="B4109"/>
  <c r="A4109"/>
  <c r="F4108"/>
  <c r="G4108" s="1"/>
  <c r="D4108"/>
  <c r="B4108"/>
  <c r="A4108"/>
  <c r="F4107"/>
  <c r="G4107" s="1"/>
  <c r="D4107"/>
  <c r="B4107"/>
  <c r="A4107"/>
  <c r="D4106"/>
  <c r="A4106"/>
  <c r="D4105"/>
  <c r="A4105"/>
  <c r="D4104"/>
  <c r="A4104"/>
  <c r="F4101"/>
  <c r="G4101" s="1"/>
  <c r="D4101"/>
  <c r="B4101"/>
  <c r="A4101"/>
  <c r="F4100"/>
  <c r="G4100" s="1"/>
  <c r="D4100"/>
  <c r="B4100"/>
  <c r="A4100"/>
  <c r="F4099"/>
  <c r="G4099" s="1"/>
  <c r="D4099"/>
  <c r="B4099"/>
  <c r="A4099"/>
  <c r="F4098"/>
  <c r="G4098" s="1"/>
  <c r="D4098"/>
  <c r="B4098"/>
  <c r="A4098"/>
  <c r="F4097"/>
  <c r="G4097" s="1"/>
  <c r="D4097"/>
  <c r="B4097"/>
  <c r="A4097"/>
  <c r="F4096"/>
  <c r="G4096" s="1"/>
  <c r="D4096"/>
  <c r="B4096"/>
  <c r="A4096"/>
  <c r="F4095"/>
  <c r="G4095" s="1"/>
  <c r="D4095"/>
  <c r="B4095"/>
  <c r="A4095"/>
  <c r="F4094"/>
  <c r="G4094" s="1"/>
  <c r="D4094"/>
  <c r="B4094"/>
  <c r="A4094"/>
  <c r="D4093"/>
  <c r="A4093"/>
  <c r="D4092"/>
  <c r="A4092"/>
  <c r="D4091"/>
  <c r="A4091"/>
  <c r="D4090"/>
  <c r="A4090"/>
  <c r="D4089"/>
  <c r="A4089"/>
  <c r="D4088"/>
  <c r="A4088"/>
  <c r="B4081"/>
  <c r="G4080"/>
  <c r="B4080"/>
  <c r="B4079"/>
  <c r="B4078"/>
  <c r="F4072"/>
  <c r="G4072" s="1"/>
  <c r="D4072"/>
  <c r="B4072"/>
  <c r="A4072"/>
  <c r="F4071"/>
  <c r="G4071" s="1"/>
  <c r="D4071"/>
  <c r="B4071"/>
  <c r="A4071"/>
  <c r="F4070"/>
  <c r="G4070" s="1"/>
  <c r="D4070"/>
  <c r="B4070"/>
  <c r="A4070"/>
  <c r="F4069"/>
  <c r="G4069" s="1"/>
  <c r="D4069"/>
  <c r="B4069"/>
  <c r="A4069"/>
  <c r="F4068"/>
  <c r="G4068" s="1"/>
  <c r="D4068"/>
  <c r="B4068"/>
  <c r="A4068"/>
  <c r="D4067"/>
  <c r="A4067"/>
  <c r="D4066"/>
  <c r="A4066"/>
  <c r="D4065"/>
  <c r="A4065"/>
  <c r="D4064"/>
  <c r="A4064"/>
  <c r="F4061"/>
  <c r="G4061" s="1"/>
  <c r="D4061"/>
  <c r="B4061"/>
  <c r="A4061"/>
  <c r="F4060"/>
  <c r="G4060" s="1"/>
  <c r="D4060"/>
  <c r="B4060"/>
  <c r="A4060"/>
  <c r="G4059"/>
  <c r="D4059"/>
  <c r="B4059"/>
  <c r="A4059"/>
  <c r="G4058"/>
  <c r="D4058"/>
  <c r="B4058"/>
  <c r="A4058"/>
  <c r="D4057"/>
  <c r="A4057"/>
  <c r="D4056"/>
  <c r="A4056"/>
  <c r="D4055"/>
  <c r="A4055"/>
  <c r="D4054"/>
  <c r="A4054"/>
  <c r="F4051"/>
  <c r="G4051" s="1"/>
  <c r="D4051"/>
  <c r="B4051"/>
  <c r="A4051"/>
  <c r="F4050"/>
  <c r="G4050" s="1"/>
  <c r="D4050"/>
  <c r="B4050"/>
  <c r="A4050"/>
  <c r="F4049"/>
  <c r="G4049" s="1"/>
  <c r="D4049"/>
  <c r="B4049"/>
  <c r="A4049"/>
  <c r="F4048"/>
  <c r="G4048" s="1"/>
  <c r="D4048"/>
  <c r="B4048"/>
  <c r="A4048"/>
  <c r="F4047"/>
  <c r="G4047" s="1"/>
  <c r="D4047"/>
  <c r="B4047"/>
  <c r="A4047"/>
  <c r="F4046"/>
  <c r="G4046" s="1"/>
  <c r="D4046"/>
  <c r="B4046"/>
  <c r="A4046"/>
  <c r="F4045"/>
  <c r="G4045" s="1"/>
  <c r="D4045"/>
  <c r="B4045"/>
  <c r="A4045"/>
  <c r="F4044"/>
  <c r="G4044" s="1"/>
  <c r="D4044"/>
  <c r="B4044"/>
  <c r="A4044"/>
  <c r="D4043"/>
  <c r="A4043"/>
  <c r="D4042"/>
  <c r="A4042"/>
  <c r="D4041"/>
  <c r="A4041"/>
  <c r="D4040"/>
  <c r="A4040"/>
  <c r="D4039"/>
  <c r="A4039"/>
  <c r="D4038"/>
  <c r="A4038"/>
  <c r="B4031"/>
  <c r="G4030"/>
  <c r="B4030"/>
  <c r="B4029"/>
  <c r="B4028"/>
  <c r="F4022" l="1"/>
  <c r="G4022" s="1"/>
  <c r="D4022"/>
  <c r="B4022"/>
  <c r="A4022"/>
  <c r="F4021"/>
  <c r="G4021" s="1"/>
  <c r="D4021"/>
  <c r="B4021"/>
  <c r="A4021"/>
  <c r="F4020"/>
  <c r="G4020" s="1"/>
  <c r="D4020"/>
  <c r="B4020"/>
  <c r="A4020"/>
  <c r="F4019"/>
  <c r="G4019" s="1"/>
  <c r="D4019"/>
  <c r="B4019"/>
  <c r="A4019"/>
  <c r="F4018"/>
  <c r="G4018" s="1"/>
  <c r="D4018"/>
  <c r="B4018"/>
  <c r="A4018"/>
  <c r="D4017"/>
  <c r="A4017"/>
  <c r="D4016"/>
  <c r="A4016"/>
  <c r="D4015"/>
  <c r="A4015"/>
  <c r="D4014"/>
  <c r="A4014"/>
  <c r="F4011"/>
  <c r="G4011" s="1"/>
  <c r="D4011"/>
  <c r="B4011"/>
  <c r="A4011"/>
  <c r="F4010"/>
  <c r="G4010" s="1"/>
  <c r="D4010"/>
  <c r="B4010"/>
  <c r="A4010"/>
  <c r="G4009"/>
  <c r="D4009"/>
  <c r="B4009"/>
  <c r="A4009"/>
  <c r="G4008"/>
  <c r="D4008"/>
  <c r="B4008"/>
  <c r="A4008"/>
  <c r="D4007"/>
  <c r="A4007"/>
  <c r="D4006"/>
  <c r="A4006"/>
  <c r="D4005"/>
  <c r="A4005"/>
  <c r="D4004"/>
  <c r="A4004"/>
  <c r="F4001"/>
  <c r="G4001" s="1"/>
  <c r="D4001"/>
  <c r="B4001"/>
  <c r="A4001"/>
  <c r="F4000"/>
  <c r="G4000" s="1"/>
  <c r="D4000"/>
  <c r="B4000"/>
  <c r="A4000"/>
  <c r="F3999"/>
  <c r="G3999" s="1"/>
  <c r="D3999"/>
  <c r="B3999"/>
  <c r="A3999"/>
  <c r="F3998"/>
  <c r="G3998" s="1"/>
  <c r="D3998"/>
  <c r="B3998"/>
  <c r="A3998"/>
  <c r="F3997"/>
  <c r="G3997" s="1"/>
  <c r="D3997"/>
  <c r="B3997"/>
  <c r="A3997"/>
  <c r="F3996"/>
  <c r="G3996" s="1"/>
  <c r="D3996"/>
  <c r="B3996"/>
  <c r="A3996"/>
  <c r="F3995"/>
  <c r="G3995" s="1"/>
  <c r="D3995"/>
  <c r="B3995"/>
  <c r="A3995"/>
  <c r="F3994"/>
  <c r="G3994" s="1"/>
  <c r="D3994"/>
  <c r="B3994"/>
  <c r="A3994"/>
  <c r="F3993"/>
  <c r="G3993" s="1"/>
  <c r="D3993"/>
  <c r="B3993"/>
  <c r="A3993"/>
  <c r="F3992"/>
  <c r="G3992" s="1"/>
  <c r="D3992"/>
  <c r="B3992"/>
  <c r="A3992"/>
  <c r="D3991"/>
  <c r="A3991"/>
  <c r="D3990"/>
  <c r="A3990"/>
  <c r="D3989"/>
  <c r="A3989"/>
  <c r="D3988"/>
  <c r="A3988"/>
  <c r="B3981"/>
  <c r="G3980"/>
  <c r="B3980"/>
  <c r="B3979"/>
  <c r="B3978"/>
  <c r="F3972"/>
  <c r="G3972" s="1"/>
  <c r="D3972"/>
  <c r="B3972"/>
  <c r="A3972"/>
  <c r="F3971"/>
  <c r="G3971" s="1"/>
  <c r="D3971"/>
  <c r="B3971"/>
  <c r="A3971"/>
  <c r="F3970"/>
  <c r="G3970" s="1"/>
  <c r="D3970"/>
  <c r="B3970"/>
  <c r="A3970"/>
  <c r="F3969"/>
  <c r="G3969" s="1"/>
  <c r="D3969"/>
  <c r="B3969"/>
  <c r="A3969"/>
  <c r="F3968"/>
  <c r="G3968" s="1"/>
  <c r="D3968"/>
  <c r="B3968"/>
  <c r="A3968"/>
  <c r="D3967"/>
  <c r="A3967"/>
  <c r="D3966"/>
  <c r="A3966"/>
  <c r="D3965"/>
  <c r="A3965"/>
  <c r="D3964"/>
  <c r="A3964"/>
  <c r="F3961"/>
  <c r="G3961" s="1"/>
  <c r="D3961"/>
  <c r="B3961"/>
  <c r="A3961"/>
  <c r="F3960"/>
  <c r="G3960" s="1"/>
  <c r="D3960"/>
  <c r="B3960"/>
  <c r="A3960"/>
  <c r="F3959"/>
  <c r="G3959" s="1"/>
  <c r="D3959"/>
  <c r="B3959"/>
  <c r="A3959"/>
  <c r="G3958"/>
  <c r="D3958"/>
  <c r="B3958"/>
  <c r="A3958"/>
  <c r="D3957"/>
  <c r="A3957"/>
  <c r="D3956"/>
  <c r="A3956"/>
  <c r="D3955"/>
  <c r="A3955"/>
  <c r="D3954"/>
  <c r="A3954"/>
  <c r="F3951"/>
  <c r="G3951" s="1"/>
  <c r="D3951"/>
  <c r="B3951"/>
  <c r="A3951"/>
  <c r="F3950"/>
  <c r="G3950" s="1"/>
  <c r="D3950"/>
  <c r="B3950"/>
  <c r="A3950"/>
  <c r="F3949"/>
  <c r="G3949" s="1"/>
  <c r="D3949"/>
  <c r="B3949"/>
  <c r="A3949"/>
  <c r="F3948"/>
  <c r="G3948" s="1"/>
  <c r="D3948"/>
  <c r="B3948"/>
  <c r="A3948"/>
  <c r="F3947"/>
  <c r="G3947" s="1"/>
  <c r="D3947"/>
  <c r="B3947"/>
  <c r="A3947"/>
  <c r="F3946"/>
  <c r="G3946" s="1"/>
  <c r="D3946"/>
  <c r="B3946"/>
  <c r="A3946"/>
  <c r="F3945"/>
  <c r="G3945" s="1"/>
  <c r="D3945"/>
  <c r="B3945"/>
  <c r="A3945"/>
  <c r="F3944"/>
  <c r="G3944" s="1"/>
  <c r="D3944"/>
  <c r="B3944"/>
  <c r="A3944"/>
  <c r="F3943"/>
  <c r="G3943" s="1"/>
  <c r="D3943"/>
  <c r="B3943"/>
  <c r="A3943"/>
  <c r="D3942"/>
  <c r="A3942"/>
  <c r="D3941"/>
  <c r="A3941"/>
  <c r="D3940"/>
  <c r="A3940"/>
  <c r="D3939"/>
  <c r="A3939"/>
  <c r="D3938"/>
  <c r="A3938"/>
  <c r="B3931"/>
  <c r="G3930"/>
  <c r="B3930"/>
  <c r="B3929"/>
  <c r="B3928"/>
  <c r="F3922"/>
  <c r="G3922" s="1"/>
  <c r="D3922"/>
  <c r="B3922"/>
  <c r="A3922"/>
  <c r="F3921"/>
  <c r="G3921" s="1"/>
  <c r="D3921"/>
  <c r="B3921"/>
  <c r="A3921"/>
  <c r="F3920"/>
  <c r="G3920" s="1"/>
  <c r="D3920"/>
  <c r="B3920"/>
  <c r="A3920"/>
  <c r="F3919"/>
  <c r="G3919" s="1"/>
  <c r="D3919"/>
  <c r="B3919"/>
  <c r="A3919"/>
  <c r="F3918"/>
  <c r="G3918" s="1"/>
  <c r="D3918"/>
  <c r="B3918"/>
  <c r="A3918"/>
  <c r="D3917"/>
  <c r="A3917"/>
  <c r="D3916"/>
  <c r="A3916"/>
  <c r="D3915"/>
  <c r="A3915"/>
  <c r="D3914"/>
  <c r="A3914"/>
  <c r="F3911"/>
  <c r="G3911" s="1"/>
  <c r="D3911"/>
  <c r="B3911"/>
  <c r="A3911"/>
  <c r="F3910"/>
  <c r="G3910" s="1"/>
  <c r="D3910"/>
  <c r="B3910"/>
  <c r="A3910"/>
  <c r="F3909"/>
  <c r="G3909" s="1"/>
  <c r="D3909"/>
  <c r="B3909"/>
  <c r="A3909"/>
  <c r="G3908"/>
  <c r="D3908"/>
  <c r="B3908"/>
  <c r="A3908"/>
  <c r="D3907"/>
  <c r="A3907"/>
  <c r="D3906"/>
  <c r="A3906"/>
  <c r="D3905"/>
  <c r="A3905"/>
  <c r="D3904"/>
  <c r="A3904"/>
  <c r="F3901"/>
  <c r="G3901" s="1"/>
  <c r="D3901"/>
  <c r="B3901"/>
  <c r="A3901"/>
  <c r="F3900"/>
  <c r="G3900" s="1"/>
  <c r="D3900"/>
  <c r="B3900"/>
  <c r="A3900"/>
  <c r="F3899"/>
  <c r="G3899" s="1"/>
  <c r="D3899"/>
  <c r="B3899"/>
  <c r="A3899"/>
  <c r="F3898"/>
  <c r="G3898" s="1"/>
  <c r="D3898"/>
  <c r="B3898"/>
  <c r="A3898"/>
  <c r="F3897"/>
  <c r="G3897" s="1"/>
  <c r="D3897"/>
  <c r="B3897"/>
  <c r="A3897"/>
  <c r="F3896"/>
  <c r="G3896" s="1"/>
  <c r="D3896"/>
  <c r="B3896"/>
  <c r="A3896"/>
  <c r="F3895"/>
  <c r="G3895" s="1"/>
  <c r="D3895"/>
  <c r="B3895"/>
  <c r="A3895"/>
  <c r="F3894"/>
  <c r="G3894" s="1"/>
  <c r="D3894"/>
  <c r="B3894"/>
  <c r="A3894"/>
  <c r="F3893"/>
  <c r="G3893" s="1"/>
  <c r="D3893"/>
  <c r="B3893"/>
  <c r="A3893"/>
  <c r="D3892"/>
  <c r="A3892"/>
  <c r="D3891"/>
  <c r="A3891"/>
  <c r="D3890"/>
  <c r="A3890"/>
  <c r="D3889"/>
  <c r="A3889"/>
  <c r="D3888"/>
  <c r="A3888"/>
  <c r="B3881"/>
  <c r="G3880"/>
  <c r="B3880"/>
  <c r="B3879"/>
  <c r="B3878"/>
  <c r="F3872"/>
  <c r="G3872" s="1"/>
  <c r="D3872"/>
  <c r="B3872"/>
  <c r="A3872"/>
  <c r="F3871"/>
  <c r="G3871" s="1"/>
  <c r="D3871"/>
  <c r="B3871"/>
  <c r="A3871"/>
  <c r="F3870"/>
  <c r="G3870" s="1"/>
  <c r="D3870"/>
  <c r="B3870"/>
  <c r="A3870"/>
  <c r="F3869"/>
  <c r="G3869" s="1"/>
  <c r="D3869"/>
  <c r="B3869"/>
  <c r="A3869"/>
  <c r="F3868"/>
  <c r="G3868" s="1"/>
  <c r="D3868"/>
  <c r="B3868"/>
  <c r="A3868"/>
  <c r="D3867"/>
  <c r="A3867"/>
  <c r="D3866"/>
  <c r="A3866"/>
  <c r="D3865"/>
  <c r="A3865"/>
  <c r="D3864"/>
  <c r="A3864"/>
  <c r="F3861"/>
  <c r="G3861" s="1"/>
  <c r="D3861"/>
  <c r="B3861"/>
  <c r="A3861"/>
  <c r="F3860"/>
  <c r="G3860" s="1"/>
  <c r="D3860"/>
  <c r="B3860"/>
  <c r="A3860"/>
  <c r="G3859"/>
  <c r="D3859"/>
  <c r="B3859"/>
  <c r="A3859"/>
  <c r="G3858"/>
  <c r="D3858"/>
  <c r="B3858"/>
  <c r="A3858"/>
  <c r="D3857"/>
  <c r="A3857"/>
  <c r="D3856"/>
  <c r="A3856"/>
  <c r="D3855"/>
  <c r="A3855"/>
  <c r="D3854"/>
  <c r="A3854"/>
  <c r="F3851"/>
  <c r="G3851" s="1"/>
  <c r="D3851"/>
  <c r="B3851"/>
  <c r="A3851"/>
  <c r="F3850"/>
  <c r="G3850" s="1"/>
  <c r="D3850"/>
  <c r="B3850"/>
  <c r="A3850"/>
  <c r="F3849"/>
  <c r="G3849" s="1"/>
  <c r="D3849"/>
  <c r="B3849"/>
  <c r="A3849"/>
  <c r="F3848"/>
  <c r="G3848" s="1"/>
  <c r="D3848"/>
  <c r="B3848"/>
  <c r="A3848"/>
  <c r="F3847"/>
  <c r="G3847" s="1"/>
  <c r="D3847"/>
  <c r="B3847"/>
  <c r="A3847"/>
  <c r="F3846"/>
  <c r="G3846" s="1"/>
  <c r="D3846"/>
  <c r="B3846"/>
  <c r="A3846"/>
  <c r="F3845"/>
  <c r="G3845" s="1"/>
  <c r="D3845"/>
  <c r="B3845"/>
  <c r="A3845"/>
  <c r="F3844"/>
  <c r="G3844" s="1"/>
  <c r="D3844"/>
  <c r="B3844"/>
  <c r="A3844"/>
  <c r="F3843"/>
  <c r="G3843" s="1"/>
  <c r="D3843"/>
  <c r="B3843"/>
  <c r="A3843"/>
  <c r="D3842"/>
  <c r="A3842"/>
  <c r="D3841"/>
  <c r="A3841"/>
  <c r="D3840"/>
  <c r="A3840"/>
  <c r="D3839"/>
  <c r="A3839"/>
  <c r="D3838"/>
  <c r="A3838"/>
  <c r="B3831"/>
  <c r="G3830"/>
  <c r="B3830"/>
  <c r="B3829"/>
  <c r="B3828"/>
  <c r="F3772"/>
  <c r="G3772" s="1"/>
  <c r="D3772"/>
  <c r="B3772"/>
  <c r="A3772"/>
  <c r="F3771"/>
  <c r="G3771" s="1"/>
  <c r="D3771"/>
  <c r="B3771"/>
  <c r="A3771"/>
  <c r="F3770"/>
  <c r="G3770" s="1"/>
  <c r="D3770"/>
  <c r="B3770"/>
  <c r="A3770"/>
  <c r="F3769"/>
  <c r="G3769" s="1"/>
  <c r="D3769"/>
  <c r="B3769"/>
  <c r="A3769"/>
  <c r="F3768"/>
  <c r="G3768" s="1"/>
  <c r="D3768"/>
  <c r="B3768"/>
  <c r="A3768"/>
  <c r="F3767"/>
  <c r="G3767" s="1"/>
  <c r="D3767"/>
  <c r="B3767"/>
  <c r="A3767"/>
  <c r="F3766"/>
  <c r="G3766" s="1"/>
  <c r="D3766"/>
  <c r="B3766"/>
  <c r="A3766"/>
  <c r="D3765"/>
  <c r="A3765"/>
  <c r="D3764"/>
  <c r="A3764"/>
  <c r="F3761"/>
  <c r="G3761" s="1"/>
  <c r="D3761"/>
  <c r="B3761"/>
  <c r="A3761"/>
  <c r="G3760"/>
  <c r="D3760"/>
  <c r="B3760"/>
  <c r="A3760"/>
  <c r="G3759"/>
  <c r="D3759"/>
  <c r="B3759"/>
  <c r="A3759"/>
  <c r="G3758"/>
  <c r="D3758"/>
  <c r="B3758"/>
  <c r="A3758"/>
  <c r="D3757"/>
  <c r="A3757"/>
  <c r="D3756"/>
  <c r="A3756"/>
  <c r="D3755"/>
  <c r="A3755"/>
  <c r="D3754"/>
  <c r="A3754"/>
  <c r="F3751"/>
  <c r="G3751" s="1"/>
  <c r="D3751"/>
  <c r="B3751"/>
  <c r="A3751"/>
  <c r="F3750"/>
  <c r="G3750" s="1"/>
  <c r="D3750"/>
  <c r="B3750"/>
  <c r="A3750"/>
  <c r="F3749"/>
  <c r="G3749" s="1"/>
  <c r="D3749"/>
  <c r="B3749"/>
  <c r="A3749"/>
  <c r="F3748"/>
  <c r="G3748" s="1"/>
  <c r="D3748"/>
  <c r="B3748"/>
  <c r="A3748"/>
  <c r="F3747"/>
  <c r="G3747" s="1"/>
  <c r="D3747"/>
  <c r="B3747"/>
  <c r="A3747"/>
  <c r="F3746"/>
  <c r="G3746" s="1"/>
  <c r="D3746"/>
  <c r="B3746"/>
  <c r="A3746"/>
  <c r="F3745"/>
  <c r="G3745" s="1"/>
  <c r="D3745"/>
  <c r="B3745"/>
  <c r="A3745"/>
  <c r="F3744"/>
  <c r="G3744" s="1"/>
  <c r="D3744"/>
  <c r="B3744"/>
  <c r="A3744"/>
  <c r="F3743"/>
  <c r="G3743" s="1"/>
  <c r="D3743"/>
  <c r="B3743"/>
  <c r="A3743"/>
  <c r="D3742"/>
  <c r="A3742"/>
  <c r="D3741"/>
  <c r="A3741"/>
  <c r="D3740"/>
  <c r="A3740"/>
  <c r="D3739"/>
  <c r="A3739"/>
  <c r="D3738"/>
  <c r="A3738"/>
  <c r="B3731"/>
  <c r="G3730"/>
  <c r="B3730"/>
  <c r="B3729"/>
  <c r="B3728"/>
  <c r="F3672"/>
  <c r="G3672" s="1"/>
  <c r="D3672"/>
  <c r="B3672"/>
  <c r="A3672"/>
  <c r="F3671"/>
  <c r="G3671" s="1"/>
  <c r="D3671"/>
  <c r="B3671"/>
  <c r="A3671"/>
  <c r="F3670"/>
  <c r="G3670" s="1"/>
  <c r="D3670"/>
  <c r="B3670"/>
  <c r="A3670"/>
  <c r="F3669"/>
  <c r="G3669" s="1"/>
  <c r="D3669"/>
  <c r="B3669"/>
  <c r="A3669"/>
  <c r="F3668"/>
  <c r="G3668" s="1"/>
  <c r="D3668"/>
  <c r="B3668"/>
  <c r="A3668"/>
  <c r="D3667"/>
  <c r="A3667"/>
  <c r="D3666"/>
  <c r="A3666"/>
  <c r="D3665"/>
  <c r="A3665"/>
  <c r="D3664"/>
  <c r="A3664"/>
  <c r="F3661"/>
  <c r="G3661" s="1"/>
  <c r="D3661"/>
  <c r="B3661"/>
  <c r="A3661"/>
  <c r="F3660"/>
  <c r="G3660" s="1"/>
  <c r="D3660"/>
  <c r="B3660"/>
  <c r="A3660"/>
  <c r="F3659"/>
  <c r="G3659" s="1"/>
  <c r="D3659"/>
  <c r="B3659"/>
  <c r="A3659"/>
  <c r="G3658"/>
  <c r="D3658"/>
  <c r="B3658"/>
  <c r="A3658"/>
  <c r="G3657"/>
  <c r="D3657"/>
  <c r="B3657"/>
  <c r="A3657"/>
  <c r="D3656"/>
  <c r="A3656"/>
  <c r="D3655"/>
  <c r="A3655"/>
  <c r="D3654"/>
  <c r="A3654"/>
  <c r="F3651"/>
  <c r="G3651" s="1"/>
  <c r="D3651"/>
  <c r="B3651"/>
  <c r="A3651"/>
  <c r="F3650"/>
  <c r="G3650" s="1"/>
  <c r="D3650"/>
  <c r="B3650"/>
  <c r="A3650"/>
  <c r="F3649"/>
  <c r="G3649" s="1"/>
  <c r="D3649"/>
  <c r="B3649"/>
  <c r="A3649"/>
  <c r="F3648"/>
  <c r="G3648" s="1"/>
  <c r="D3648"/>
  <c r="B3648"/>
  <c r="A3648"/>
  <c r="F3647"/>
  <c r="G3647" s="1"/>
  <c r="D3647"/>
  <c r="B3647"/>
  <c r="A3647"/>
  <c r="F3646"/>
  <c r="G3646" s="1"/>
  <c r="D3646"/>
  <c r="B3646"/>
  <c r="A3646"/>
  <c r="F3645"/>
  <c r="G3645" s="1"/>
  <c r="D3645"/>
  <c r="B3645"/>
  <c r="A3645"/>
  <c r="F3644"/>
  <c r="G3644" s="1"/>
  <c r="D3644"/>
  <c r="B3644"/>
  <c r="A3644"/>
  <c r="F3643"/>
  <c r="G3643" s="1"/>
  <c r="D3643"/>
  <c r="B3643"/>
  <c r="A3643"/>
  <c r="F3642"/>
  <c r="G3642" s="1"/>
  <c r="D3642"/>
  <c r="B3642"/>
  <c r="A3642"/>
  <c r="D3641"/>
  <c r="A3641"/>
  <c r="D3640"/>
  <c r="A3640"/>
  <c r="D3639"/>
  <c r="A3639"/>
  <c r="D3638"/>
  <c r="A3638"/>
  <c r="B3631"/>
  <c r="G3630"/>
  <c r="B3630"/>
  <c r="B3629"/>
  <c r="B3628"/>
  <c r="F3622"/>
  <c r="G3622" s="1"/>
  <c r="D3622"/>
  <c r="B3622"/>
  <c r="A3622"/>
  <c r="F3621"/>
  <c r="G3621" s="1"/>
  <c r="D3621"/>
  <c r="B3621"/>
  <c r="A3621"/>
  <c r="F3620"/>
  <c r="G3620" s="1"/>
  <c r="D3620"/>
  <c r="B3620"/>
  <c r="A3620"/>
  <c r="F3619"/>
  <c r="G3619" s="1"/>
  <c r="D3619"/>
  <c r="B3619"/>
  <c r="A3619"/>
  <c r="F3618"/>
  <c r="G3618" s="1"/>
  <c r="D3618"/>
  <c r="B3618"/>
  <c r="A3618"/>
  <c r="D3617"/>
  <c r="A3617"/>
  <c r="D3616"/>
  <c r="A3616"/>
  <c r="D3615"/>
  <c r="A3615"/>
  <c r="D3614"/>
  <c r="A3614"/>
  <c r="F3611"/>
  <c r="G3611" s="1"/>
  <c r="D3611"/>
  <c r="B3611"/>
  <c r="A3611"/>
  <c r="F3610"/>
  <c r="G3610" s="1"/>
  <c r="D3610"/>
  <c r="B3610"/>
  <c r="A3610"/>
  <c r="G3609"/>
  <c r="D3609"/>
  <c r="B3609"/>
  <c r="A3609"/>
  <c r="G3608"/>
  <c r="D3608"/>
  <c r="B3608"/>
  <c r="A3608"/>
  <c r="D3607"/>
  <c r="A3607"/>
  <c r="D3606"/>
  <c r="A3606"/>
  <c r="D3605"/>
  <c r="A3605"/>
  <c r="D3604"/>
  <c r="A3604"/>
  <c r="F3601"/>
  <c r="G3601" s="1"/>
  <c r="D3601"/>
  <c r="B3601"/>
  <c r="A3601"/>
  <c r="F3600"/>
  <c r="G3600" s="1"/>
  <c r="D3600"/>
  <c r="B3600"/>
  <c r="A3600"/>
  <c r="F3599"/>
  <c r="G3599" s="1"/>
  <c r="D3599"/>
  <c r="B3599"/>
  <c r="A3599"/>
  <c r="F3598"/>
  <c r="G3598" s="1"/>
  <c r="D3598"/>
  <c r="B3598"/>
  <c r="A3598"/>
  <c r="F3597"/>
  <c r="G3597" s="1"/>
  <c r="D3597"/>
  <c r="B3597"/>
  <c r="A3597"/>
  <c r="F3596"/>
  <c r="G3596" s="1"/>
  <c r="D3596"/>
  <c r="B3596"/>
  <c r="A3596"/>
  <c r="F3595"/>
  <c r="G3595" s="1"/>
  <c r="D3595"/>
  <c r="B3595"/>
  <c r="A3595"/>
  <c r="F3594"/>
  <c r="G3594" s="1"/>
  <c r="D3594"/>
  <c r="B3594"/>
  <c r="A3594"/>
  <c r="F3593"/>
  <c r="G3593" s="1"/>
  <c r="D3593"/>
  <c r="B3593"/>
  <c r="A3593"/>
  <c r="F3592"/>
  <c r="G3592" s="1"/>
  <c r="D3592"/>
  <c r="B3592"/>
  <c r="A3592"/>
  <c r="D3591"/>
  <c r="A3591"/>
  <c r="D3590"/>
  <c r="A3590"/>
  <c r="D3589"/>
  <c r="A3589"/>
  <c r="D3588"/>
  <c r="A3588"/>
  <c r="B3581"/>
  <c r="G3580"/>
  <c r="B3580"/>
  <c r="B3579"/>
  <c r="B3578"/>
  <c r="F3572"/>
  <c r="G3572" s="1"/>
  <c r="D3572"/>
  <c r="B3572"/>
  <c r="A3572"/>
  <c r="F3571"/>
  <c r="G3571" s="1"/>
  <c r="D3571"/>
  <c r="B3571"/>
  <c r="A3571"/>
  <c r="F3570"/>
  <c r="G3570" s="1"/>
  <c r="D3570"/>
  <c r="B3570"/>
  <c r="A3570"/>
  <c r="F3569"/>
  <c r="G3569" s="1"/>
  <c r="D3569"/>
  <c r="B3569"/>
  <c r="A3569"/>
  <c r="F3568"/>
  <c r="G3568" s="1"/>
  <c r="D3568"/>
  <c r="B3568"/>
  <c r="A3568"/>
  <c r="D3567"/>
  <c r="A3567"/>
  <c r="D3566"/>
  <c r="A3566"/>
  <c r="D3565"/>
  <c r="A3565"/>
  <c r="D3564"/>
  <c r="A3564"/>
  <c r="F3561"/>
  <c r="G3561" s="1"/>
  <c r="D3561"/>
  <c r="B3561"/>
  <c r="A3561"/>
  <c r="G3560"/>
  <c r="D3560"/>
  <c r="B3560"/>
  <c r="A3560"/>
  <c r="G3559"/>
  <c r="D3559"/>
  <c r="B3559"/>
  <c r="A3559"/>
  <c r="G3558"/>
  <c r="D3558"/>
  <c r="B3558"/>
  <c r="A3558"/>
  <c r="D3557"/>
  <c r="A3557"/>
  <c r="D3556"/>
  <c r="A3556"/>
  <c r="D3555"/>
  <c r="A3555"/>
  <c r="D3554"/>
  <c r="A3554"/>
  <c r="F3551"/>
  <c r="G3551" s="1"/>
  <c r="D3551"/>
  <c r="B3551"/>
  <c r="A3551"/>
  <c r="F3550"/>
  <c r="G3550" s="1"/>
  <c r="D3550"/>
  <c r="B3550"/>
  <c r="A3550"/>
  <c r="F3549"/>
  <c r="G3549" s="1"/>
  <c r="D3549"/>
  <c r="B3549"/>
  <c r="A3549"/>
  <c r="F3548"/>
  <c r="G3548" s="1"/>
  <c r="D3548"/>
  <c r="B3548"/>
  <c r="A3548"/>
  <c r="F3547"/>
  <c r="G3547" s="1"/>
  <c r="D3547"/>
  <c r="B3547"/>
  <c r="A3547"/>
  <c r="F3546"/>
  <c r="G3546" s="1"/>
  <c r="D3546"/>
  <c r="B3546"/>
  <c r="A3546"/>
  <c r="F3545"/>
  <c r="G3545" s="1"/>
  <c r="D3545"/>
  <c r="B3545"/>
  <c r="A3545"/>
  <c r="F3544"/>
  <c r="G3544" s="1"/>
  <c r="D3544"/>
  <c r="B3544"/>
  <c r="A3544"/>
  <c r="F3543"/>
  <c r="G3543" s="1"/>
  <c r="D3543"/>
  <c r="B3543"/>
  <c r="A3543"/>
  <c r="F3542"/>
  <c r="G3542" s="1"/>
  <c r="D3542"/>
  <c r="B3542"/>
  <c r="A3542"/>
  <c r="D3541"/>
  <c r="A3541"/>
  <c r="D3540"/>
  <c r="A3540"/>
  <c r="D3539"/>
  <c r="A3539"/>
  <c r="D3538"/>
  <c r="A3538"/>
  <c r="B3531"/>
  <c r="G3530"/>
  <c r="B3530"/>
  <c r="B3529"/>
  <c r="B3528"/>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D3516"/>
  <c r="A3516"/>
  <c r="D3515"/>
  <c r="A3515"/>
  <c r="D3514"/>
  <c r="A3514"/>
  <c r="F3511"/>
  <c r="G3511" s="1"/>
  <c r="D3511"/>
  <c r="B3511"/>
  <c r="A3511"/>
  <c r="F3510"/>
  <c r="G3510" s="1"/>
  <c r="D3510"/>
  <c r="B3510"/>
  <c r="A3510"/>
  <c r="G3509"/>
  <c r="D3509"/>
  <c r="B3509"/>
  <c r="A3509"/>
  <c r="G3508"/>
  <c r="D3508"/>
  <c r="B3508"/>
  <c r="A3508"/>
  <c r="D3507"/>
  <c r="A3507"/>
  <c r="D3506"/>
  <c r="A3506"/>
  <c r="D3505"/>
  <c r="A3505"/>
  <c r="D3504"/>
  <c r="A3504"/>
  <c r="F3501"/>
  <c r="G3501" s="1"/>
  <c r="D3501"/>
  <c r="B3501"/>
  <c r="A3501"/>
  <c r="F3500"/>
  <c r="G3500" s="1"/>
  <c r="D3500"/>
  <c r="B3500"/>
  <c r="A3500"/>
  <c r="F3499"/>
  <c r="G3499" s="1"/>
  <c r="D3499"/>
  <c r="B3499"/>
  <c r="A3499"/>
  <c r="F3498"/>
  <c r="G3498" s="1"/>
  <c r="D3498"/>
  <c r="B3498"/>
  <c r="A3498"/>
  <c r="F3497"/>
  <c r="G3497" s="1"/>
  <c r="D3497"/>
  <c r="B3497"/>
  <c r="A3497"/>
  <c r="F3496"/>
  <c r="G3496" s="1"/>
  <c r="D3496"/>
  <c r="B3496"/>
  <c r="A3496"/>
  <c r="F3495"/>
  <c r="G3495" s="1"/>
  <c r="D3495"/>
  <c r="B3495"/>
  <c r="A3495"/>
  <c r="F3494"/>
  <c r="G3494" s="1"/>
  <c r="D3494"/>
  <c r="B3494"/>
  <c r="A3494"/>
  <c r="F3493"/>
  <c r="G3493" s="1"/>
  <c r="D3493"/>
  <c r="B3493"/>
  <c r="A3493"/>
  <c r="F3492"/>
  <c r="G3492" s="1"/>
  <c r="D3492"/>
  <c r="B3492"/>
  <c r="A3492"/>
  <c r="F3491"/>
  <c r="G3491" s="1"/>
  <c r="D3491"/>
  <c r="B3491"/>
  <c r="A3491"/>
  <c r="D3490"/>
  <c r="A3490"/>
  <c r="D3489"/>
  <c r="A3489"/>
  <c r="D3488"/>
  <c r="A3488"/>
  <c r="B3481"/>
  <c r="G3480"/>
  <c r="B3480"/>
  <c r="B3479"/>
  <c r="B3478"/>
  <c r="F3472"/>
  <c r="G3472" s="1"/>
  <c r="D3472"/>
  <c r="B3472"/>
  <c r="A3472"/>
  <c r="F3471"/>
  <c r="G3471" s="1"/>
  <c r="D3471"/>
  <c r="B3471"/>
  <c r="A3471"/>
  <c r="F3470"/>
  <c r="G3470" s="1"/>
  <c r="D3470"/>
  <c r="B3470"/>
  <c r="A3470"/>
  <c r="F3469"/>
  <c r="G3469" s="1"/>
  <c r="D3469"/>
  <c r="B3469"/>
  <c r="A3469"/>
  <c r="F3468"/>
  <c r="G3468" s="1"/>
  <c r="D3468"/>
  <c r="B3468"/>
  <c r="A3468"/>
  <c r="F3467"/>
  <c r="G3467" s="1"/>
  <c r="D3467"/>
  <c r="B3467"/>
  <c r="A3467"/>
  <c r="D3466"/>
  <c r="A3466"/>
  <c r="D3465"/>
  <c r="A3465"/>
  <c r="D3464"/>
  <c r="A3464"/>
  <c r="F3461"/>
  <c r="G3461" s="1"/>
  <c r="D3461"/>
  <c r="B3461"/>
  <c r="A3461"/>
  <c r="G3460"/>
  <c r="D3460"/>
  <c r="B3460"/>
  <c r="A3460"/>
  <c r="G3459"/>
  <c r="D3459"/>
  <c r="B3459"/>
  <c r="A3459"/>
  <c r="G3458"/>
  <c r="D3458"/>
  <c r="B3458"/>
  <c r="A3458"/>
  <c r="D3457"/>
  <c r="A3457"/>
  <c r="D3456"/>
  <c r="A3456"/>
  <c r="D3455"/>
  <c r="A3455"/>
  <c r="D3454"/>
  <c r="A3454"/>
  <c r="F3451"/>
  <c r="G3451" s="1"/>
  <c r="D3451"/>
  <c r="B3451"/>
  <c r="A3451"/>
  <c r="F3450"/>
  <c r="G3450" s="1"/>
  <c r="D3450"/>
  <c r="B3450"/>
  <c r="A3450"/>
  <c r="F3449"/>
  <c r="G3449" s="1"/>
  <c r="D3449"/>
  <c r="B3449"/>
  <c r="A3449"/>
  <c r="F3448"/>
  <c r="G3448" s="1"/>
  <c r="D3448"/>
  <c r="B3448"/>
  <c r="A3448"/>
  <c r="F3447"/>
  <c r="G3447" s="1"/>
  <c r="D3447"/>
  <c r="B3447"/>
  <c r="A3447"/>
  <c r="F3446"/>
  <c r="G3446" s="1"/>
  <c r="D3446"/>
  <c r="B3446"/>
  <c r="A3446"/>
  <c r="F3445"/>
  <c r="G3445" s="1"/>
  <c r="D3445"/>
  <c r="B3445"/>
  <c r="A3445"/>
  <c r="F3444"/>
  <c r="G3444" s="1"/>
  <c r="D3444"/>
  <c r="B3444"/>
  <c r="A3444"/>
  <c r="F3443"/>
  <c r="G3443" s="1"/>
  <c r="D3443"/>
  <c r="B3443"/>
  <c r="A3443"/>
  <c r="F3442"/>
  <c r="G3442" s="1"/>
  <c r="D3442"/>
  <c r="B3442"/>
  <c r="A3442"/>
  <c r="D3441"/>
  <c r="A3441"/>
  <c r="D3440"/>
  <c r="A3440"/>
  <c r="D3439"/>
  <c r="A3439"/>
  <c r="D3438"/>
  <c r="A3438"/>
  <c r="B3431"/>
  <c r="G3430"/>
  <c r="B3430"/>
  <c r="B3429"/>
  <c r="B3428"/>
  <c r="F3422"/>
  <c r="G3422" s="1"/>
  <c r="D3422"/>
  <c r="B3422"/>
  <c r="A3422"/>
  <c r="F3421"/>
  <c r="G3421" s="1"/>
  <c r="D3421"/>
  <c r="B3421"/>
  <c r="A3421"/>
  <c r="F3420"/>
  <c r="G3420" s="1"/>
  <c r="D3420"/>
  <c r="B3420"/>
  <c r="A3420"/>
  <c r="F3419"/>
  <c r="G3419" s="1"/>
  <c r="D3419"/>
  <c r="B3419"/>
  <c r="A3419"/>
  <c r="F3418"/>
  <c r="G3418" s="1"/>
  <c r="D3418"/>
  <c r="B3418"/>
  <c r="A3418"/>
  <c r="F3417"/>
  <c r="G3417" s="1"/>
  <c r="D3417"/>
  <c r="B3417"/>
  <c r="A3417"/>
  <c r="D3416"/>
  <c r="A3416"/>
  <c r="D3415"/>
  <c r="A3415"/>
  <c r="D3414"/>
  <c r="A3414"/>
  <c r="F3411"/>
  <c r="G3411" s="1"/>
  <c r="D3411"/>
  <c r="B3411"/>
  <c r="A3411"/>
  <c r="F3410"/>
  <c r="G3410" s="1"/>
  <c r="D3410"/>
  <c r="B3410"/>
  <c r="A3410"/>
  <c r="F3409"/>
  <c r="G3409" s="1"/>
  <c r="D3409"/>
  <c r="B3409"/>
  <c r="A3409"/>
  <c r="G3408"/>
  <c r="D3408"/>
  <c r="B3408"/>
  <c r="A3408"/>
  <c r="D3407"/>
  <c r="A3407"/>
  <c r="D3406"/>
  <c r="A3406"/>
  <c r="D3405"/>
  <c r="A3405"/>
  <c r="D3404"/>
  <c r="A3404"/>
  <c r="F3401"/>
  <c r="G3401" s="1"/>
  <c r="D3401"/>
  <c r="B3401"/>
  <c r="A3401"/>
  <c r="F3400"/>
  <c r="G3400" s="1"/>
  <c r="D3400"/>
  <c r="B3400"/>
  <c r="A3400"/>
  <c r="F3399"/>
  <c r="G3399" s="1"/>
  <c r="D3399"/>
  <c r="B3399"/>
  <c r="A3399"/>
  <c r="F3398"/>
  <c r="G3398" s="1"/>
  <c r="D3398"/>
  <c r="B3398"/>
  <c r="A3398"/>
  <c r="F3397"/>
  <c r="G3397" s="1"/>
  <c r="D3397"/>
  <c r="B3397"/>
  <c r="A3397"/>
  <c r="F3396"/>
  <c r="G3396" s="1"/>
  <c r="D3396"/>
  <c r="B3396"/>
  <c r="A3396"/>
  <c r="F3395"/>
  <c r="G3395" s="1"/>
  <c r="D3395"/>
  <c r="B3395"/>
  <c r="A3395"/>
  <c r="F3394"/>
  <c r="G3394" s="1"/>
  <c r="D3394"/>
  <c r="B3394"/>
  <c r="A3394"/>
  <c r="F3393"/>
  <c r="G3393" s="1"/>
  <c r="D3393"/>
  <c r="B3393"/>
  <c r="A3393"/>
  <c r="F3392"/>
  <c r="G3392" s="1"/>
  <c r="D3392"/>
  <c r="B3392"/>
  <c r="A3392"/>
  <c r="D3391"/>
  <c r="A3391"/>
  <c r="D3390"/>
  <c r="A3390"/>
  <c r="D3389"/>
  <c r="A3389"/>
  <c r="D3388"/>
  <c r="A3388"/>
  <c r="B3169"/>
  <c r="G3168"/>
  <c r="B3168"/>
  <c r="B3167"/>
  <c r="B3069"/>
  <c r="G3068"/>
  <c r="B3068"/>
  <c r="B3067"/>
  <c r="B3066"/>
  <c r="B3019"/>
  <c r="G3018"/>
  <c r="B3018"/>
  <c r="B3017"/>
  <c r="B3016"/>
  <c r="F2852"/>
  <c r="G2852" s="1"/>
  <c r="D2852"/>
  <c r="B2852"/>
  <c r="A2852"/>
  <c r="F2851"/>
  <c r="G2851" s="1"/>
  <c r="D2851"/>
  <c r="B2851"/>
  <c r="A2851"/>
  <c r="F2850"/>
  <c r="G2850" s="1"/>
  <c r="D2850"/>
  <c r="B2850"/>
  <c r="A2850"/>
  <c r="F2849"/>
  <c r="G2849" s="1"/>
  <c r="D2849"/>
  <c r="B2849"/>
  <c r="A2849"/>
  <c r="F2848"/>
  <c r="G2848" s="1"/>
  <c r="D2848"/>
  <c r="B2848"/>
  <c r="A2848"/>
  <c r="F2847"/>
  <c r="G2847" s="1"/>
  <c r="D2847"/>
  <c r="B2847"/>
  <c r="A2847"/>
  <c r="F2846"/>
  <c r="G2846" s="1"/>
  <c r="D2846"/>
  <c r="B2846"/>
  <c r="A2846"/>
  <c r="D2845"/>
  <c r="A2845"/>
  <c r="D2844"/>
  <c r="A2844"/>
  <c r="F2841"/>
  <c r="G2841" s="1"/>
  <c r="D2841"/>
  <c r="B2841"/>
  <c r="A2841"/>
  <c r="F2840"/>
  <c r="G2840" s="1"/>
  <c r="D2840"/>
  <c r="B2840"/>
  <c r="A2840"/>
  <c r="F2839"/>
  <c r="G2839" s="1"/>
  <c r="D2839"/>
  <c r="B2839"/>
  <c r="A2839"/>
  <c r="F2838"/>
  <c r="G2838" s="1"/>
  <c r="D2838"/>
  <c r="B2838"/>
  <c r="A2838"/>
  <c r="F2837"/>
  <c r="G2837" s="1"/>
  <c r="D2837"/>
  <c r="B2837"/>
  <c r="A2837"/>
  <c r="D2836"/>
  <c r="A2836"/>
  <c r="D2835"/>
  <c r="A2835"/>
  <c r="D2834"/>
  <c r="A2834"/>
  <c r="F2831"/>
  <c r="G2831" s="1"/>
  <c r="D2831"/>
  <c r="B2831"/>
  <c r="A2831"/>
  <c r="F2830"/>
  <c r="G2830" s="1"/>
  <c r="D2830"/>
  <c r="B2830"/>
  <c r="A2830"/>
  <c r="F2829"/>
  <c r="G2829" s="1"/>
  <c r="D2829"/>
  <c r="B2829"/>
  <c r="A2829"/>
  <c r="F2828"/>
  <c r="G2828" s="1"/>
  <c r="D2828"/>
  <c r="B2828"/>
  <c r="A2828"/>
  <c r="F2827"/>
  <c r="G2827" s="1"/>
  <c r="D2827"/>
  <c r="B2827"/>
  <c r="A2827"/>
  <c r="F2826"/>
  <c r="G2826" s="1"/>
  <c r="D2826"/>
  <c r="B2826"/>
  <c r="A2826"/>
  <c r="F2825"/>
  <c r="G2825" s="1"/>
  <c r="D2825"/>
  <c r="B2825"/>
  <c r="A2825"/>
  <c r="F2824"/>
  <c r="G2824" s="1"/>
  <c r="D2824"/>
  <c r="B2824"/>
  <c r="A2824"/>
  <c r="F2823"/>
  <c r="G2823" s="1"/>
  <c r="D2823"/>
  <c r="B2823"/>
  <c r="A2823"/>
  <c r="F2822"/>
  <c r="G2822" s="1"/>
  <c r="D2822"/>
  <c r="B2822"/>
  <c r="A2822"/>
  <c r="D2821"/>
  <c r="A2821"/>
  <c r="D2820"/>
  <c r="A2820"/>
  <c r="D2819"/>
  <c r="A2819"/>
  <c r="D2818"/>
  <c r="A2818"/>
  <c r="B2811"/>
  <c r="G2810"/>
  <c r="B2810"/>
  <c r="B2809"/>
  <c r="B2808"/>
  <c r="F2802"/>
  <c r="G2802" s="1"/>
  <c r="D2802"/>
  <c r="B2802"/>
  <c r="A2802"/>
  <c r="F2801"/>
  <c r="G2801" s="1"/>
  <c r="D2801"/>
  <c r="B2801"/>
  <c r="A2801"/>
  <c r="F2800"/>
  <c r="G2800" s="1"/>
  <c r="D2800"/>
  <c r="B2800"/>
  <c r="A2800"/>
  <c r="F2799"/>
  <c r="G2799" s="1"/>
  <c r="D2799"/>
  <c r="B2799"/>
  <c r="A2799"/>
  <c r="F2798"/>
  <c r="G2798" s="1"/>
  <c r="D2798"/>
  <c r="B2798"/>
  <c r="A2798"/>
  <c r="F2797"/>
  <c r="G2797" s="1"/>
  <c r="D2797"/>
  <c r="B2797"/>
  <c r="A2797"/>
  <c r="D2796"/>
  <c r="A2796"/>
  <c r="D2795"/>
  <c r="A2795"/>
  <c r="D2794"/>
  <c r="A2794"/>
  <c r="F2791"/>
  <c r="G2791" s="1"/>
  <c r="D2791"/>
  <c r="B2791"/>
  <c r="A2791"/>
  <c r="F2790"/>
  <c r="G2790" s="1"/>
  <c r="D2790"/>
  <c r="B2790"/>
  <c r="A2790"/>
  <c r="F2789"/>
  <c r="G2789" s="1"/>
  <c r="D2789"/>
  <c r="B2789"/>
  <c r="A2789"/>
  <c r="F2788"/>
  <c r="G2788" s="1"/>
  <c r="D2788"/>
  <c r="B2788"/>
  <c r="A2788"/>
  <c r="F2787"/>
  <c r="G2787" s="1"/>
  <c r="D2787"/>
  <c r="B2787"/>
  <c r="A2787"/>
  <c r="D2786"/>
  <c r="A2786"/>
  <c r="D2785"/>
  <c r="A2785"/>
  <c r="D2784"/>
  <c r="A2784"/>
  <c r="F2781"/>
  <c r="G2781" s="1"/>
  <c r="D2781"/>
  <c r="B2781"/>
  <c r="A2781"/>
  <c r="F2780"/>
  <c r="G2780" s="1"/>
  <c r="D2780"/>
  <c r="B2780"/>
  <c r="A2780"/>
  <c r="F2779"/>
  <c r="G2779" s="1"/>
  <c r="D2779"/>
  <c r="B2779"/>
  <c r="A2779"/>
  <c r="F2778"/>
  <c r="G2778" s="1"/>
  <c r="D2778"/>
  <c r="B2778"/>
  <c r="A2778"/>
  <c r="F2777"/>
  <c r="G2777" s="1"/>
  <c r="D2777"/>
  <c r="B2777"/>
  <c r="A2777"/>
  <c r="F2776"/>
  <c r="G2776" s="1"/>
  <c r="D2776"/>
  <c r="B2776"/>
  <c r="A2776"/>
  <c r="F2775"/>
  <c r="G2775" s="1"/>
  <c r="D2775"/>
  <c r="B2775"/>
  <c r="A2775"/>
  <c r="F2774"/>
  <c r="G2774" s="1"/>
  <c r="D2774"/>
  <c r="B2774"/>
  <c r="A2774"/>
  <c r="D2773"/>
  <c r="A2773"/>
  <c r="D2772"/>
  <c r="A2772"/>
  <c r="D2771"/>
  <c r="A2771"/>
  <c r="D2770"/>
  <c r="A2770"/>
  <c r="D2769"/>
  <c r="A2769"/>
  <c r="D2768"/>
  <c r="A2768"/>
  <c r="B2761"/>
  <c r="G2760"/>
  <c r="B2760"/>
  <c r="B2759"/>
  <c r="B2758"/>
  <c r="F2752"/>
  <c r="G2752" s="1"/>
  <c r="D2752"/>
  <c r="B2752"/>
  <c r="A2752"/>
  <c r="F2751"/>
  <c r="G2751" s="1"/>
  <c r="D2751"/>
  <c r="B2751"/>
  <c r="A2751"/>
  <c r="F2750"/>
  <c r="G2750" s="1"/>
  <c r="D2750"/>
  <c r="B2750"/>
  <c r="A2750"/>
  <c r="F2749"/>
  <c r="G2749" s="1"/>
  <c r="D2749"/>
  <c r="B2749"/>
  <c r="A2749"/>
  <c r="F2748"/>
  <c r="G2748" s="1"/>
  <c r="D2748"/>
  <c r="B2748"/>
  <c r="A2748"/>
  <c r="F2747"/>
  <c r="G2747" s="1"/>
  <c r="D2747"/>
  <c r="B2747"/>
  <c r="A2747"/>
  <c r="D2746"/>
  <c r="A2746"/>
  <c r="D2745"/>
  <c r="A2745"/>
  <c r="D2744"/>
  <c r="A2744"/>
  <c r="F2741"/>
  <c r="G2741" s="1"/>
  <c r="D2741"/>
  <c r="B2741"/>
  <c r="A2741"/>
  <c r="F2740"/>
  <c r="G2740" s="1"/>
  <c r="D2740"/>
  <c r="B2740"/>
  <c r="A2740"/>
  <c r="F2739"/>
  <c r="G2739" s="1"/>
  <c r="D2739"/>
  <c r="B2739"/>
  <c r="A2739"/>
  <c r="F2738"/>
  <c r="G2738" s="1"/>
  <c r="D2738"/>
  <c r="B2738"/>
  <c r="A2738"/>
  <c r="F2737"/>
  <c r="G2737" s="1"/>
  <c r="D2737"/>
  <c r="B2737"/>
  <c r="A2737"/>
  <c r="D2736"/>
  <c r="A2736"/>
  <c r="D2735"/>
  <c r="A2735"/>
  <c r="D2734"/>
  <c r="A2734"/>
  <c r="F2731"/>
  <c r="G2731" s="1"/>
  <c r="D2731"/>
  <c r="B2731"/>
  <c r="A2731"/>
  <c r="F2730"/>
  <c r="G2730" s="1"/>
  <c r="D2730"/>
  <c r="B2730"/>
  <c r="A2730"/>
  <c r="F2729"/>
  <c r="G2729" s="1"/>
  <c r="D2729"/>
  <c r="B2729"/>
  <c r="A2729"/>
  <c r="F2728"/>
  <c r="G2728" s="1"/>
  <c r="D2728"/>
  <c r="B2728"/>
  <c r="A2728"/>
  <c r="F2727"/>
  <c r="G2727" s="1"/>
  <c r="D2727"/>
  <c r="B2727"/>
  <c r="A2727"/>
  <c r="F2726"/>
  <c r="G2726" s="1"/>
  <c r="D2726"/>
  <c r="B2726"/>
  <c r="A2726"/>
  <c r="F2725"/>
  <c r="G2725" s="1"/>
  <c r="D2725"/>
  <c r="B2725"/>
  <c r="A2725"/>
  <c r="F2724"/>
  <c r="G2724" s="1"/>
  <c r="D2724"/>
  <c r="B2724"/>
  <c r="A2724"/>
  <c r="F2723"/>
  <c r="G2723" s="1"/>
  <c r="D2723"/>
  <c r="B2723"/>
  <c r="A2723"/>
  <c r="D2722"/>
  <c r="A2722"/>
  <c r="D2721"/>
  <c r="A2721"/>
  <c r="D2720"/>
  <c r="A2720"/>
  <c r="D2719"/>
  <c r="A2719"/>
  <c r="D2718"/>
  <c r="A2718"/>
  <c r="B2711"/>
  <c r="G2710"/>
  <c r="B2710"/>
  <c r="B2709"/>
  <c r="B2708"/>
  <c r="F2702"/>
  <c r="G2702" s="1"/>
  <c r="D2702"/>
  <c r="B2702"/>
  <c r="A2702"/>
  <c r="F2701"/>
  <c r="G2701" s="1"/>
  <c r="D2701"/>
  <c r="B2701"/>
  <c r="A2701"/>
  <c r="F2700"/>
  <c r="G2700" s="1"/>
  <c r="D2700"/>
  <c r="B2700"/>
  <c r="A2700"/>
  <c r="F2699"/>
  <c r="G2699" s="1"/>
  <c r="D2699"/>
  <c r="B2699"/>
  <c r="A2699"/>
  <c r="D2698"/>
  <c r="A2698"/>
  <c r="D2697"/>
  <c r="A2697"/>
  <c r="D2696"/>
  <c r="A2696"/>
  <c r="D2695"/>
  <c r="A2695"/>
  <c r="D2694"/>
  <c r="A2694"/>
  <c r="F2691"/>
  <c r="G2691" s="1"/>
  <c r="D2691"/>
  <c r="B2691"/>
  <c r="A2691"/>
  <c r="F2690"/>
  <c r="G2690" s="1"/>
  <c r="D2690"/>
  <c r="B2690"/>
  <c r="A2690"/>
  <c r="F2689"/>
  <c r="G2689" s="1"/>
  <c r="D2689"/>
  <c r="B2689"/>
  <c r="A2689"/>
  <c r="F2688"/>
  <c r="G2688" s="1"/>
  <c r="D2688"/>
  <c r="B2688"/>
  <c r="A2688"/>
  <c r="F2687"/>
  <c r="G2687" s="1"/>
  <c r="D2687"/>
  <c r="B2687"/>
  <c r="A2687"/>
  <c r="D2686"/>
  <c r="A2686"/>
  <c r="D2685"/>
  <c r="A2685"/>
  <c r="D2684"/>
  <c r="A2684"/>
  <c r="F2681"/>
  <c r="G2681" s="1"/>
  <c r="D2681"/>
  <c r="B2681"/>
  <c r="A2681"/>
  <c r="F2680"/>
  <c r="G2680" s="1"/>
  <c r="D2680"/>
  <c r="B2680"/>
  <c r="A2680"/>
  <c r="F2679"/>
  <c r="G2679" s="1"/>
  <c r="D2679"/>
  <c r="B2679"/>
  <c r="A2679"/>
  <c r="F2678"/>
  <c r="G2678" s="1"/>
  <c r="D2678"/>
  <c r="B2678"/>
  <c r="A2678"/>
  <c r="F2677"/>
  <c r="G2677" s="1"/>
  <c r="D2677"/>
  <c r="B2677"/>
  <c r="A2677"/>
  <c r="F2676"/>
  <c r="G2676" s="1"/>
  <c r="D2676"/>
  <c r="B2676"/>
  <c r="A2676"/>
  <c r="F2675"/>
  <c r="G2675" s="1"/>
  <c r="D2675"/>
  <c r="B2675"/>
  <c r="A2675"/>
  <c r="F2674"/>
  <c r="G2674" s="1"/>
  <c r="D2674"/>
  <c r="B2674"/>
  <c r="A2674"/>
  <c r="D2673"/>
  <c r="A2673"/>
  <c r="D2672"/>
  <c r="A2672"/>
  <c r="D2671"/>
  <c r="A2671"/>
  <c r="D2670"/>
  <c r="A2670"/>
  <c r="D2669"/>
  <c r="A2669"/>
  <c r="D2668"/>
  <c r="A2668"/>
  <c r="B2661"/>
  <c r="G2660"/>
  <c r="B2660"/>
  <c r="B2659"/>
  <c r="B2658"/>
  <c r="F2652"/>
  <c r="G2652" s="1"/>
  <c r="D2652"/>
  <c r="B2652"/>
  <c r="A2652"/>
  <c r="F2651"/>
  <c r="G2651" s="1"/>
  <c r="D2651"/>
  <c r="B2651"/>
  <c r="A2651"/>
  <c r="F2650"/>
  <c r="G2650" s="1"/>
  <c r="D2650"/>
  <c r="B2650"/>
  <c r="A2650"/>
  <c r="F2649"/>
  <c r="G2649" s="1"/>
  <c r="D2649"/>
  <c r="B2649"/>
  <c r="A2649"/>
  <c r="F2648"/>
  <c r="G2648" s="1"/>
  <c r="D2648"/>
  <c r="B2648"/>
  <c r="A2648"/>
  <c r="F2647"/>
  <c r="G2647" s="1"/>
  <c r="D2647"/>
  <c r="B2647"/>
  <c r="A2647"/>
  <c r="D2646"/>
  <c r="A2646"/>
  <c r="D2645"/>
  <c r="A2645"/>
  <c r="D2644"/>
  <c r="A2644"/>
  <c r="F2641"/>
  <c r="G2641" s="1"/>
  <c r="D2641"/>
  <c r="B2641"/>
  <c r="A2641"/>
  <c r="F2640"/>
  <c r="G2640" s="1"/>
  <c r="D2640"/>
  <c r="B2640"/>
  <c r="A2640"/>
  <c r="F2639"/>
  <c r="G2639" s="1"/>
  <c r="D2639"/>
  <c r="B2639"/>
  <c r="A2639"/>
  <c r="F2638"/>
  <c r="G2638" s="1"/>
  <c r="D2638"/>
  <c r="B2638"/>
  <c r="A2638"/>
  <c r="F2637"/>
  <c r="G2637" s="1"/>
  <c r="D2637"/>
  <c r="B2637"/>
  <c r="A2637"/>
  <c r="D2636"/>
  <c r="A2636"/>
  <c r="D2635"/>
  <c r="A2635"/>
  <c r="D2634"/>
  <c r="A2634"/>
  <c r="F2631"/>
  <c r="G2631" s="1"/>
  <c r="D2631"/>
  <c r="B2631"/>
  <c r="A2631"/>
  <c r="F2630"/>
  <c r="G2630" s="1"/>
  <c r="D2630"/>
  <c r="B2630"/>
  <c r="A2630"/>
  <c r="F2629"/>
  <c r="G2629" s="1"/>
  <c r="D2629"/>
  <c r="B2629"/>
  <c r="A2629"/>
  <c r="F2628"/>
  <c r="G2628" s="1"/>
  <c r="D2628"/>
  <c r="B2628"/>
  <c r="A2628"/>
  <c r="F2627"/>
  <c r="G2627" s="1"/>
  <c r="D2627"/>
  <c r="B2627"/>
  <c r="A2627"/>
  <c r="F2626"/>
  <c r="G2626" s="1"/>
  <c r="D2626"/>
  <c r="B2626"/>
  <c r="A2626"/>
  <c r="F2625"/>
  <c r="G2625" s="1"/>
  <c r="D2625"/>
  <c r="B2625"/>
  <c r="A2625"/>
  <c r="F2624"/>
  <c r="G2624" s="1"/>
  <c r="D2624"/>
  <c r="B2624"/>
  <c r="A2624"/>
  <c r="D2623"/>
  <c r="A2623"/>
  <c r="D2622"/>
  <c r="A2622"/>
  <c r="D2621"/>
  <c r="A2621"/>
  <c r="D2620"/>
  <c r="A2620"/>
  <c r="D2619"/>
  <c r="A2619"/>
  <c r="D2618"/>
  <c r="A2618"/>
  <c r="B2611"/>
  <c r="G2610"/>
  <c r="B2610"/>
  <c r="B2609"/>
  <c r="B2608"/>
  <c r="F2602"/>
  <c r="G2602" s="1"/>
  <c r="D2602"/>
  <c r="B2602"/>
  <c r="A2602"/>
  <c r="F2601"/>
  <c r="G2601" s="1"/>
  <c r="D2601"/>
  <c r="B2601"/>
  <c r="A2601"/>
  <c r="F2600"/>
  <c r="G2600" s="1"/>
  <c r="D2600"/>
  <c r="B2600"/>
  <c r="A2600"/>
  <c r="F2599"/>
  <c r="G2599" s="1"/>
  <c r="D2599"/>
  <c r="B2599"/>
  <c r="A2599"/>
  <c r="F2598"/>
  <c r="G2598" s="1"/>
  <c r="D2598"/>
  <c r="B2598"/>
  <c r="A2598"/>
  <c r="F2597"/>
  <c r="G2597" s="1"/>
  <c r="D2597"/>
  <c r="B2597"/>
  <c r="A2597"/>
  <c r="D2596"/>
  <c r="A2596"/>
  <c r="D2595"/>
  <c r="A2595"/>
  <c r="D2594"/>
  <c r="A2594"/>
  <c r="F2591"/>
  <c r="G2591" s="1"/>
  <c r="D2591"/>
  <c r="B2591"/>
  <c r="A2591"/>
  <c r="F2590"/>
  <c r="G2590" s="1"/>
  <c r="D2590"/>
  <c r="B2590"/>
  <c r="A2590"/>
  <c r="F2589"/>
  <c r="G2589" s="1"/>
  <c r="D2589"/>
  <c r="B2589"/>
  <c r="A2589"/>
  <c r="F2588"/>
  <c r="G2588" s="1"/>
  <c r="D2588"/>
  <c r="B2588"/>
  <c r="A2588"/>
  <c r="D2587"/>
  <c r="B2587"/>
  <c r="A2587"/>
  <c r="D2586"/>
  <c r="A2586"/>
  <c r="D2585"/>
  <c r="A2585"/>
  <c r="D2584"/>
  <c r="A2584"/>
  <c r="F2581"/>
  <c r="G2581" s="1"/>
  <c r="D2581"/>
  <c r="B2581"/>
  <c r="A2581"/>
  <c r="F2580"/>
  <c r="G2580" s="1"/>
  <c r="D2580"/>
  <c r="B2580"/>
  <c r="A2580"/>
  <c r="F2579"/>
  <c r="G2579" s="1"/>
  <c r="D2579"/>
  <c r="B2579"/>
  <c r="A2579"/>
  <c r="F2578"/>
  <c r="G2578" s="1"/>
  <c r="D2578"/>
  <c r="B2578"/>
  <c r="A2578"/>
  <c r="F2577"/>
  <c r="G2577" s="1"/>
  <c r="D2577"/>
  <c r="B2577"/>
  <c r="A2577"/>
  <c r="F2576"/>
  <c r="G2576" s="1"/>
  <c r="D2576"/>
  <c r="B2576"/>
  <c r="A2576"/>
  <c r="F2575"/>
  <c r="G2575" s="1"/>
  <c r="D2575"/>
  <c r="B2575"/>
  <c r="A2575"/>
  <c r="F2574"/>
  <c r="G2574" s="1"/>
  <c r="D2574"/>
  <c r="B2574"/>
  <c r="A2574"/>
  <c r="F2573"/>
  <c r="G2573" s="1"/>
  <c r="D2573"/>
  <c r="B2573"/>
  <c r="A2573"/>
  <c r="D2572"/>
  <c r="A2572"/>
  <c r="D2571"/>
  <c r="A2571"/>
  <c r="D2570"/>
  <c r="A2570"/>
  <c r="D2569"/>
  <c r="A2569"/>
  <c r="D2568"/>
  <c r="A2568"/>
  <c r="B2561"/>
  <c r="G2560"/>
  <c r="B2560"/>
  <c r="B2559"/>
  <c r="B2558"/>
  <c r="B2461"/>
  <c r="G2460"/>
  <c r="B2460"/>
  <c r="B2459"/>
  <c r="B2458"/>
  <c r="B2411"/>
  <c r="G2410"/>
  <c r="B2410"/>
  <c r="B2409"/>
  <c r="B2408"/>
  <c r="D2303"/>
  <c r="A2303"/>
  <c r="D2302"/>
  <c r="A2302"/>
  <c r="D2299"/>
  <c r="A2299"/>
  <c r="D2298"/>
  <c r="A2298"/>
  <c r="D2295"/>
  <c r="A2295"/>
  <c r="D2294"/>
  <c r="A2294"/>
  <c r="A2293"/>
  <c r="D2275"/>
  <c r="A2275"/>
  <c r="D2274"/>
  <c r="A2274"/>
  <c r="D2273"/>
  <c r="A2273"/>
  <c r="D2272"/>
  <c r="A2272"/>
  <c r="D2271"/>
  <c r="A2271"/>
  <c r="D2270"/>
  <c r="A2270"/>
  <c r="D2269"/>
  <c r="A2269"/>
  <c r="B2262"/>
  <c r="G2261"/>
  <c r="B2261"/>
  <c r="B2260"/>
  <c r="B2259"/>
  <c r="F2204"/>
  <c r="G2204" s="1"/>
  <c r="D2204"/>
  <c r="B2204"/>
  <c r="A2204"/>
  <c r="F2203"/>
  <c r="G2203" s="1"/>
  <c r="D2203"/>
  <c r="B2203"/>
  <c r="A2203"/>
  <c r="F2202"/>
  <c r="G2202" s="1"/>
  <c r="D2202"/>
  <c r="B2202"/>
  <c r="A2202"/>
  <c r="F2201"/>
  <c r="G2201" s="1"/>
  <c r="D2201"/>
  <c r="B2201"/>
  <c r="A2201"/>
  <c r="F2200"/>
  <c r="G2200" s="1"/>
  <c r="D2200"/>
  <c r="B2200"/>
  <c r="A2200"/>
  <c r="F2199"/>
  <c r="G2199" s="1"/>
  <c r="D2199"/>
  <c r="B2199"/>
  <c r="A2199"/>
  <c r="D2198"/>
  <c r="A2198"/>
  <c r="D2197"/>
  <c r="A2197"/>
  <c r="D2196"/>
  <c r="A2196"/>
  <c r="F2193"/>
  <c r="G2193" s="1"/>
  <c r="D2193"/>
  <c r="B2193"/>
  <c r="A2193"/>
  <c r="F2192"/>
  <c r="G2192" s="1"/>
  <c r="D2192"/>
  <c r="B2192"/>
  <c r="A2192"/>
  <c r="F2191"/>
  <c r="G2191" s="1"/>
  <c r="D2191"/>
  <c r="B2191"/>
  <c r="A2191"/>
  <c r="F2190"/>
  <c r="G2190" s="1"/>
  <c r="D2190"/>
  <c r="B2190"/>
  <c r="A2190"/>
  <c r="F2189"/>
  <c r="G2189" s="1"/>
  <c r="D2189"/>
  <c r="B2189"/>
  <c r="A2189"/>
  <c r="D2188"/>
  <c r="A2188"/>
  <c r="D2187"/>
  <c r="A2187"/>
  <c r="D2186"/>
  <c r="A2186"/>
  <c r="F2183"/>
  <c r="G2183" s="1"/>
  <c r="D2183"/>
  <c r="B2183"/>
  <c r="A2183"/>
  <c r="F2182"/>
  <c r="G2182" s="1"/>
  <c r="D2182"/>
  <c r="B2182"/>
  <c r="A2182"/>
  <c r="F2181"/>
  <c r="G2181" s="1"/>
  <c r="D2181"/>
  <c r="B2181"/>
  <c r="A2181"/>
  <c r="F2180"/>
  <c r="G2180" s="1"/>
  <c r="D2180"/>
  <c r="B2180"/>
  <c r="A2180"/>
  <c r="F2179"/>
  <c r="G2179" s="1"/>
  <c r="D2179"/>
  <c r="B2179"/>
  <c r="A2179"/>
  <c r="D2176"/>
  <c r="A2176"/>
  <c r="D2175"/>
  <c r="A2175"/>
  <c r="D2174"/>
  <c r="A2174"/>
  <c r="D2173"/>
  <c r="A2173"/>
  <c r="D2172"/>
  <c r="A2172"/>
  <c r="D2171"/>
  <c r="A2171"/>
  <c r="D2170"/>
  <c r="A2170"/>
  <c r="B2163"/>
  <c r="G2162"/>
  <c r="B2162"/>
  <c r="B2161"/>
  <c r="B2160"/>
  <c r="B2063"/>
  <c r="G2062"/>
  <c r="B2062"/>
  <c r="B2061"/>
  <c r="B2060"/>
  <c r="F2054"/>
  <c r="G2054" s="1"/>
  <c r="D2054"/>
  <c r="B2054"/>
  <c r="A2054"/>
  <c r="F2053"/>
  <c r="G2053" s="1"/>
  <c r="D2053"/>
  <c r="B2053"/>
  <c r="A2053"/>
  <c r="F2052"/>
  <c r="G2052" s="1"/>
  <c r="D2052"/>
  <c r="B2052"/>
  <c r="A2052"/>
  <c r="F2051"/>
  <c r="G2051" s="1"/>
  <c r="D2051"/>
  <c r="B2051"/>
  <c r="A2051"/>
  <c r="F2050"/>
  <c r="G2050" s="1"/>
  <c r="D2050"/>
  <c r="B2050"/>
  <c r="A2050"/>
  <c r="F2049"/>
  <c r="G2049" s="1"/>
  <c r="D2049"/>
  <c r="B2049"/>
  <c r="A2049"/>
  <c r="F2048"/>
  <c r="G2048" s="1"/>
  <c r="D2048"/>
  <c r="B2048"/>
  <c r="A2048"/>
  <c r="F2047"/>
  <c r="G2047" s="1"/>
  <c r="D2047"/>
  <c r="B2047"/>
  <c r="A2047"/>
  <c r="D2046"/>
  <c r="A2046"/>
  <c r="F2043"/>
  <c r="G2043" s="1"/>
  <c r="D2043"/>
  <c r="B2043"/>
  <c r="A2043"/>
  <c r="F2042"/>
  <c r="G2042" s="1"/>
  <c r="D2042"/>
  <c r="B2042"/>
  <c r="A2042"/>
  <c r="F2041"/>
  <c r="G2041" s="1"/>
  <c r="D2041"/>
  <c r="B2041"/>
  <c r="A2041"/>
  <c r="F2040"/>
  <c r="G2040" s="1"/>
  <c r="D2040"/>
  <c r="B2040"/>
  <c r="A2040"/>
  <c r="F2039"/>
  <c r="G2039" s="1"/>
  <c r="D2039"/>
  <c r="B2039"/>
  <c r="A2039"/>
  <c r="F2038"/>
  <c r="G2038" s="1"/>
  <c r="D2038"/>
  <c r="B2038"/>
  <c r="A2038"/>
  <c r="D2037"/>
  <c r="A2037"/>
  <c r="D2036"/>
  <c r="A2036"/>
  <c r="F2033"/>
  <c r="G2033" s="1"/>
  <c r="D2033"/>
  <c r="B2033"/>
  <c r="A2033"/>
  <c r="F2032"/>
  <c r="G2032" s="1"/>
  <c r="D2032"/>
  <c r="A2032"/>
  <c r="F2031"/>
  <c r="G2031" s="1"/>
  <c r="D2031"/>
  <c r="A2031"/>
  <c r="D2030"/>
  <c r="A2030"/>
  <c r="F2029"/>
  <c r="G2029" s="1"/>
  <c r="D2029"/>
  <c r="A2029"/>
  <c r="D2028"/>
  <c r="A2028"/>
  <c r="D2027"/>
  <c r="A2027"/>
  <c r="D2026"/>
  <c r="A2026"/>
  <c r="D2025"/>
  <c r="A2025"/>
  <c r="D2024"/>
  <c r="A2024"/>
  <c r="D2023"/>
  <c r="A2023"/>
  <c r="D2022"/>
  <c r="A2022"/>
  <c r="D2021"/>
  <c r="A2021"/>
  <c r="D2020"/>
  <c r="A2020"/>
  <c r="B2013"/>
  <c r="G2012"/>
  <c r="B2012"/>
  <c r="B2011"/>
  <c r="B2010"/>
  <c r="B1961"/>
  <c r="G1960"/>
  <c r="B1960"/>
  <c r="B1959"/>
  <c r="B1909"/>
  <c r="G1908"/>
  <c r="B1908"/>
  <c r="B1907"/>
  <c r="B1906"/>
  <c r="B1857"/>
  <c r="G1856"/>
  <c r="B1856"/>
  <c r="B1855"/>
  <c r="B1854"/>
  <c r="F1848"/>
  <c r="G1848" s="1"/>
  <c r="D1848"/>
  <c r="B1848"/>
  <c r="A1848"/>
  <c r="F1847"/>
  <c r="G1847" s="1"/>
  <c r="D1847"/>
  <c r="B1847"/>
  <c r="A1847"/>
  <c r="F1846"/>
  <c r="G1846" s="1"/>
  <c r="D1846"/>
  <c r="B1846"/>
  <c r="A1846"/>
  <c r="F1845"/>
  <c r="G1845" s="1"/>
  <c r="D1845"/>
  <c r="B1845"/>
  <c r="A1845"/>
  <c r="F1844"/>
  <c r="G1844" s="1"/>
  <c r="D1844"/>
  <c r="B1844"/>
  <c r="A1844"/>
  <c r="F1843"/>
  <c r="G1843" s="1"/>
  <c r="D1843"/>
  <c r="B1843"/>
  <c r="A1843"/>
  <c r="F1842"/>
  <c r="G1842" s="1"/>
  <c r="D1842"/>
  <c r="B1842"/>
  <c r="A1842"/>
  <c r="D1841"/>
  <c r="A1841"/>
  <c r="D1840"/>
  <c r="A1840"/>
  <c r="F1837"/>
  <c r="G1837" s="1"/>
  <c r="D1837"/>
  <c r="B1837"/>
  <c r="A1837"/>
  <c r="F1836"/>
  <c r="G1836" s="1"/>
  <c r="D1836"/>
  <c r="B1836"/>
  <c r="A1836"/>
  <c r="F1835"/>
  <c r="G1835" s="1"/>
  <c r="D1835"/>
  <c r="B1835"/>
  <c r="A1835"/>
  <c r="F1834"/>
  <c r="G1834" s="1"/>
  <c r="D1834"/>
  <c r="B1834"/>
  <c r="A1834"/>
  <c r="F1833"/>
  <c r="G1833" s="1"/>
  <c r="D1833"/>
  <c r="B1833"/>
  <c r="A1833"/>
  <c r="F1832"/>
  <c r="G1832" s="1"/>
  <c r="D1832"/>
  <c r="B1832"/>
  <c r="A1832"/>
  <c r="D1831"/>
  <c r="A1831"/>
  <c r="D1830"/>
  <c r="A1830"/>
  <c r="F1827"/>
  <c r="G1827" s="1"/>
  <c r="D1827"/>
  <c r="B1827"/>
  <c r="A1827"/>
  <c r="F1826"/>
  <c r="G1826" s="1"/>
  <c r="D1826"/>
  <c r="B1826"/>
  <c r="A1826"/>
  <c r="F1825"/>
  <c r="G1825" s="1"/>
  <c r="D1825"/>
  <c r="B1825"/>
  <c r="A1825"/>
  <c r="F1824"/>
  <c r="G1824" s="1"/>
  <c r="D1824"/>
  <c r="B1824"/>
  <c r="A1824"/>
  <c r="F1823"/>
  <c r="G1823" s="1"/>
  <c r="D1823"/>
  <c r="A1823"/>
  <c r="D1822"/>
  <c r="A1822"/>
  <c r="F1821"/>
  <c r="G1821" s="1"/>
  <c r="D1821"/>
  <c r="A1821"/>
  <c r="D1820"/>
  <c r="A1820"/>
  <c r="D1819"/>
  <c r="A1819"/>
  <c r="D1818"/>
  <c r="A1818"/>
  <c r="D1817"/>
  <c r="A1817"/>
  <c r="D1816"/>
  <c r="A1816"/>
  <c r="D1813"/>
  <c r="A1813"/>
  <c r="D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91"/>
  <c r="G1791" s="1"/>
  <c r="D1791"/>
  <c r="B1791"/>
  <c r="A1791"/>
  <c r="F1790"/>
  <c r="G1790" s="1"/>
  <c r="D1790"/>
  <c r="B1790"/>
  <c r="A1790"/>
  <c r="D1789"/>
  <c r="A1789"/>
  <c r="D1788"/>
  <c r="A1788"/>
  <c r="F1785"/>
  <c r="G1785" s="1"/>
  <c r="D1785"/>
  <c r="B1785"/>
  <c r="A1785"/>
  <c r="F1784"/>
  <c r="G1784" s="1"/>
  <c r="D1784"/>
  <c r="B1784"/>
  <c r="A1784"/>
  <c r="F1783"/>
  <c r="G1783" s="1"/>
  <c r="D1783"/>
  <c r="B1783"/>
  <c r="A1783"/>
  <c r="F1782"/>
  <c r="G1782" s="1"/>
  <c r="D1782"/>
  <c r="B1782"/>
  <c r="A1782"/>
  <c r="F1781"/>
  <c r="G1781" s="1"/>
  <c r="D1781"/>
  <c r="B1781"/>
  <c r="A1781"/>
  <c r="F1780"/>
  <c r="G1780" s="1"/>
  <c r="D1780"/>
  <c r="B1780"/>
  <c r="A1780"/>
  <c r="D1779"/>
  <c r="A1779"/>
  <c r="D1778"/>
  <c r="A1778"/>
  <c r="F1775"/>
  <c r="G1775" s="1"/>
  <c r="D1775"/>
  <c r="B1775"/>
  <c r="A1775"/>
  <c r="F1774"/>
  <c r="G1774" s="1"/>
  <c r="D1774"/>
  <c r="B1774"/>
  <c r="A1774"/>
  <c r="F1773"/>
  <c r="G1773" s="1"/>
  <c r="D1773"/>
  <c r="B1773"/>
  <c r="A1773"/>
  <c r="D1772"/>
  <c r="A1772"/>
  <c r="D1771"/>
  <c r="A1771"/>
  <c r="D1770"/>
  <c r="A1770"/>
  <c r="D1769"/>
  <c r="A1769"/>
  <c r="D1768"/>
  <c r="A1768"/>
  <c r="D1767"/>
  <c r="A1767"/>
  <c r="D1766"/>
  <c r="A1766"/>
  <c r="D1765"/>
  <c r="A1765"/>
  <c r="D1764"/>
  <c r="A1764"/>
  <c r="D1763"/>
  <c r="A1763"/>
  <c r="D1762"/>
  <c r="A1762"/>
  <c r="B1755"/>
  <c r="G1754"/>
  <c r="B1754"/>
  <c r="B1753"/>
  <c r="B1752"/>
  <c r="B1705"/>
  <c r="G1704"/>
  <c r="B1704"/>
  <c r="B1703"/>
  <c r="B1702"/>
  <c r="B1655"/>
  <c r="G1654"/>
  <c r="B1654"/>
  <c r="B1653"/>
  <c r="B1652"/>
  <c r="B1605"/>
  <c r="G1604"/>
  <c r="B1604"/>
  <c r="B1603"/>
  <c r="B1602"/>
  <c r="B1555"/>
  <c r="G1554"/>
  <c r="B1554"/>
  <c r="B1553"/>
  <c r="B1552"/>
  <c r="B1505"/>
  <c r="G1504"/>
  <c r="B1504"/>
  <c r="B1503"/>
  <c r="B1502"/>
  <c r="B1455"/>
  <c r="G1454"/>
  <c r="B1454"/>
  <c r="B1453"/>
  <c r="B1452"/>
  <c r="B1405"/>
  <c r="G1404"/>
  <c r="B1404"/>
  <c r="B1403"/>
  <c r="B1402"/>
  <c r="F1346"/>
  <c r="G1346" s="1"/>
  <c r="D1346"/>
  <c r="B1346"/>
  <c r="A1346"/>
  <c r="F1345"/>
  <c r="G1345" s="1"/>
  <c r="D1345"/>
  <c r="B1345"/>
  <c r="A1345"/>
  <c r="F1344"/>
  <c r="G1344" s="1"/>
  <c r="D1344"/>
  <c r="B1344"/>
  <c r="A1344"/>
  <c r="D1343"/>
  <c r="A1343"/>
  <c r="D1342"/>
  <c r="A1342"/>
  <c r="D1341"/>
  <c r="A1341"/>
  <c r="F1338"/>
  <c r="G1338" s="1"/>
  <c r="D1338"/>
  <c r="B1338"/>
  <c r="A1338"/>
  <c r="F1337"/>
  <c r="G1337" s="1"/>
  <c r="D1337"/>
  <c r="B1337"/>
  <c r="A1337"/>
  <c r="F1336"/>
  <c r="G1336" s="1"/>
  <c r="D1336"/>
  <c r="B1336"/>
  <c r="A1336"/>
  <c r="F1335"/>
  <c r="G1335" s="1"/>
  <c r="D1335"/>
  <c r="B1335"/>
  <c r="A1335"/>
  <c r="F1334"/>
  <c r="G1334" s="1"/>
  <c r="D1334"/>
  <c r="B1334"/>
  <c r="A1334"/>
  <c r="D1333"/>
  <c r="B1333"/>
  <c r="A1333"/>
  <c r="D1332"/>
  <c r="A1332"/>
  <c r="D1331"/>
  <c r="A1331"/>
  <c r="F1328"/>
  <c r="G1328" s="1"/>
  <c r="D1328"/>
  <c r="B1328"/>
  <c r="A1328"/>
  <c r="F1327"/>
  <c r="G1327" s="1"/>
  <c r="D1327"/>
  <c r="B1327"/>
  <c r="A1327"/>
  <c r="F1326"/>
  <c r="G1326" s="1"/>
  <c r="D1326"/>
  <c r="A1326"/>
  <c r="D1325"/>
  <c r="A1325"/>
  <c r="D1324"/>
  <c r="A1324"/>
  <c r="D1323"/>
  <c r="A1323"/>
  <c r="D1322"/>
  <c r="A1322"/>
  <c r="F1318"/>
  <c r="G1318" s="1"/>
  <c r="D1318"/>
  <c r="B1318"/>
  <c r="A1318"/>
  <c r="D1317"/>
  <c r="A1317"/>
  <c r="D1316"/>
  <c r="A1316"/>
  <c r="D1315"/>
  <c r="A1315"/>
  <c r="D1314"/>
  <c r="A1314"/>
  <c r="D1313"/>
  <c r="A1313"/>
  <c r="D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B1291"/>
  <c r="A1291"/>
  <c r="D1290"/>
  <c r="A1290"/>
  <c r="D1289"/>
  <c r="A1289"/>
  <c r="D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D1279"/>
  <c r="A1279"/>
  <c r="D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D1266"/>
  <c r="A1266"/>
  <c r="D1265"/>
  <c r="A1265"/>
  <c r="D1264"/>
  <c r="A1264"/>
  <c r="D1263"/>
  <c r="A1263"/>
  <c r="D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D1241"/>
  <c r="A1241"/>
  <c r="D1240"/>
  <c r="A1240"/>
  <c r="D1239"/>
  <c r="A1239"/>
  <c r="D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D1229"/>
  <c r="A1229"/>
  <c r="D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B1216"/>
  <c r="A1216"/>
  <c r="D1215"/>
  <c r="A1215"/>
  <c r="D1214"/>
  <c r="A1214"/>
  <c r="D1213"/>
  <c r="A1213"/>
  <c r="D1212"/>
  <c r="A1212"/>
  <c r="B1205"/>
  <c r="G1204"/>
  <c r="B1204"/>
  <c r="B1203"/>
  <c r="B120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D1140"/>
  <c r="A1140"/>
  <c r="D1139"/>
  <c r="A1139"/>
  <c r="D1138"/>
  <c r="A1138"/>
  <c r="F1135"/>
  <c r="G1135" s="1"/>
  <c r="D1135"/>
  <c r="B1135"/>
  <c r="A1135"/>
  <c r="F1134"/>
  <c r="G1134" s="1"/>
  <c r="D1134"/>
  <c r="B1134"/>
  <c r="A1134"/>
  <c r="F1133"/>
  <c r="G1133" s="1"/>
  <c r="D1133"/>
  <c r="B1133"/>
  <c r="A1133"/>
  <c r="F1132"/>
  <c r="G1132" s="1"/>
  <c r="D1132"/>
  <c r="B1132"/>
  <c r="A1132"/>
  <c r="F1131"/>
  <c r="G1131" s="1"/>
  <c r="D1131"/>
  <c r="B1131"/>
  <c r="A1131"/>
  <c r="D1130"/>
  <c r="A1130"/>
  <c r="D1129"/>
  <c r="A1129"/>
  <c r="D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A1115"/>
  <c r="D1114"/>
  <c r="A1114"/>
  <c r="D1113"/>
  <c r="A1113"/>
  <c r="D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D1090"/>
  <c r="A1090"/>
  <c r="D1089"/>
  <c r="A1089"/>
  <c r="D1088"/>
  <c r="A1088"/>
  <c r="F1085"/>
  <c r="G1085" s="1"/>
  <c r="D1085"/>
  <c r="B1085"/>
  <c r="A1085"/>
  <c r="F1084"/>
  <c r="G1084" s="1"/>
  <c r="D1084"/>
  <c r="B1084"/>
  <c r="A1084"/>
  <c r="F1083"/>
  <c r="G1083" s="1"/>
  <c r="D1083"/>
  <c r="B1083"/>
  <c r="A1083"/>
  <c r="F1082"/>
  <c r="G1082" s="1"/>
  <c r="D1082"/>
  <c r="B1082"/>
  <c r="A1082"/>
  <c r="D1081"/>
  <c r="B1081"/>
  <c r="A1081"/>
  <c r="D1080"/>
  <c r="A1080"/>
  <c r="D1079"/>
  <c r="A1079"/>
  <c r="D1078"/>
  <c r="A1078"/>
  <c r="F1075"/>
  <c r="G1075" s="1"/>
  <c r="D1075"/>
  <c r="B1075"/>
  <c r="A1075"/>
  <c r="F1074"/>
  <c r="G1074" s="1"/>
  <c r="D1074"/>
  <c r="B1074"/>
  <c r="A1074"/>
  <c r="F1073"/>
  <c r="G1073" s="1"/>
  <c r="D1073"/>
  <c r="B1073"/>
  <c r="A1073"/>
  <c r="F1072"/>
  <c r="G1072" s="1"/>
  <c r="D1072"/>
  <c r="B1072"/>
  <c r="A1072"/>
  <c r="D1071"/>
  <c r="A1071"/>
  <c r="D1070"/>
  <c r="A1070"/>
  <c r="D1069"/>
  <c r="A1069"/>
  <c r="D1068"/>
  <c r="A1068"/>
  <c r="D1067"/>
  <c r="A1067"/>
  <c r="D1066"/>
  <c r="A1066"/>
  <c r="D1065"/>
  <c r="A1065"/>
  <c r="D1064"/>
  <c r="A1064"/>
  <c r="D1063"/>
  <c r="A1063"/>
  <c r="D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D1040"/>
  <c r="A1040"/>
  <c r="D1039"/>
  <c r="A1039"/>
  <c r="D1038"/>
  <c r="A1038"/>
  <c r="F1035"/>
  <c r="G1035" s="1"/>
  <c r="D1035"/>
  <c r="B1035"/>
  <c r="A1035"/>
  <c r="F1034"/>
  <c r="G1034" s="1"/>
  <c r="D1034"/>
  <c r="B1034"/>
  <c r="A1034"/>
  <c r="F1033"/>
  <c r="G1033" s="1"/>
  <c r="D1033"/>
  <c r="B1033"/>
  <c r="A1033"/>
  <c r="F1032"/>
  <c r="G1032" s="1"/>
  <c r="D1032"/>
  <c r="B1032"/>
  <c r="A1032"/>
  <c r="D1031"/>
  <c r="B1031"/>
  <c r="A1031"/>
  <c r="D1030"/>
  <c r="A1030"/>
  <c r="D1029"/>
  <c r="A1029"/>
  <c r="D1028"/>
  <c r="A1028"/>
  <c r="F1025"/>
  <c r="G1025" s="1"/>
  <c r="D1025"/>
  <c r="B1025"/>
  <c r="A1025"/>
  <c r="F1024"/>
  <c r="G1024" s="1"/>
  <c r="D1024"/>
  <c r="B1024"/>
  <c r="A1024"/>
  <c r="D1023"/>
  <c r="A1023"/>
  <c r="D1022"/>
  <c r="A1022"/>
  <c r="D1021"/>
  <c r="A1021"/>
  <c r="D1020"/>
  <c r="A1020"/>
  <c r="D1019"/>
  <c r="A1019"/>
  <c r="D1018"/>
  <c r="A1018"/>
  <c r="D1017"/>
  <c r="A1017"/>
  <c r="D1016"/>
  <c r="A1016"/>
  <c r="D1015"/>
  <c r="A1015"/>
  <c r="D1014"/>
  <c r="A1014"/>
  <c r="D1013"/>
  <c r="A1013"/>
  <c r="D1012"/>
  <c r="A1012"/>
  <c r="B1005"/>
  <c r="G1004"/>
  <c r="B1004"/>
  <c r="B1003"/>
  <c r="B1002"/>
  <c r="F946"/>
  <c r="G946" s="1"/>
  <c r="D946"/>
  <c r="B946"/>
  <c r="A946"/>
  <c r="F945"/>
  <c r="G945" s="1"/>
  <c r="D945"/>
  <c r="B945"/>
  <c r="A945"/>
  <c r="F944"/>
  <c r="G944" s="1"/>
  <c r="D944"/>
  <c r="B944"/>
  <c r="A944"/>
  <c r="F943"/>
  <c r="G943" s="1"/>
  <c r="D943"/>
  <c r="B943"/>
  <c r="A943"/>
  <c r="F942"/>
  <c r="G942" s="1"/>
  <c r="D942"/>
  <c r="B942"/>
  <c r="A942"/>
  <c r="F941"/>
  <c r="G941" s="1"/>
  <c r="D941"/>
  <c r="B941"/>
  <c r="A941"/>
  <c r="D940"/>
  <c r="A940"/>
  <c r="D939"/>
  <c r="A939"/>
  <c r="D938"/>
  <c r="A938"/>
  <c r="F935"/>
  <c r="G935" s="1"/>
  <c r="D935"/>
  <c r="B935"/>
  <c r="A935"/>
  <c r="F934"/>
  <c r="G934" s="1"/>
  <c r="D934"/>
  <c r="B934"/>
  <c r="A934"/>
  <c r="F933"/>
  <c r="G933" s="1"/>
  <c r="D933"/>
  <c r="B933"/>
  <c r="A933"/>
  <c r="F932"/>
  <c r="G932" s="1"/>
  <c r="D932"/>
  <c r="B932"/>
  <c r="A932"/>
  <c r="F931"/>
  <c r="G931" s="1"/>
  <c r="D931"/>
  <c r="B931"/>
  <c r="A931"/>
  <c r="F930"/>
  <c r="G930" s="1"/>
  <c r="D930"/>
  <c r="B930"/>
  <c r="A930"/>
  <c r="D929"/>
  <c r="A929"/>
  <c r="D928"/>
  <c r="A928"/>
  <c r="F925"/>
  <c r="G925" s="1"/>
  <c r="D925"/>
  <c r="B925"/>
  <c r="A925"/>
  <c r="F924"/>
  <c r="G924" s="1"/>
  <c r="D924"/>
  <c r="B924"/>
  <c r="A924"/>
  <c r="D923"/>
  <c r="A923"/>
  <c r="D922"/>
  <c r="A922"/>
  <c r="D921"/>
  <c r="A921"/>
  <c r="D920"/>
  <c r="A920"/>
  <c r="D919"/>
  <c r="A919"/>
  <c r="D918"/>
  <c r="A918"/>
  <c r="D917"/>
  <c r="A917"/>
  <c r="D916"/>
  <c r="A916"/>
  <c r="D915"/>
  <c r="A915"/>
  <c r="D914"/>
  <c r="A914"/>
  <c r="D913"/>
  <c r="A913"/>
  <c r="D912"/>
  <c r="A912"/>
  <c r="B905"/>
  <c r="G904"/>
  <c r="B904"/>
  <c r="B903"/>
  <c r="B902"/>
  <c r="F896"/>
  <c r="G896" s="1"/>
  <c r="D896"/>
  <c r="B896"/>
  <c r="A896"/>
  <c r="F895"/>
  <c r="G895" s="1"/>
  <c r="D895"/>
  <c r="B895"/>
  <c r="A895"/>
  <c r="F894"/>
  <c r="G894" s="1"/>
  <c r="D894"/>
  <c r="B894"/>
  <c r="A894"/>
  <c r="F893"/>
  <c r="G893" s="1"/>
  <c r="D893"/>
  <c r="B893"/>
  <c r="A893"/>
  <c r="F892"/>
  <c r="G892" s="1"/>
  <c r="D892"/>
  <c r="B892"/>
  <c r="A892"/>
  <c r="F891"/>
  <c r="G891" s="1"/>
  <c r="D891"/>
  <c r="B891"/>
  <c r="A891"/>
  <c r="D890"/>
  <c r="A890"/>
  <c r="D889"/>
  <c r="A889"/>
  <c r="D888"/>
  <c r="A888"/>
  <c r="F885"/>
  <c r="G885" s="1"/>
  <c r="D885"/>
  <c r="B885"/>
  <c r="A885"/>
  <c r="F884"/>
  <c r="G884" s="1"/>
  <c r="D884"/>
  <c r="B884"/>
  <c r="A884"/>
  <c r="F883"/>
  <c r="G883" s="1"/>
  <c r="D883"/>
  <c r="B883"/>
  <c r="A883"/>
  <c r="F882"/>
  <c r="G882" s="1"/>
  <c r="D882"/>
  <c r="B882"/>
  <c r="A882"/>
  <c r="F881"/>
  <c r="G881" s="1"/>
  <c r="D881"/>
  <c r="B881"/>
  <c r="A881"/>
  <c r="D880"/>
  <c r="A880"/>
  <c r="D879"/>
  <c r="A879"/>
  <c r="D878"/>
  <c r="A878"/>
  <c r="F875"/>
  <c r="G875" s="1"/>
  <c r="D875"/>
  <c r="B875"/>
  <c r="A875"/>
  <c r="F874"/>
  <c r="G874" s="1"/>
  <c r="D874"/>
  <c r="B874"/>
  <c r="A874"/>
  <c r="F873"/>
  <c r="G873" s="1"/>
  <c r="D873"/>
  <c r="B873"/>
  <c r="A873"/>
  <c r="F872"/>
  <c r="G872" s="1"/>
  <c r="D872"/>
  <c r="B872"/>
  <c r="A872"/>
  <c r="D871"/>
  <c r="A871"/>
  <c r="D870"/>
  <c r="A870"/>
  <c r="D869"/>
  <c r="A869"/>
  <c r="D868"/>
  <c r="A868"/>
  <c r="D867"/>
  <c r="A867"/>
  <c r="D866"/>
  <c r="A866"/>
  <c r="D865"/>
  <c r="A865"/>
  <c r="D864"/>
  <c r="A864"/>
  <c r="D863"/>
  <c r="A863"/>
  <c r="D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D840"/>
  <c r="A840"/>
  <c r="D839"/>
  <c r="A839"/>
  <c r="D838"/>
  <c r="A838"/>
  <c r="F835"/>
  <c r="G835" s="1"/>
  <c r="D835"/>
  <c r="B835"/>
  <c r="A835"/>
  <c r="F834"/>
  <c r="G834" s="1"/>
  <c r="D834"/>
  <c r="B834"/>
  <c r="A834"/>
  <c r="F833"/>
  <c r="G833" s="1"/>
  <c r="D833"/>
  <c r="B833"/>
  <c r="A833"/>
  <c r="F832"/>
  <c r="G832" s="1"/>
  <c r="D832"/>
  <c r="B832"/>
  <c r="A832"/>
  <c r="D831"/>
  <c r="B831"/>
  <c r="A831"/>
  <c r="D830"/>
  <c r="A830"/>
  <c r="D829"/>
  <c r="A829"/>
  <c r="D828"/>
  <c r="A828"/>
  <c r="F825"/>
  <c r="G825" s="1"/>
  <c r="D825"/>
  <c r="B825"/>
  <c r="A825"/>
  <c r="F824"/>
  <c r="G824" s="1"/>
  <c r="D824"/>
  <c r="B824"/>
  <c r="A824"/>
  <c r="F823"/>
  <c r="G823" s="1"/>
  <c r="D823"/>
  <c r="B823"/>
  <c r="A823"/>
  <c r="F822"/>
  <c r="G822" s="1"/>
  <c r="D822"/>
  <c r="B822"/>
  <c r="A822"/>
  <c r="D821"/>
  <c r="A821"/>
  <c r="D820"/>
  <c r="A820"/>
  <c r="D819"/>
  <c r="A819"/>
  <c r="D818"/>
  <c r="A818"/>
  <c r="D817"/>
  <c r="A817"/>
  <c r="D816"/>
  <c r="A816"/>
  <c r="D815"/>
  <c r="A815"/>
  <c r="D814"/>
  <c r="A814"/>
  <c r="D813"/>
  <c r="A813"/>
  <c r="D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D790"/>
  <c r="A790"/>
  <c r="D789"/>
  <c r="A789"/>
  <c r="D788"/>
  <c r="A788"/>
  <c r="F785"/>
  <c r="G785" s="1"/>
  <c r="D785"/>
  <c r="B785"/>
  <c r="A785"/>
  <c r="F784"/>
  <c r="G784" s="1"/>
  <c r="D784"/>
  <c r="B784"/>
  <c r="A784"/>
  <c r="F783"/>
  <c r="G783" s="1"/>
  <c r="D783"/>
  <c r="B783"/>
  <c r="A783"/>
  <c r="F782"/>
  <c r="G782" s="1"/>
  <c r="D782"/>
  <c r="B782"/>
  <c r="A782"/>
  <c r="F781"/>
  <c r="G781" s="1"/>
  <c r="D781"/>
  <c r="B781"/>
  <c r="A781"/>
  <c r="F780"/>
  <c r="G780" s="1"/>
  <c r="D780"/>
  <c r="B780"/>
  <c r="A780"/>
  <c r="D779"/>
  <c r="A779"/>
  <c r="D778"/>
  <c r="A778"/>
  <c r="F775"/>
  <c r="G775" s="1"/>
  <c r="D775"/>
  <c r="B775"/>
  <c r="A775"/>
  <c r="F774"/>
  <c r="G774" s="1"/>
  <c r="D774"/>
  <c r="B774"/>
  <c r="A774"/>
  <c r="F773"/>
  <c r="G773" s="1"/>
  <c r="D773"/>
  <c r="B773"/>
  <c r="A773"/>
  <c r="F772"/>
  <c r="G772" s="1"/>
  <c r="D772"/>
  <c r="B772"/>
  <c r="A772"/>
  <c r="D771"/>
  <c r="A771"/>
  <c r="D770"/>
  <c r="A770"/>
  <c r="D769"/>
  <c r="A769"/>
  <c r="D768"/>
  <c r="A768"/>
  <c r="D767"/>
  <c r="A767"/>
  <c r="D766"/>
  <c r="A766"/>
  <c r="D765"/>
  <c r="A765"/>
  <c r="D764"/>
  <c r="A764"/>
  <c r="D763"/>
  <c r="A763"/>
  <c r="D762"/>
  <c r="A762"/>
  <c r="B755"/>
  <c r="G754"/>
  <c r="B754"/>
  <c r="B753"/>
  <c r="B752"/>
  <c r="F746"/>
  <c r="G746" s="1"/>
  <c r="D746"/>
  <c r="B746"/>
  <c r="A746"/>
  <c r="F745"/>
  <c r="G745" s="1"/>
  <c r="D745"/>
  <c r="B745"/>
  <c r="A745"/>
  <c r="F744"/>
  <c r="G744" s="1"/>
  <c r="D744"/>
  <c r="B744"/>
  <c r="A744"/>
  <c r="F743"/>
  <c r="G743" s="1"/>
  <c r="D743"/>
  <c r="B743"/>
  <c r="A743"/>
  <c r="F742"/>
  <c r="G742" s="1"/>
  <c r="D742"/>
  <c r="B742"/>
  <c r="A742"/>
  <c r="F741"/>
  <c r="G741" s="1"/>
  <c r="D741"/>
  <c r="B741"/>
  <c r="A741"/>
  <c r="D740"/>
  <c r="A740"/>
  <c r="D739"/>
  <c r="A739"/>
  <c r="D738"/>
  <c r="A738"/>
  <c r="F735"/>
  <c r="G735" s="1"/>
  <c r="D735"/>
  <c r="B735"/>
  <c r="A735"/>
  <c r="F734"/>
  <c r="G734" s="1"/>
  <c r="D734"/>
  <c r="B734"/>
  <c r="A734"/>
  <c r="F733"/>
  <c r="G733" s="1"/>
  <c r="D733"/>
  <c r="B733"/>
  <c r="A733"/>
  <c r="F732"/>
  <c r="G732" s="1"/>
  <c r="D732"/>
  <c r="B732"/>
  <c r="A732"/>
  <c r="F731"/>
  <c r="G731" s="1"/>
  <c r="D731"/>
  <c r="B731"/>
  <c r="A731"/>
  <c r="D730"/>
  <c r="A730"/>
  <c r="D729"/>
  <c r="A729"/>
  <c r="D728"/>
  <c r="A728"/>
  <c r="F725"/>
  <c r="G725" s="1"/>
  <c r="D725"/>
  <c r="B725"/>
  <c r="A725"/>
  <c r="F724"/>
  <c r="G724" s="1"/>
  <c r="D724"/>
  <c r="B724"/>
  <c r="A724"/>
  <c r="F723"/>
  <c r="G723" s="1"/>
  <c r="D723"/>
  <c r="B723"/>
  <c r="A723"/>
  <c r="F722"/>
  <c r="G722" s="1"/>
  <c r="D722"/>
  <c r="B722"/>
  <c r="A722"/>
  <c r="F721"/>
  <c r="G721" s="1"/>
  <c r="D721"/>
  <c r="B721"/>
  <c r="A721"/>
  <c r="D720"/>
  <c r="A720"/>
  <c r="D719"/>
  <c r="A719"/>
  <c r="D718"/>
  <c r="A718"/>
  <c r="D717"/>
  <c r="A717"/>
  <c r="D716"/>
  <c r="A716"/>
  <c r="D715"/>
  <c r="A715"/>
  <c r="D714"/>
  <c r="A714"/>
  <c r="D713"/>
  <c r="A713"/>
  <c r="D712"/>
  <c r="A712"/>
  <c r="B705"/>
  <c r="G704"/>
  <c r="B704"/>
  <c r="B703"/>
  <c r="B702"/>
  <c r="F696"/>
  <c r="G696" s="1"/>
  <c r="D696"/>
  <c r="B696"/>
  <c r="A696"/>
  <c r="F695"/>
  <c r="G695" s="1"/>
  <c r="D695"/>
  <c r="B695"/>
  <c r="A695"/>
  <c r="F694"/>
  <c r="G694" s="1"/>
  <c r="D694"/>
  <c r="B694"/>
  <c r="A694"/>
  <c r="F693"/>
  <c r="G693" s="1"/>
  <c r="D693"/>
  <c r="B693"/>
  <c r="A693"/>
  <c r="F692"/>
  <c r="G692" s="1"/>
  <c r="D692"/>
  <c r="B692"/>
  <c r="A692"/>
  <c r="F691"/>
  <c r="G691" s="1"/>
  <c r="D691"/>
  <c r="B691"/>
  <c r="A691"/>
  <c r="D690"/>
  <c r="A690"/>
  <c r="D689"/>
  <c r="A689"/>
  <c r="D688"/>
  <c r="A688"/>
  <c r="F685"/>
  <c r="G685" s="1"/>
  <c r="D685"/>
  <c r="B685"/>
  <c r="A685"/>
  <c r="F684"/>
  <c r="G684" s="1"/>
  <c r="D684"/>
  <c r="B684"/>
  <c r="A684"/>
  <c r="F683"/>
  <c r="G683" s="1"/>
  <c r="D683"/>
  <c r="B683"/>
  <c r="A683"/>
  <c r="F682"/>
  <c r="G682" s="1"/>
  <c r="D682"/>
  <c r="B682"/>
  <c r="A682"/>
  <c r="F681"/>
  <c r="G681" s="1"/>
  <c r="D681"/>
  <c r="B681"/>
  <c r="A681"/>
  <c r="D680"/>
  <c r="A680"/>
  <c r="D679"/>
  <c r="A679"/>
  <c r="D678"/>
  <c r="A678"/>
  <c r="F675"/>
  <c r="G675" s="1"/>
  <c r="D675"/>
  <c r="B675"/>
  <c r="A675"/>
  <c r="F674"/>
  <c r="G674" s="1"/>
  <c r="D674"/>
  <c r="B674"/>
  <c r="A674"/>
  <c r="F673"/>
  <c r="G673" s="1"/>
  <c r="D673"/>
  <c r="B673"/>
  <c r="A673"/>
  <c r="F672"/>
  <c r="G672" s="1"/>
  <c r="D672"/>
  <c r="B672"/>
  <c r="A672"/>
  <c r="F671"/>
  <c r="G671" s="1"/>
  <c r="D671"/>
  <c r="B671"/>
  <c r="A671"/>
  <c r="D670"/>
  <c r="A670"/>
  <c r="D669"/>
  <c r="A669"/>
  <c r="D668"/>
  <c r="A668"/>
  <c r="D667"/>
  <c r="A667"/>
  <c r="D666"/>
  <c r="A666"/>
  <c r="D665"/>
  <c r="A665"/>
  <c r="D664"/>
  <c r="A664"/>
  <c r="D663"/>
  <c r="A663"/>
  <c r="D662"/>
  <c r="A662"/>
  <c r="B655"/>
  <c r="G654"/>
  <c r="B654"/>
  <c r="B653"/>
  <c r="B652"/>
  <c r="F646"/>
  <c r="G646" s="1"/>
  <c r="D646"/>
  <c r="B646"/>
  <c r="A646"/>
  <c r="F645"/>
  <c r="G645" s="1"/>
  <c r="D645"/>
  <c r="B645"/>
  <c r="A645"/>
  <c r="F644"/>
  <c r="G644" s="1"/>
  <c r="D644"/>
  <c r="B644"/>
  <c r="A644"/>
  <c r="F643"/>
  <c r="G643" s="1"/>
  <c r="D643"/>
  <c r="B643"/>
  <c r="A643"/>
  <c r="F642"/>
  <c r="G642" s="1"/>
  <c r="D642"/>
  <c r="B642"/>
  <c r="A642"/>
  <c r="F641"/>
  <c r="G641" s="1"/>
  <c r="D641"/>
  <c r="B641"/>
  <c r="A641"/>
  <c r="D640"/>
  <c r="A640"/>
  <c r="D639"/>
  <c r="A639"/>
  <c r="D638"/>
  <c r="A638"/>
  <c r="F635"/>
  <c r="G635" s="1"/>
  <c r="D635"/>
  <c r="B635"/>
  <c r="A635"/>
  <c r="F634"/>
  <c r="G634" s="1"/>
  <c r="D634"/>
  <c r="B634"/>
  <c r="A634"/>
  <c r="F633"/>
  <c r="G633" s="1"/>
  <c r="D633"/>
  <c r="B633"/>
  <c r="A633"/>
  <c r="F632"/>
  <c r="G632" s="1"/>
  <c r="D632"/>
  <c r="B632"/>
  <c r="A632"/>
  <c r="F631"/>
  <c r="G631" s="1"/>
  <c r="D631"/>
  <c r="B631"/>
  <c r="A631"/>
  <c r="F630"/>
  <c r="G630" s="1"/>
  <c r="D630"/>
  <c r="B630"/>
  <c r="A630"/>
  <c r="D629"/>
  <c r="A629"/>
  <c r="D628"/>
  <c r="A628"/>
  <c r="F625"/>
  <c r="G625" s="1"/>
  <c r="D625"/>
  <c r="B625"/>
  <c r="A625"/>
  <c r="F624"/>
  <c r="G624" s="1"/>
  <c r="D624"/>
  <c r="B624"/>
  <c r="A624"/>
  <c r="F623"/>
  <c r="G623" s="1"/>
  <c r="D623"/>
  <c r="B623"/>
  <c r="A623"/>
  <c r="F622"/>
  <c r="G622" s="1"/>
  <c r="D622"/>
  <c r="B622"/>
  <c r="A622"/>
  <c r="F621"/>
  <c r="G621" s="1"/>
  <c r="D621"/>
  <c r="B621"/>
  <c r="A621"/>
  <c r="D620"/>
  <c r="A620"/>
  <c r="D619"/>
  <c r="A619"/>
  <c r="D618"/>
  <c r="A618"/>
  <c r="D617"/>
  <c r="A617"/>
  <c r="D616"/>
  <c r="A616"/>
  <c r="D615"/>
  <c r="A615"/>
  <c r="D614"/>
  <c r="A614"/>
  <c r="D613"/>
  <c r="A613"/>
  <c r="D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D590"/>
  <c r="A590"/>
  <c r="D589"/>
  <c r="A589"/>
  <c r="D588"/>
  <c r="A588"/>
  <c r="F585"/>
  <c r="G585" s="1"/>
  <c r="D585"/>
  <c r="B585"/>
  <c r="A585"/>
  <c r="F584"/>
  <c r="G584" s="1"/>
  <c r="D584"/>
  <c r="B584"/>
  <c r="A584"/>
  <c r="F583"/>
  <c r="G583" s="1"/>
  <c r="D583"/>
  <c r="B583"/>
  <c r="A583"/>
  <c r="F582"/>
  <c r="G582" s="1"/>
  <c r="D582"/>
  <c r="B582"/>
  <c r="A582"/>
  <c r="F581"/>
  <c r="G581" s="1"/>
  <c r="D581"/>
  <c r="B581"/>
  <c r="A581"/>
  <c r="D580"/>
  <c r="A580"/>
  <c r="D579"/>
  <c r="A579"/>
  <c r="D578"/>
  <c r="A578"/>
  <c r="F575"/>
  <c r="G575" s="1"/>
  <c r="D575"/>
  <c r="B575"/>
  <c r="A575"/>
  <c r="F574"/>
  <c r="G574" s="1"/>
  <c r="D574"/>
  <c r="B574"/>
  <c r="A574"/>
  <c r="F573"/>
  <c r="G573" s="1"/>
  <c r="D573"/>
  <c r="B573"/>
  <c r="A573"/>
  <c r="F572"/>
  <c r="G572" s="1"/>
  <c r="D572"/>
  <c r="B572"/>
  <c r="A572"/>
  <c r="F571"/>
  <c r="G571" s="1"/>
  <c r="D571"/>
  <c r="B571"/>
  <c r="A571"/>
  <c r="D570"/>
  <c r="A570"/>
  <c r="D569"/>
  <c r="A569"/>
  <c r="D568"/>
  <c r="A568"/>
  <c r="D567"/>
  <c r="A567"/>
  <c r="D566"/>
  <c r="A566"/>
  <c r="D565"/>
  <c r="A565"/>
  <c r="D564"/>
  <c r="A564"/>
  <c r="D563"/>
  <c r="A563"/>
  <c r="D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D540"/>
  <c r="A540"/>
  <c r="D539"/>
  <c r="A539"/>
  <c r="D538"/>
  <c r="A538"/>
  <c r="F535"/>
  <c r="G535" s="1"/>
  <c r="D535"/>
  <c r="B535"/>
  <c r="A535"/>
  <c r="F534"/>
  <c r="G534" s="1"/>
  <c r="D534"/>
  <c r="B534"/>
  <c r="A534"/>
  <c r="F533"/>
  <c r="G533" s="1"/>
  <c r="D533"/>
  <c r="B533"/>
  <c r="A533"/>
  <c r="F532"/>
  <c r="G532" s="1"/>
  <c r="D532"/>
  <c r="B532"/>
  <c r="A532"/>
  <c r="F531"/>
  <c r="G531" s="1"/>
  <c r="D531"/>
  <c r="B531"/>
  <c r="A531"/>
  <c r="D530"/>
  <c r="A530"/>
  <c r="D529"/>
  <c r="A529"/>
  <c r="D528"/>
  <c r="A528"/>
  <c r="F525"/>
  <c r="G525" s="1"/>
  <c r="D525"/>
  <c r="B525"/>
  <c r="A525"/>
  <c r="F524"/>
  <c r="G524" s="1"/>
  <c r="D524"/>
  <c r="B524"/>
  <c r="A524"/>
  <c r="F523"/>
  <c r="G523" s="1"/>
  <c r="D523"/>
  <c r="B523"/>
  <c r="A523"/>
  <c r="F522"/>
  <c r="G522" s="1"/>
  <c r="D522"/>
  <c r="B522"/>
  <c r="A522"/>
  <c r="F521"/>
  <c r="G521" s="1"/>
  <c r="D521"/>
  <c r="B521"/>
  <c r="A521"/>
  <c r="D520"/>
  <c r="A520"/>
  <c r="D519"/>
  <c r="A519"/>
  <c r="D518"/>
  <c r="A518"/>
  <c r="D517"/>
  <c r="A517"/>
  <c r="D516"/>
  <c r="A516"/>
  <c r="D515"/>
  <c r="A515"/>
  <c r="D514"/>
  <c r="A514"/>
  <c r="D513"/>
  <c r="A513"/>
  <c r="D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D490"/>
  <c r="A490"/>
  <c r="D489"/>
  <c r="A489"/>
  <c r="D488"/>
  <c r="A488"/>
  <c r="F485"/>
  <c r="G485" s="1"/>
  <c r="D485"/>
  <c r="B485"/>
  <c r="A485"/>
  <c r="F484"/>
  <c r="G484" s="1"/>
  <c r="D484"/>
  <c r="B484"/>
  <c r="A484"/>
  <c r="F483"/>
  <c r="G483" s="1"/>
  <c r="D483"/>
  <c r="B483"/>
  <c r="A483"/>
  <c r="F482"/>
  <c r="G482" s="1"/>
  <c r="D482"/>
  <c r="B482"/>
  <c r="A482"/>
  <c r="F481"/>
  <c r="G481" s="1"/>
  <c r="D481"/>
  <c r="B481"/>
  <c r="A481"/>
  <c r="D480"/>
  <c r="A480"/>
  <c r="D479"/>
  <c r="A479"/>
  <c r="D478"/>
  <c r="A478"/>
  <c r="F475"/>
  <c r="G475" s="1"/>
  <c r="D475"/>
  <c r="B475"/>
  <c r="A475"/>
  <c r="F474"/>
  <c r="G474" s="1"/>
  <c r="D474"/>
  <c r="B474"/>
  <c r="A474"/>
  <c r="D473"/>
  <c r="A473"/>
  <c r="D472"/>
  <c r="A472"/>
  <c r="D471"/>
  <c r="A471"/>
  <c r="D470"/>
  <c r="A470"/>
  <c r="D469"/>
  <c r="A469"/>
  <c r="D468"/>
  <c r="A468"/>
  <c r="D467"/>
  <c r="A467"/>
  <c r="D466"/>
  <c r="A466"/>
  <c r="D465"/>
  <c r="A465"/>
  <c r="D464"/>
  <c r="A464"/>
  <c r="D463"/>
  <c r="A463"/>
  <c r="D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D439"/>
  <c r="A439"/>
  <c r="D438"/>
  <c r="A438"/>
  <c r="F435"/>
  <c r="G435" s="1"/>
  <c r="D435"/>
  <c r="B435"/>
  <c r="A435"/>
  <c r="F434"/>
  <c r="G434" s="1"/>
  <c r="D434"/>
  <c r="B434"/>
  <c r="A434"/>
  <c r="F433"/>
  <c r="G433" s="1"/>
  <c r="D433"/>
  <c r="B433"/>
  <c r="A433"/>
  <c r="F432"/>
  <c r="G432" s="1"/>
  <c r="D432"/>
  <c r="B432"/>
  <c r="A432"/>
  <c r="F431"/>
  <c r="G431" s="1"/>
  <c r="D431"/>
  <c r="B431"/>
  <c r="A431"/>
  <c r="F430"/>
  <c r="G430" s="1"/>
  <c r="D430"/>
  <c r="B430"/>
  <c r="A430"/>
  <c r="D429"/>
  <c r="A429"/>
  <c r="D428"/>
  <c r="A428"/>
  <c r="F425"/>
  <c r="G425" s="1"/>
  <c r="D425"/>
  <c r="B425"/>
  <c r="A425"/>
  <c r="F424"/>
  <c r="G424" s="1"/>
  <c r="D424"/>
  <c r="B424"/>
  <c r="A424"/>
  <c r="F423"/>
  <c r="G423" s="1"/>
  <c r="D423"/>
  <c r="B423"/>
  <c r="A423"/>
  <c r="F422"/>
  <c r="G422" s="1"/>
  <c r="D422"/>
  <c r="B422"/>
  <c r="A422"/>
  <c r="D421"/>
  <c r="A421"/>
  <c r="D420"/>
  <c r="A420"/>
  <c r="D419"/>
  <c r="A419"/>
  <c r="D418"/>
  <c r="A418"/>
  <c r="D417"/>
  <c r="A417"/>
  <c r="D416"/>
  <c r="A416"/>
  <c r="D415"/>
  <c r="A415"/>
  <c r="D414"/>
  <c r="A414"/>
  <c r="D413"/>
  <c r="A413"/>
  <c r="D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D390"/>
  <c r="A390"/>
  <c r="D389"/>
  <c r="A389"/>
  <c r="D388"/>
  <c r="A388"/>
  <c r="F385"/>
  <c r="G385" s="1"/>
  <c r="D385"/>
  <c r="B385"/>
  <c r="A385"/>
  <c r="F384"/>
  <c r="G384" s="1"/>
  <c r="D384"/>
  <c r="B384"/>
  <c r="A384"/>
  <c r="F383"/>
  <c r="G383" s="1"/>
  <c r="D383"/>
  <c r="B383"/>
  <c r="A383"/>
  <c r="F382"/>
  <c r="G382" s="1"/>
  <c r="D382"/>
  <c r="B382"/>
  <c r="A382"/>
  <c r="F381"/>
  <c r="G381" s="1"/>
  <c r="D381"/>
  <c r="B381"/>
  <c r="A381"/>
  <c r="F380"/>
  <c r="G380" s="1"/>
  <c r="D380"/>
  <c r="B380"/>
  <c r="A380"/>
  <c r="D379"/>
  <c r="A379"/>
  <c r="D378"/>
  <c r="A378"/>
  <c r="F375"/>
  <c r="G375" s="1"/>
  <c r="D375"/>
  <c r="B375"/>
  <c r="A375"/>
  <c r="F374"/>
  <c r="G374" s="1"/>
  <c r="D374"/>
  <c r="B374"/>
  <c r="A374"/>
  <c r="F373"/>
  <c r="G373" s="1"/>
  <c r="D373"/>
  <c r="B373"/>
  <c r="A373"/>
  <c r="F372"/>
  <c r="G372" s="1"/>
  <c r="D372"/>
  <c r="B372"/>
  <c r="A372"/>
  <c r="D371"/>
  <c r="A371"/>
  <c r="D370"/>
  <c r="A370"/>
  <c r="D369"/>
  <c r="A369"/>
  <c r="D368"/>
  <c r="A368"/>
  <c r="D367"/>
  <c r="A367"/>
  <c r="D366"/>
  <c r="A366"/>
  <c r="D365"/>
  <c r="A365"/>
  <c r="D364"/>
  <c r="A364"/>
  <c r="D363"/>
  <c r="A363"/>
  <c r="D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D339"/>
  <c r="A339"/>
  <c r="D338"/>
  <c r="A338"/>
  <c r="F335"/>
  <c r="G335" s="1"/>
  <c r="D335"/>
  <c r="B335"/>
  <c r="A335"/>
  <c r="F334"/>
  <c r="G334" s="1"/>
  <c r="D334"/>
  <c r="B334"/>
  <c r="A334"/>
  <c r="F333"/>
  <c r="G333" s="1"/>
  <c r="D333"/>
  <c r="B333"/>
  <c r="A333"/>
  <c r="F332"/>
  <c r="G332" s="1"/>
  <c r="D332"/>
  <c r="B332"/>
  <c r="A332"/>
  <c r="F331"/>
  <c r="G331" s="1"/>
  <c r="D331"/>
  <c r="B331"/>
  <c r="A331"/>
  <c r="F330"/>
  <c r="G330" s="1"/>
  <c r="D330"/>
  <c r="B330"/>
  <c r="A330"/>
  <c r="D329"/>
  <c r="A329"/>
  <c r="D328"/>
  <c r="A328"/>
  <c r="F325"/>
  <c r="G325" s="1"/>
  <c r="D325"/>
  <c r="B325"/>
  <c r="A325"/>
  <c r="F324"/>
  <c r="G324" s="1"/>
  <c r="D324"/>
  <c r="B324"/>
  <c r="A324"/>
  <c r="F323"/>
  <c r="G323" s="1"/>
  <c r="D323"/>
  <c r="B323"/>
  <c r="A323"/>
  <c r="F322"/>
  <c r="G322" s="1"/>
  <c r="D322"/>
  <c r="B322"/>
  <c r="A322"/>
  <c r="F321"/>
  <c r="G321" s="1"/>
  <c r="D321"/>
  <c r="A321"/>
  <c r="D320"/>
  <c r="A320"/>
  <c r="D319"/>
  <c r="A319"/>
  <c r="D318"/>
  <c r="A318"/>
  <c r="D317"/>
  <c r="A317"/>
  <c r="D316"/>
  <c r="A316"/>
  <c r="D315"/>
  <c r="A315"/>
  <c r="D314"/>
  <c r="A314"/>
  <c r="D313"/>
  <c r="A313"/>
  <c r="D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D289"/>
  <c r="A289"/>
  <c r="D288"/>
  <c r="A288"/>
  <c r="F285"/>
  <c r="G285" s="1"/>
  <c r="D285"/>
  <c r="B285"/>
  <c r="A285"/>
  <c r="F284"/>
  <c r="G284" s="1"/>
  <c r="D284"/>
  <c r="B284"/>
  <c r="A284"/>
  <c r="F283"/>
  <c r="G283" s="1"/>
  <c r="D283"/>
  <c r="B283"/>
  <c r="A283"/>
  <c r="F282"/>
  <c r="G282" s="1"/>
  <c r="D282"/>
  <c r="B282"/>
  <c r="A282"/>
  <c r="F281"/>
  <c r="G281" s="1"/>
  <c r="D281"/>
  <c r="B281"/>
  <c r="A281"/>
  <c r="F280"/>
  <c r="G280" s="1"/>
  <c r="D280"/>
  <c r="B280"/>
  <c r="A280"/>
  <c r="D279"/>
  <c r="A279"/>
  <c r="D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A267"/>
  <c r="D266"/>
  <c r="A266"/>
  <c r="D265"/>
  <c r="A265"/>
  <c r="D264"/>
  <c r="A264"/>
  <c r="D263"/>
  <c r="A263"/>
  <c r="D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D239"/>
  <c r="A239"/>
  <c r="D238"/>
  <c r="A238"/>
  <c r="F235"/>
  <c r="G235" s="1"/>
  <c r="D235"/>
  <c r="B235"/>
  <c r="A235"/>
  <c r="F234"/>
  <c r="G234" s="1"/>
  <c r="D234"/>
  <c r="B234"/>
  <c r="A234"/>
  <c r="F233"/>
  <c r="G233" s="1"/>
  <c r="D233"/>
  <c r="B233"/>
  <c r="A233"/>
  <c r="F232"/>
  <c r="G232" s="1"/>
  <c r="D232"/>
  <c r="B232"/>
  <c r="A232"/>
  <c r="F231"/>
  <c r="G231" s="1"/>
  <c r="D231"/>
  <c r="B231"/>
  <c r="A231"/>
  <c r="F230"/>
  <c r="G230" s="1"/>
  <c r="D230"/>
  <c r="B230"/>
  <c r="A230"/>
  <c r="D229"/>
  <c r="A229"/>
  <c r="D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D216"/>
  <c r="A216"/>
  <c r="D215"/>
  <c r="A215"/>
  <c r="D214"/>
  <c r="A214"/>
  <c r="D213"/>
  <c r="A213"/>
  <c r="D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D190"/>
  <c r="A190"/>
  <c r="D189"/>
  <c r="A189"/>
  <c r="D188"/>
  <c r="A188"/>
  <c r="F185"/>
  <c r="G185" s="1"/>
  <c r="D185"/>
  <c r="B185"/>
  <c r="A185"/>
  <c r="F184"/>
  <c r="G184" s="1"/>
  <c r="D184"/>
  <c r="B184"/>
  <c r="A184"/>
  <c r="F183"/>
  <c r="G183" s="1"/>
  <c r="D183"/>
  <c r="B183"/>
  <c r="A183"/>
  <c r="F182"/>
  <c r="G182" s="1"/>
  <c r="D182"/>
  <c r="B182"/>
  <c r="A182"/>
  <c r="F181"/>
  <c r="G181" s="1"/>
  <c r="D181"/>
  <c r="B181"/>
  <c r="A181"/>
  <c r="D180"/>
  <c r="A180"/>
  <c r="D179"/>
  <c r="A179"/>
  <c r="D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D164"/>
  <c r="A164"/>
  <c r="D163"/>
  <c r="A163"/>
  <c r="D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D140"/>
  <c r="A140"/>
  <c r="D139"/>
  <c r="A139"/>
  <c r="D138"/>
  <c r="A138"/>
  <c r="F135"/>
  <c r="G135" s="1"/>
  <c r="D135"/>
  <c r="B135"/>
  <c r="A135"/>
  <c r="F134"/>
  <c r="G134" s="1"/>
  <c r="D134"/>
  <c r="B134"/>
  <c r="A134"/>
  <c r="F133"/>
  <c r="G133" s="1"/>
  <c r="D133"/>
  <c r="B133"/>
  <c r="A133"/>
  <c r="F132"/>
  <c r="G132" s="1"/>
  <c r="D132"/>
  <c r="B132"/>
  <c r="A132"/>
  <c r="F131"/>
  <c r="G131" s="1"/>
  <c r="D131"/>
  <c r="B131"/>
  <c r="A131"/>
  <c r="D130"/>
  <c r="A130"/>
  <c r="D129"/>
  <c r="A129"/>
  <c r="D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D114"/>
  <c r="A114"/>
  <c r="D113"/>
  <c r="A113"/>
  <c r="D112"/>
  <c r="A112"/>
  <c r="B105"/>
  <c r="G104"/>
  <c r="B104"/>
  <c r="B103"/>
  <c r="B102"/>
  <c r="F96"/>
  <c r="G96" s="1"/>
  <c r="D96"/>
  <c r="B96"/>
  <c r="A96"/>
  <c r="F95"/>
  <c r="G95" s="1"/>
  <c r="D95"/>
  <c r="B95"/>
  <c r="A95"/>
  <c r="F94"/>
  <c r="G94" s="1"/>
  <c r="D94"/>
  <c r="B94"/>
  <c r="A94"/>
  <c r="G93"/>
  <c r="D93"/>
  <c r="B93"/>
  <c r="A93"/>
  <c r="F92"/>
  <c r="G92" s="1"/>
  <c r="D92"/>
  <c r="B92"/>
  <c r="A92"/>
  <c r="F91"/>
  <c r="G91" s="1"/>
  <c r="D91"/>
  <c r="B91"/>
  <c r="A91"/>
  <c r="D90"/>
  <c r="A90"/>
  <c r="D89"/>
  <c r="A89"/>
  <c r="D88"/>
  <c r="A88"/>
  <c r="F85"/>
  <c r="G85" s="1"/>
  <c r="D85"/>
  <c r="B85"/>
  <c r="A85"/>
  <c r="F84"/>
  <c r="G84" s="1"/>
  <c r="D84"/>
  <c r="B84"/>
  <c r="A84"/>
  <c r="F83"/>
  <c r="G83" s="1"/>
  <c r="D83"/>
  <c r="B83"/>
  <c r="A83"/>
  <c r="F82"/>
  <c r="G82" s="1"/>
  <c r="D82"/>
  <c r="B82"/>
  <c r="A82"/>
  <c r="F81"/>
  <c r="G81" s="1"/>
  <c r="D81"/>
  <c r="B81"/>
  <c r="A81"/>
  <c r="F80"/>
  <c r="G80" s="1"/>
  <c r="D80"/>
  <c r="B80"/>
  <c r="A80"/>
  <c r="F79"/>
  <c r="G79" s="1"/>
  <c r="D79"/>
  <c r="B79"/>
  <c r="A79"/>
  <c r="D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G4"/>
  <c r="F43"/>
  <c r="G43" s="1"/>
  <c r="F44"/>
  <c r="G44" s="1"/>
  <c r="F45"/>
  <c r="G45" s="1"/>
  <c r="F46"/>
  <c r="G46" s="1"/>
  <c r="D39"/>
  <c r="D40"/>
  <c r="D41"/>
  <c r="D42"/>
  <c r="D43"/>
  <c r="D44"/>
  <c r="D45"/>
  <c r="D46"/>
  <c r="A39"/>
  <c r="A40"/>
  <c r="A41"/>
  <c r="A42"/>
  <c r="A43"/>
  <c r="B43"/>
  <c r="A44"/>
  <c r="B44"/>
  <c r="A45"/>
  <c r="B45"/>
  <c r="A46"/>
  <c r="B46"/>
  <c r="D38"/>
  <c r="A38"/>
  <c r="F34"/>
  <c r="G34" s="1"/>
  <c r="F35"/>
  <c r="G35" s="1"/>
  <c r="D29"/>
  <c r="D30"/>
  <c r="D31"/>
  <c r="D32"/>
  <c r="D33"/>
  <c r="D34"/>
  <c r="D35"/>
  <c r="B34"/>
  <c r="B35"/>
  <c r="A29"/>
  <c r="A30"/>
  <c r="A31"/>
  <c r="A32"/>
  <c r="A33"/>
  <c r="A34"/>
  <c r="A35"/>
  <c r="D28"/>
  <c r="A28"/>
  <c r="F17"/>
  <c r="G17" s="1"/>
  <c r="G18"/>
  <c r="G19"/>
  <c r="G20"/>
  <c r="G21"/>
  <c r="G22"/>
  <c r="F23"/>
  <c r="G23" s="1"/>
  <c r="F24"/>
  <c r="G24" s="1"/>
  <c r="F25"/>
  <c r="G25" s="1"/>
  <c r="D13"/>
  <c r="D14"/>
  <c r="D15"/>
  <c r="D16"/>
  <c r="D17"/>
  <c r="D18"/>
  <c r="D19"/>
  <c r="D20"/>
  <c r="D21"/>
  <c r="D22"/>
  <c r="D23"/>
  <c r="D24"/>
  <c r="D25"/>
  <c r="A13"/>
  <c r="A14"/>
  <c r="A15"/>
  <c r="A16"/>
  <c r="A17"/>
  <c r="B17"/>
  <c r="A18"/>
  <c r="B18"/>
  <c r="A19"/>
  <c r="B19"/>
  <c r="A20"/>
  <c r="B20"/>
  <c r="A21"/>
  <c r="B21"/>
  <c r="A22"/>
  <c r="B22"/>
  <c r="A23"/>
  <c r="B23"/>
  <c r="A24"/>
  <c r="B24"/>
  <c r="A25"/>
  <c r="B25"/>
  <c r="D12"/>
  <c r="A12"/>
  <c r="G76" l="1"/>
  <c r="B5" l="1"/>
  <c r="B4"/>
  <c r="B3"/>
  <c r="B2"/>
  <c r="F4553" l="1"/>
  <c r="G4553" s="1"/>
  <c r="F4552"/>
  <c r="G4552" s="1"/>
  <c r="F4551"/>
  <c r="G4551" s="1"/>
  <c r="F4550"/>
  <c r="G4550" s="1"/>
  <c r="F4549"/>
  <c r="G4549" s="1"/>
  <c r="F4538"/>
  <c r="G4538" s="1"/>
  <c r="F2923"/>
  <c r="G2923" s="1"/>
  <c r="F2922"/>
  <c r="G2922" s="1"/>
  <c r="F3230"/>
  <c r="G3230" s="1"/>
  <c r="F3229"/>
  <c r="G3229" s="1"/>
  <c r="F2521"/>
  <c r="G2521" s="1"/>
  <c r="F114"/>
  <c r="G114" s="1"/>
  <c r="F113"/>
  <c r="G113" s="1"/>
  <c r="F3344"/>
  <c r="G3344" s="1"/>
  <c r="F2070"/>
  <c r="G2070" s="1"/>
  <c r="F1864"/>
  <c r="G1864" s="1"/>
  <c r="F3181"/>
  <c r="G3181" s="1"/>
  <c r="F2872"/>
  <c r="G2872" s="1"/>
  <c r="F2920"/>
  <c r="G2920" s="1"/>
  <c r="F1566"/>
  <c r="G1566" s="1"/>
  <c r="F1167"/>
  <c r="G1167" s="1"/>
  <c r="F1166"/>
  <c r="G1166" s="1"/>
  <c r="F1165"/>
  <c r="G1165" s="1"/>
  <c r="F216"/>
  <c r="G216" s="1"/>
  <c r="F1164"/>
  <c r="G1164" s="1"/>
  <c r="F13"/>
  <c r="G13" s="1"/>
  <c r="F3293"/>
  <c r="G3293" s="1"/>
  <c r="F3291"/>
  <c r="G3291" s="1"/>
  <c r="F3345"/>
  <c r="G3345" s="1"/>
  <c r="F3337"/>
  <c r="G3337" s="1"/>
  <c r="F3292"/>
  <c r="G3292" s="1"/>
  <c r="F3336"/>
  <c r="G3336" s="1"/>
  <c r="F3289"/>
  <c r="G3289" s="1"/>
  <c r="F3284"/>
  <c r="G3284" s="1"/>
  <c r="F3283"/>
  <c r="G3283" s="1"/>
  <c r="F3282"/>
  <c r="G3282" s="1"/>
  <c r="F3441"/>
  <c r="G3441" s="1"/>
  <c r="F4093"/>
  <c r="G4093" s="1"/>
  <c r="F3892"/>
  <c r="G3892" s="1"/>
  <c r="F4391"/>
  <c r="G4391" s="1"/>
  <c r="F4345"/>
  <c r="G4345" s="1"/>
  <c r="F4344"/>
  <c r="G4344" s="1"/>
  <c r="F4343"/>
  <c r="G4343" s="1"/>
  <c r="F4342"/>
  <c r="G4342" s="1"/>
  <c r="F1813"/>
  <c r="G1813" s="1"/>
  <c r="F4392"/>
  <c r="G4392" s="1"/>
  <c r="F2295"/>
  <c r="G2295" s="1"/>
  <c r="F2294"/>
  <c r="G2294" s="1"/>
  <c r="F2293"/>
  <c r="G2293" s="1"/>
  <c r="F2292"/>
  <c r="G2292" s="1"/>
  <c r="F2291"/>
  <c r="G2291" s="1"/>
  <c r="F2290"/>
  <c r="G2290" s="1"/>
  <c r="F2289"/>
  <c r="G2289" s="1"/>
  <c r="F2288"/>
  <c r="G2288" s="1"/>
  <c r="F2286"/>
  <c r="G2286" s="1"/>
  <c r="F2285"/>
  <c r="G2285" s="1"/>
  <c r="F2284"/>
  <c r="G2284" s="1"/>
  <c r="F2283"/>
  <c r="G2283" s="1"/>
  <c r="F2282"/>
  <c r="G2282" s="1"/>
  <c r="F2280"/>
  <c r="G2280" s="1"/>
  <c r="F2279"/>
  <c r="G2279" s="1"/>
  <c r="F2278"/>
  <c r="G2278" s="1"/>
  <c r="F2277"/>
  <c r="G2277" s="1"/>
  <c r="F2276"/>
  <c r="G2276" s="1"/>
  <c r="F2275"/>
  <c r="G2275" s="1"/>
  <c r="F1391"/>
  <c r="G1391" s="1"/>
  <c r="G1397" s="1"/>
  <c r="F2796"/>
  <c r="G2796" s="1"/>
  <c r="F4316"/>
  <c r="G4316" s="1"/>
  <c r="F1090"/>
  <c r="G1090" s="1"/>
  <c r="F40"/>
  <c r="G40" s="1"/>
  <c r="F38"/>
  <c r="G38" s="1"/>
  <c r="F3312"/>
  <c r="G3312" s="1"/>
  <c r="F2696"/>
  <c r="G2696" s="1"/>
  <c r="F2698"/>
  <c r="G2698" s="1"/>
  <c r="F2697"/>
  <c r="G2697" s="1"/>
  <c r="F33"/>
  <c r="G33" s="1"/>
  <c r="F1364" l="1"/>
  <c r="G1364" s="1"/>
  <c r="F1365"/>
  <c r="G1365" s="1"/>
  <c r="F2536"/>
  <c r="G2536" s="1"/>
  <c r="F1179"/>
  <c r="G1179" s="1"/>
  <c r="F1382"/>
  <c r="G1382" s="1"/>
  <c r="F3207"/>
  <c r="G3207" s="1"/>
  <c r="F1188"/>
  <c r="G1188" s="1"/>
  <c r="F1325"/>
  <c r="G1325" s="1"/>
  <c r="F1375"/>
  <c r="G1375" s="1"/>
  <c r="F1178"/>
  <c r="G1178" s="1"/>
  <c r="F1381"/>
  <c r="G1381" s="1"/>
  <c r="F439"/>
  <c r="G439" s="1"/>
  <c r="F289"/>
  <c r="G289" s="1"/>
  <c r="F1089"/>
  <c r="G1089" s="1"/>
  <c r="F1189"/>
  <c r="G1189" s="1"/>
  <c r="F1323"/>
  <c r="G1323" s="1"/>
  <c r="F1163"/>
  <c r="G1163" s="1"/>
  <c r="F1373"/>
  <c r="G1373" s="1"/>
  <c r="F1322"/>
  <c r="G1322" s="1"/>
  <c r="F1162"/>
  <c r="G1162" s="1"/>
  <c r="F1372"/>
  <c r="G1372" s="1"/>
  <c r="F1324"/>
  <c r="G1324" s="1"/>
  <c r="F1374"/>
  <c r="G1374" s="1"/>
  <c r="F1063"/>
  <c r="G1063" s="1"/>
  <c r="F4092"/>
  <c r="G4092" s="1"/>
  <c r="F3077"/>
  <c r="G3077" s="1"/>
  <c r="F3231"/>
  <c r="G3231" s="1"/>
  <c r="F2496"/>
  <c r="G2496" s="1"/>
  <c r="F2546"/>
  <c r="G2546" s="1"/>
  <c r="F1062"/>
  <c r="G1062" s="1"/>
  <c r="F1067"/>
  <c r="G1067" s="1"/>
  <c r="F1968"/>
  <c r="G1968" s="1"/>
  <c r="F1916"/>
  <c r="G1916" s="1"/>
  <c r="F3079"/>
  <c r="G3079" s="1"/>
  <c r="F1722"/>
  <c r="G1722" s="1"/>
  <c r="F3127"/>
  <c r="G3127" s="1"/>
  <c r="F1772"/>
  <c r="G1772" s="1"/>
  <c r="F2071"/>
  <c r="G2071" s="1"/>
  <c r="F2021"/>
  <c r="G2021" s="1"/>
  <c r="F1997"/>
  <c r="G1997" s="1"/>
  <c r="F1945"/>
  <c r="G1945" s="1"/>
  <c r="F1893"/>
  <c r="G1893" s="1"/>
  <c r="F1841"/>
  <c r="G1841" s="1"/>
  <c r="F3179"/>
  <c r="G3179" s="1"/>
  <c r="F2871"/>
  <c r="G2871" s="1"/>
  <c r="F3027"/>
  <c r="G3027" s="1"/>
  <c r="F1719"/>
  <c r="G1719" s="1"/>
  <c r="F2121"/>
  <c r="G2121" s="1"/>
  <c r="F1769"/>
  <c r="G1769" s="1"/>
  <c r="F1064"/>
  <c r="G1064" s="1"/>
  <c r="F1720"/>
  <c r="G1720" s="1"/>
  <c r="F3028"/>
  <c r="G3028" s="1"/>
  <c r="F2921"/>
  <c r="G2921" s="1"/>
  <c r="F1770"/>
  <c r="G1770" s="1"/>
  <c r="F1717"/>
  <c r="G1717" s="1"/>
  <c r="F2120"/>
  <c r="G2120" s="1"/>
  <c r="F2919"/>
  <c r="G2919" s="1"/>
  <c r="F4438"/>
  <c r="G4438" s="1"/>
  <c r="F3342"/>
  <c r="G3342" s="1"/>
  <c r="F3124"/>
  <c r="G3124" s="1"/>
  <c r="F3053"/>
  <c r="G3053" s="1"/>
  <c r="F2147"/>
  <c r="G2147" s="1"/>
  <c r="F3290"/>
  <c r="G3290" s="1"/>
  <c r="F3335"/>
  <c r="G3335" s="1"/>
  <c r="F1718"/>
  <c r="G1718" s="1"/>
  <c r="F1768"/>
  <c r="G1768" s="1"/>
  <c r="F3180"/>
  <c r="G3180" s="1"/>
  <c r="F2870"/>
  <c r="G2870" s="1"/>
  <c r="F3343"/>
  <c r="G3343" s="1"/>
  <c r="F3029"/>
  <c r="G3029" s="1"/>
  <c r="F2223"/>
  <c r="G2223" s="1"/>
  <c r="F3206"/>
  <c r="G3206" s="1"/>
  <c r="F2596"/>
  <c r="G2596" s="1"/>
  <c r="F2746"/>
  <c r="G2746" s="1"/>
  <c r="F4396"/>
  <c r="G4396" s="1"/>
  <c r="F4346"/>
  <c r="G4346" s="1"/>
  <c r="F3178"/>
  <c r="G3178" s="1"/>
  <c r="F3125"/>
  <c r="G3125" s="1"/>
  <c r="F3078"/>
  <c r="G3078" s="1"/>
  <c r="F3030"/>
  <c r="G3030" s="1"/>
  <c r="F1721"/>
  <c r="G1721" s="1"/>
  <c r="F1865"/>
  <c r="G1865" s="1"/>
  <c r="F1771"/>
  <c r="G1771" s="1"/>
  <c r="F3126"/>
  <c r="G3126" s="1"/>
  <c r="F3177"/>
  <c r="G3177" s="1"/>
  <c r="F2869"/>
  <c r="G2869" s="1"/>
  <c r="F1917"/>
  <c r="G1917" s="1"/>
  <c r="F1969"/>
  <c r="G1969" s="1"/>
  <c r="F1529"/>
  <c r="G1529" s="1"/>
  <c r="F2586"/>
  <c r="G2586" s="1"/>
  <c r="F2941"/>
  <c r="G2941" s="1"/>
  <c r="F2686"/>
  <c r="G2686" s="1"/>
  <c r="F2736"/>
  <c r="G2736" s="1"/>
  <c r="F480"/>
  <c r="G480" s="1"/>
  <c r="F4105"/>
  <c r="G4105" s="1"/>
  <c r="F4156"/>
  <c r="G4156" s="1"/>
  <c r="F3406"/>
  <c r="F4206"/>
  <c r="G4206" s="1"/>
  <c r="F990"/>
  <c r="G990" s="1"/>
  <c r="F840"/>
  <c r="G840" s="1"/>
  <c r="F1040"/>
  <c r="G1040" s="1"/>
  <c r="F940"/>
  <c r="G940" s="1"/>
  <c r="F890"/>
  <c r="G890" s="1"/>
  <c r="F3639"/>
  <c r="G3639" s="1"/>
  <c r="F3839"/>
  <c r="G3839" s="1"/>
  <c r="F3638"/>
  <c r="G3638" s="1"/>
  <c r="F3838"/>
  <c r="G3838" s="1"/>
  <c r="F3391"/>
  <c r="G3391" s="1"/>
  <c r="F3590"/>
  <c r="G3590" s="1"/>
  <c r="F4040"/>
  <c r="G4040" s="1"/>
  <c r="F4043"/>
  <c r="G4043" s="1"/>
  <c r="F3588"/>
  <c r="G3588" s="1"/>
  <c r="F3738"/>
  <c r="G3738" s="1"/>
  <c r="F4041"/>
  <c r="G4041" s="1"/>
  <c r="F3941"/>
  <c r="G3941" s="1"/>
  <c r="F2385"/>
  <c r="G2385" s="1"/>
  <c r="F3288"/>
  <c r="G3288" s="1"/>
  <c r="F3341"/>
  <c r="G3341" s="1"/>
  <c r="F3235"/>
  <c r="G3235" s="1"/>
  <c r="F3301"/>
  <c r="G3301" s="1"/>
  <c r="F3354"/>
  <c r="G3354" s="1"/>
  <c r="F3248"/>
  <c r="G3248" s="1"/>
  <c r="F3285"/>
  <c r="G3285" s="1"/>
  <c r="F3338"/>
  <c r="G3338" s="1"/>
  <c r="F3232"/>
  <c r="G3232" s="1"/>
  <c r="F3287"/>
  <c r="G3287" s="1"/>
  <c r="F3340"/>
  <c r="G3340" s="1"/>
  <c r="F3234"/>
  <c r="G3234" s="1"/>
  <c r="F112"/>
  <c r="G112" s="1"/>
  <c r="G126" s="1"/>
  <c r="F3302"/>
  <c r="G3302" s="1"/>
  <c r="F3355"/>
  <c r="G3355" s="1"/>
  <c r="F3249"/>
  <c r="G3249" s="1"/>
  <c r="F3311"/>
  <c r="G3311" s="1"/>
  <c r="G3320" s="1"/>
  <c r="F3364"/>
  <c r="G3364" s="1"/>
  <c r="G3373" s="1"/>
  <c r="F3258"/>
  <c r="G3258" s="1"/>
  <c r="G3267" s="1"/>
  <c r="F3286"/>
  <c r="G3286" s="1"/>
  <c r="F3339"/>
  <c r="G3339" s="1"/>
  <c r="F3233"/>
  <c r="G3233" s="1"/>
  <c r="F4315"/>
  <c r="G4315" s="1"/>
  <c r="F4415"/>
  <c r="G4415" s="1"/>
  <c r="F4215"/>
  <c r="G4215" s="1"/>
  <c r="F4305"/>
  <c r="G4305" s="1"/>
  <c r="F4405"/>
  <c r="G4405" s="1"/>
  <c r="F3047"/>
  <c r="G3047" s="1"/>
  <c r="F3196"/>
  <c r="G3196" s="1"/>
  <c r="F3143"/>
  <c r="G3143" s="1"/>
  <c r="F3098"/>
  <c r="G3098" s="1"/>
  <c r="F2237"/>
  <c r="G2237" s="1"/>
  <c r="F4205"/>
  <c r="G4205" s="1"/>
  <c r="F2993"/>
  <c r="G2993" s="1"/>
  <c r="F2940"/>
  <c r="G2940" s="1"/>
  <c r="F2226"/>
  <c r="G2226" s="1"/>
  <c r="F1066"/>
  <c r="G1066" s="1"/>
  <c r="F3026"/>
  <c r="G3026" s="1"/>
  <c r="F2868"/>
  <c r="G2868" s="1"/>
  <c r="F4314"/>
  <c r="G4314" s="1"/>
  <c r="F4414"/>
  <c r="G4414" s="1"/>
  <c r="F2246"/>
  <c r="G2246" s="1"/>
  <c r="F4214"/>
  <c r="G4214" s="1"/>
  <c r="F2247"/>
  <c r="G2247" s="1"/>
  <c r="F3205"/>
  <c r="G3205" s="1"/>
  <c r="F3152"/>
  <c r="G3152" s="1"/>
  <c r="G3161" s="1"/>
  <c r="F3103"/>
  <c r="G3103" s="1"/>
  <c r="G3108" s="1"/>
  <c r="F3052"/>
  <c r="G3052" s="1"/>
  <c r="F2894"/>
  <c r="G2894" s="1"/>
  <c r="F3002"/>
  <c r="G3002" s="1"/>
  <c r="G3011" s="1"/>
  <c r="F2949"/>
  <c r="G2949" s="1"/>
  <c r="G2958" s="1"/>
  <c r="F4304"/>
  <c r="G4304" s="1"/>
  <c r="F4404"/>
  <c r="G4404" s="1"/>
  <c r="F3046"/>
  <c r="G3046" s="1"/>
  <c r="F3195"/>
  <c r="G3195" s="1"/>
  <c r="F3142"/>
  <c r="G3142" s="1"/>
  <c r="F3097"/>
  <c r="G3097" s="1"/>
  <c r="F2236"/>
  <c r="G2236" s="1"/>
  <c r="F4204"/>
  <c r="G4204" s="1"/>
  <c r="F2992"/>
  <c r="G2992" s="1"/>
  <c r="F2939"/>
  <c r="G2939" s="1"/>
  <c r="F4290"/>
  <c r="G4290" s="1"/>
  <c r="F4390"/>
  <c r="G4390" s="1"/>
  <c r="F2220"/>
  <c r="G2220" s="1"/>
  <c r="F4190"/>
  <c r="G4190" s="1"/>
  <c r="F3042"/>
  <c r="G3042" s="1"/>
  <c r="F3191"/>
  <c r="G3191" s="1"/>
  <c r="F3138"/>
  <c r="G3138" s="1"/>
  <c r="F3093"/>
  <c r="G3093" s="1"/>
  <c r="F2988"/>
  <c r="G2988" s="1"/>
  <c r="F2884"/>
  <c r="G2884" s="1"/>
  <c r="F2935"/>
  <c r="G2935" s="1"/>
  <c r="F1065"/>
  <c r="G1065" s="1"/>
  <c r="F3176"/>
  <c r="G3176" s="1"/>
  <c r="F3123"/>
  <c r="G3123" s="1"/>
  <c r="F3076"/>
  <c r="G3076" s="1"/>
  <c r="F2973"/>
  <c r="G2973" s="1"/>
  <c r="F2918"/>
  <c r="G2918" s="1"/>
  <c r="F4289"/>
  <c r="G4289" s="1"/>
  <c r="F4389"/>
  <c r="G4389" s="1"/>
  <c r="F3041"/>
  <c r="G3041" s="1"/>
  <c r="F3190"/>
  <c r="G3190" s="1"/>
  <c r="F2987"/>
  <c r="G2987" s="1"/>
  <c r="F3137"/>
  <c r="G3137" s="1"/>
  <c r="F3092"/>
  <c r="G3092" s="1"/>
  <c r="F2222"/>
  <c r="G2222" s="1"/>
  <c r="F2883"/>
  <c r="G2883" s="1"/>
  <c r="F2934"/>
  <c r="G2934" s="1"/>
  <c r="F4189"/>
  <c r="G4189" s="1"/>
  <c r="F2224"/>
  <c r="G2224" s="1"/>
  <c r="F1071"/>
  <c r="G1071" s="1"/>
  <c r="F3043"/>
  <c r="G3043" s="1"/>
  <c r="F3192"/>
  <c r="G3192" s="1"/>
  <c r="F3139"/>
  <c r="G3139" s="1"/>
  <c r="F3094"/>
  <c r="G3094" s="1"/>
  <c r="F2936"/>
  <c r="G2936" s="1"/>
  <c r="F2989"/>
  <c r="G2989" s="1"/>
  <c r="F2885"/>
  <c r="G2885" s="1"/>
  <c r="F2248"/>
  <c r="G2248" s="1"/>
  <c r="F4288"/>
  <c r="G4288" s="1"/>
  <c r="F4388"/>
  <c r="G4388" s="1"/>
  <c r="F3040"/>
  <c r="G3040" s="1"/>
  <c r="F3189"/>
  <c r="G3189" s="1"/>
  <c r="F3136"/>
  <c r="G3136" s="1"/>
  <c r="F3091"/>
  <c r="G3091" s="1"/>
  <c r="F2986"/>
  <c r="G2986" s="1"/>
  <c r="F2221"/>
  <c r="G2221" s="1"/>
  <c r="F2882"/>
  <c r="G2882" s="1"/>
  <c r="F2933"/>
  <c r="G2933" s="1"/>
  <c r="F4188"/>
  <c r="G4188" s="1"/>
  <c r="F2175"/>
  <c r="G2175" s="1"/>
  <c r="F2225"/>
  <c r="G2225" s="1"/>
  <c r="F2444"/>
  <c r="G2444" s="1"/>
  <c r="F2146"/>
  <c r="G2146" s="1"/>
  <c r="G2155" s="1"/>
  <c r="F2345"/>
  <c r="G2345" s="1"/>
  <c r="F1688"/>
  <c r="G1688" s="1"/>
  <c r="F1638"/>
  <c r="G1638" s="1"/>
  <c r="F1538"/>
  <c r="G1538" s="1"/>
  <c r="F1892"/>
  <c r="G1892" s="1"/>
  <c r="F2494"/>
  <c r="G2494" s="1"/>
  <c r="F2395"/>
  <c r="G2395" s="1"/>
  <c r="F2096"/>
  <c r="G2096" s="1"/>
  <c r="G2105" s="1"/>
  <c r="F1996"/>
  <c r="G1996" s="1"/>
  <c r="F1944"/>
  <c r="G1944" s="1"/>
  <c r="F1738"/>
  <c r="G1738" s="1"/>
  <c r="F1588"/>
  <c r="G1588" s="1"/>
  <c r="F1488"/>
  <c r="G1488" s="1"/>
  <c r="F1438"/>
  <c r="G1438" s="1"/>
  <c r="F2046"/>
  <c r="G2046" s="1"/>
  <c r="G2055" s="1"/>
  <c r="F1689"/>
  <c r="G1689" s="1"/>
  <c r="F1639"/>
  <c r="G1639" s="1"/>
  <c r="F1539"/>
  <c r="G1539" s="1"/>
  <c r="F1739"/>
  <c r="G1739" s="1"/>
  <c r="F1589"/>
  <c r="G1589" s="1"/>
  <c r="F1489"/>
  <c r="G1489" s="1"/>
  <c r="F1439"/>
  <c r="G1439" s="1"/>
  <c r="F2695"/>
  <c r="G2695" s="1"/>
  <c r="F2485"/>
  <c r="G2485" s="1"/>
  <c r="F2137"/>
  <c r="G2137" s="1"/>
  <c r="F2435"/>
  <c r="G2435" s="1"/>
  <c r="F1729"/>
  <c r="G1729" s="1"/>
  <c r="F1579"/>
  <c r="G1579" s="1"/>
  <c r="F1429"/>
  <c r="G1429" s="1"/>
  <c r="F2336"/>
  <c r="G2336" s="1"/>
  <c r="F1883"/>
  <c r="G1883" s="1"/>
  <c r="F2087"/>
  <c r="G2087" s="1"/>
  <c r="F1987"/>
  <c r="G1987" s="1"/>
  <c r="F1935"/>
  <c r="G1935" s="1"/>
  <c r="F1679"/>
  <c r="G1679" s="1"/>
  <c r="F1629"/>
  <c r="G1629" s="1"/>
  <c r="F1479"/>
  <c r="G1479" s="1"/>
  <c r="F2037"/>
  <c r="G2037" s="1"/>
  <c r="F1831"/>
  <c r="G1831" s="1"/>
  <c r="F89"/>
  <c r="G89" s="1"/>
  <c r="F2445"/>
  <c r="G2445" s="1"/>
  <c r="F2346"/>
  <c r="G2346" s="1"/>
  <c r="F2495"/>
  <c r="G2495" s="1"/>
  <c r="F2396"/>
  <c r="G2396" s="1"/>
  <c r="F2472"/>
  <c r="G2472" s="1"/>
  <c r="F2422"/>
  <c r="G2422" s="1"/>
  <c r="F2323"/>
  <c r="G2323" s="1"/>
  <c r="F2373"/>
  <c r="G2373" s="1"/>
  <c r="F2123"/>
  <c r="G2123" s="1"/>
  <c r="F2075"/>
  <c r="G2075" s="1"/>
  <c r="F1973"/>
  <c r="G1973" s="1"/>
  <c r="F1921"/>
  <c r="G1921" s="1"/>
  <c r="F1869"/>
  <c r="G1869" s="1"/>
  <c r="F1817"/>
  <c r="G1817" s="1"/>
  <c r="F2025"/>
  <c r="G2025" s="1"/>
  <c r="F1822"/>
  <c r="G1822" s="1"/>
  <c r="F2127"/>
  <c r="G2127" s="1"/>
  <c r="F2080"/>
  <c r="G2080" s="1"/>
  <c r="F1978"/>
  <c r="G1978" s="1"/>
  <c r="F1926"/>
  <c r="G1926" s="1"/>
  <c r="F1874"/>
  <c r="G1874" s="1"/>
  <c r="F2030"/>
  <c r="G2030" s="1"/>
  <c r="F1788"/>
  <c r="G1788" s="1"/>
  <c r="F2484"/>
  <c r="G2484" s="1"/>
  <c r="F2136"/>
  <c r="G2136" s="1"/>
  <c r="F2434"/>
  <c r="G2434" s="1"/>
  <c r="F1728"/>
  <c r="G1728" s="1"/>
  <c r="F1578"/>
  <c r="G1578" s="1"/>
  <c r="F1428"/>
  <c r="G1428" s="1"/>
  <c r="F2335"/>
  <c r="G2335" s="1"/>
  <c r="F1882"/>
  <c r="G1882" s="1"/>
  <c r="F2086"/>
  <c r="G2086" s="1"/>
  <c r="F1986"/>
  <c r="G1986" s="1"/>
  <c r="F1934"/>
  <c r="G1934" s="1"/>
  <c r="F1678"/>
  <c r="G1678" s="1"/>
  <c r="F1628"/>
  <c r="G1628" s="1"/>
  <c r="F1528"/>
  <c r="G1528" s="1"/>
  <c r="F1478"/>
  <c r="G1478" s="1"/>
  <c r="F2036"/>
  <c r="G2036" s="1"/>
  <c r="F1413"/>
  <c r="G1413" s="1"/>
  <c r="F1713"/>
  <c r="G1713" s="1"/>
  <c r="F1563"/>
  <c r="G1563" s="1"/>
  <c r="F1663"/>
  <c r="G1663" s="1"/>
  <c r="F1613"/>
  <c r="G1613" s="1"/>
  <c r="F1513"/>
  <c r="G1513" s="1"/>
  <c r="F1463"/>
  <c r="G1463" s="1"/>
  <c r="F2470"/>
  <c r="G2470" s="1"/>
  <c r="F2420"/>
  <c r="G2420" s="1"/>
  <c r="F2321"/>
  <c r="G2321" s="1"/>
  <c r="F2371"/>
  <c r="G2371" s="1"/>
  <c r="F1715"/>
  <c r="G1715" s="1"/>
  <c r="F1565"/>
  <c r="G1565" s="1"/>
  <c r="F1415"/>
  <c r="G1415" s="1"/>
  <c r="F1665"/>
  <c r="G1665" s="1"/>
  <c r="F1615"/>
  <c r="G1615" s="1"/>
  <c r="F1515"/>
  <c r="G1515" s="1"/>
  <c r="F1465"/>
  <c r="G1465" s="1"/>
  <c r="F2122"/>
  <c r="G2122" s="1"/>
  <c r="F2074"/>
  <c r="G2074" s="1"/>
  <c r="F1972"/>
  <c r="G1972" s="1"/>
  <c r="F1920"/>
  <c r="G1920" s="1"/>
  <c r="F1868"/>
  <c r="G1868" s="1"/>
  <c r="F1816"/>
  <c r="G1816" s="1"/>
  <c r="F2024"/>
  <c r="G2024" s="1"/>
  <c r="F2126"/>
  <c r="G2126" s="1"/>
  <c r="F2078"/>
  <c r="G2078" s="1"/>
  <c r="F1976"/>
  <c r="G1976" s="1"/>
  <c r="F1924"/>
  <c r="G1924" s="1"/>
  <c r="F1872"/>
  <c r="G1872" s="1"/>
  <c r="F1820"/>
  <c r="G1820" s="1"/>
  <c r="F2028"/>
  <c r="G2028" s="1"/>
  <c r="F2668"/>
  <c r="G2668" s="1"/>
  <c r="F2469"/>
  <c r="G2469" s="1"/>
  <c r="F1414"/>
  <c r="G1414" s="1"/>
  <c r="F2419"/>
  <c r="G2419" s="1"/>
  <c r="F1714"/>
  <c r="G1714" s="1"/>
  <c r="F1564"/>
  <c r="G1564" s="1"/>
  <c r="F2320"/>
  <c r="G2320" s="1"/>
  <c r="F2370"/>
  <c r="G2370" s="1"/>
  <c r="F1664"/>
  <c r="G1664" s="1"/>
  <c r="F1614"/>
  <c r="G1614" s="1"/>
  <c r="F1514"/>
  <c r="G1514" s="1"/>
  <c r="F1464"/>
  <c r="G1464" s="1"/>
  <c r="F2471"/>
  <c r="G2471" s="1"/>
  <c r="F2421"/>
  <c r="G2421" s="1"/>
  <c r="F2322"/>
  <c r="G2322" s="1"/>
  <c r="F2372"/>
  <c r="G2372" s="1"/>
  <c r="F2672"/>
  <c r="G2672" s="1"/>
  <c r="F2770"/>
  <c r="G2770" s="1"/>
  <c r="F1815"/>
  <c r="G1815" s="1"/>
  <c r="F2073"/>
  <c r="G2073" s="1"/>
  <c r="F1971"/>
  <c r="G1971" s="1"/>
  <c r="F1919"/>
  <c r="G1919" s="1"/>
  <c r="F1867"/>
  <c r="G1867" s="1"/>
  <c r="F2023"/>
  <c r="G2023" s="1"/>
  <c r="F667"/>
  <c r="G667" s="1"/>
  <c r="F2125"/>
  <c r="G2125" s="1"/>
  <c r="F2077"/>
  <c r="G2077" s="1"/>
  <c r="F1975"/>
  <c r="G1975" s="1"/>
  <c r="F1923"/>
  <c r="G1923" s="1"/>
  <c r="F1871"/>
  <c r="G1871" s="1"/>
  <c r="F1819"/>
  <c r="G1819" s="1"/>
  <c r="F2027"/>
  <c r="G2027" s="1"/>
  <c r="F264"/>
  <c r="G264" s="1"/>
  <c r="F2768"/>
  <c r="G2768" s="1"/>
  <c r="F2773"/>
  <c r="G2773" s="1"/>
  <c r="F1830"/>
  <c r="G1830" s="1"/>
  <c r="F2818"/>
  <c r="G2818" s="1"/>
  <c r="F1690"/>
  <c r="G1690" s="1"/>
  <c r="F1640"/>
  <c r="G1640" s="1"/>
  <c r="F1540"/>
  <c r="G1540" s="1"/>
  <c r="F1740"/>
  <c r="G1740" s="1"/>
  <c r="F1590"/>
  <c r="G1590" s="1"/>
  <c r="F1490"/>
  <c r="G1490" s="1"/>
  <c r="F1440"/>
  <c r="G1440" s="1"/>
  <c r="F1343"/>
  <c r="G1343" s="1"/>
  <c r="F1290"/>
  <c r="G1290" s="1"/>
  <c r="F2468"/>
  <c r="G2468" s="1"/>
  <c r="F2418"/>
  <c r="G2418" s="1"/>
  <c r="F1712"/>
  <c r="G1712" s="1"/>
  <c r="F1562"/>
  <c r="G1562" s="1"/>
  <c r="F1412"/>
  <c r="G1412" s="1"/>
  <c r="F2319"/>
  <c r="G2319" s="1"/>
  <c r="F2369"/>
  <c r="G2369" s="1"/>
  <c r="F1662"/>
  <c r="G1662" s="1"/>
  <c r="F1612"/>
  <c r="G1612" s="1"/>
  <c r="F1512"/>
  <c r="G1512" s="1"/>
  <c r="F1462"/>
  <c r="G1462" s="1"/>
  <c r="F1716"/>
  <c r="G1716" s="1"/>
  <c r="F1416"/>
  <c r="G1416" s="1"/>
  <c r="F1666"/>
  <c r="G1666" s="1"/>
  <c r="F1616"/>
  <c r="G1616" s="1"/>
  <c r="F2473"/>
  <c r="G2473" s="1"/>
  <c r="F2423"/>
  <c r="G2423" s="1"/>
  <c r="F2324"/>
  <c r="G2324" s="1"/>
  <c r="F2374"/>
  <c r="G2374" s="1"/>
  <c r="F2673"/>
  <c r="G2673" s="1"/>
  <c r="F2623"/>
  <c r="G2623" s="1"/>
  <c r="F2072"/>
  <c r="G2072" s="1"/>
  <c r="F1970"/>
  <c r="G1970" s="1"/>
  <c r="F1918"/>
  <c r="G1918" s="1"/>
  <c r="F1866"/>
  <c r="G1866" s="1"/>
  <c r="F2022"/>
  <c r="G2022" s="1"/>
  <c r="F2124"/>
  <c r="G2124" s="1"/>
  <c r="F2076"/>
  <c r="G2076" s="1"/>
  <c r="F1974"/>
  <c r="G1974" s="1"/>
  <c r="F1922"/>
  <c r="G1922" s="1"/>
  <c r="F1870"/>
  <c r="G1870" s="1"/>
  <c r="F1818"/>
  <c r="G1818" s="1"/>
  <c r="F2026"/>
  <c r="G2026" s="1"/>
  <c r="F2772"/>
  <c r="G2772" s="1"/>
  <c r="F3591"/>
  <c r="G3591" s="1"/>
  <c r="F864"/>
  <c r="G864" s="1"/>
  <c r="F662"/>
  <c r="G662" s="1"/>
  <c r="F1814"/>
  <c r="G1814" s="1"/>
  <c r="F263"/>
  <c r="G263" s="1"/>
  <c r="F1840"/>
  <c r="G1840" s="1"/>
  <c r="G1849" s="1"/>
  <c r="F4039"/>
  <c r="G4039" s="1"/>
  <c r="F1812"/>
  <c r="G1812" s="1"/>
  <c r="F3842"/>
  <c r="G3842" s="1"/>
  <c r="F1762"/>
  <c r="G1762" s="1"/>
  <c r="F4038"/>
  <c r="G4038" s="1"/>
  <c r="F512"/>
  <c r="G512" s="1"/>
  <c r="F3388"/>
  <c r="G3388" s="1"/>
  <c r="F1241"/>
  <c r="G1241" s="1"/>
  <c r="F4117"/>
  <c r="G4117" s="1"/>
  <c r="F3917"/>
  <c r="G3917" s="1"/>
  <c r="F3667"/>
  <c r="G3667" s="1"/>
  <c r="F4017"/>
  <c r="G4017" s="1"/>
  <c r="F3617"/>
  <c r="G3617" s="1"/>
  <c r="F3567"/>
  <c r="G3567" s="1"/>
  <c r="F972"/>
  <c r="G972" s="1"/>
  <c r="F1765"/>
  <c r="G1765" s="1"/>
  <c r="F2273"/>
  <c r="G2273" s="1"/>
  <c r="F922"/>
  <c r="G922" s="1"/>
  <c r="F1022"/>
  <c r="G1022" s="1"/>
  <c r="F3789"/>
  <c r="G3789" s="1"/>
  <c r="F3689"/>
  <c r="G3689" s="1"/>
  <c r="F2819"/>
  <c r="G2819" s="1"/>
  <c r="F4448"/>
  <c r="G4448" s="1"/>
  <c r="F4548"/>
  <c r="G4548" s="1"/>
  <c r="F4498"/>
  <c r="G4498" s="1"/>
  <c r="F4546"/>
  <c r="G4546" s="1"/>
  <c r="F4446"/>
  <c r="G4446" s="1"/>
  <c r="F4496"/>
  <c r="G4496" s="1"/>
  <c r="F1764"/>
  <c r="G1764" s="1"/>
  <c r="F514"/>
  <c r="G514" s="1"/>
  <c r="F2271"/>
  <c r="G2271" s="1"/>
  <c r="F164"/>
  <c r="G164" s="1"/>
  <c r="F971"/>
  <c r="G971" s="1"/>
  <c r="F1021"/>
  <c r="G1021" s="1"/>
  <c r="F921"/>
  <c r="G921" s="1"/>
  <c r="F3788"/>
  <c r="G3788" s="1"/>
  <c r="F3688"/>
  <c r="G3688" s="1"/>
  <c r="F1314"/>
  <c r="G1314" s="1"/>
  <c r="F713"/>
  <c r="G713" s="1"/>
  <c r="F669"/>
  <c r="G669" s="1"/>
  <c r="F3739"/>
  <c r="G3739" s="1"/>
  <c r="F3589"/>
  <c r="G3589" s="1"/>
  <c r="F712"/>
  <c r="G712" s="1"/>
  <c r="F668"/>
  <c r="G668" s="1"/>
  <c r="F771"/>
  <c r="G771" s="1"/>
  <c r="F371"/>
  <c r="G371" s="1"/>
  <c r="F871"/>
  <c r="G871" s="1"/>
  <c r="F821"/>
  <c r="G821" s="1"/>
  <c r="F4443"/>
  <c r="G4443" s="1"/>
  <c r="F4088"/>
  <c r="G4088" s="1"/>
  <c r="F4493"/>
  <c r="G4493" s="1"/>
  <c r="F4338"/>
  <c r="G4338" s="1"/>
  <c r="F4543"/>
  <c r="G4543" s="1"/>
  <c r="F4238"/>
  <c r="G4238" s="1"/>
  <c r="F4138"/>
  <c r="G4138" s="1"/>
  <c r="F3888"/>
  <c r="G3888" s="1"/>
  <c r="F3438"/>
  <c r="G3438" s="1"/>
  <c r="F2171"/>
  <c r="G2171" s="1"/>
  <c r="F969"/>
  <c r="G969" s="1"/>
  <c r="F568"/>
  <c r="G568" s="1"/>
  <c r="F919"/>
  <c r="G919" s="1"/>
  <c r="F868"/>
  <c r="G868" s="1"/>
  <c r="F1019"/>
  <c r="G1019" s="1"/>
  <c r="F818"/>
  <c r="G818" s="1"/>
  <c r="F618"/>
  <c r="G618" s="1"/>
  <c r="F518"/>
  <c r="G518" s="1"/>
  <c r="F2274"/>
  <c r="G2274" s="1"/>
  <c r="F1766"/>
  <c r="G1766" s="1"/>
  <c r="F767"/>
  <c r="G767" s="1"/>
  <c r="F3790"/>
  <c r="G3790" s="1"/>
  <c r="F3690"/>
  <c r="G3690" s="1"/>
  <c r="F4442"/>
  <c r="G4442" s="1"/>
  <c r="F4542"/>
  <c r="G4542" s="1"/>
  <c r="F4492"/>
  <c r="G4492" s="1"/>
  <c r="F1265"/>
  <c r="G1265" s="1"/>
  <c r="F3742"/>
  <c r="G3742" s="1"/>
  <c r="F666"/>
  <c r="G666" s="1"/>
  <c r="F4265"/>
  <c r="G4265" s="1"/>
  <c r="F4365"/>
  <c r="G4365" s="1"/>
  <c r="F4165"/>
  <c r="G4165" s="1"/>
  <c r="F4115"/>
  <c r="G4115" s="1"/>
  <c r="F4065"/>
  <c r="G4065" s="1"/>
  <c r="F3865"/>
  <c r="G3865" s="1"/>
  <c r="F3665"/>
  <c r="G3665" s="1"/>
  <c r="F3615"/>
  <c r="G3615" s="1"/>
  <c r="F3415"/>
  <c r="G3415" s="1"/>
  <c r="F4514"/>
  <c r="G4514" s="1"/>
  <c r="G4523" s="1"/>
  <c r="F4464"/>
  <c r="G4464" s="1"/>
  <c r="G4473" s="1"/>
  <c r="F4364"/>
  <c r="G4364" s="1"/>
  <c r="F4564"/>
  <c r="G4564" s="1"/>
  <c r="G4573" s="1"/>
  <c r="F4264"/>
  <c r="G4264" s="1"/>
  <c r="F4164"/>
  <c r="G4164" s="1"/>
  <c r="F3814"/>
  <c r="G3814" s="1"/>
  <c r="F3714"/>
  <c r="G3714" s="1"/>
  <c r="F4114"/>
  <c r="G4114" s="1"/>
  <c r="F1312"/>
  <c r="G1312" s="1"/>
  <c r="F4055"/>
  <c r="G4055" s="1"/>
  <c r="F4558"/>
  <c r="G4558" s="1"/>
  <c r="F4355"/>
  <c r="G4355" s="1"/>
  <c r="F4255"/>
  <c r="G4255" s="1"/>
  <c r="F3655"/>
  <c r="G3655" s="1"/>
  <c r="F4455"/>
  <c r="G4455" s="1"/>
  <c r="F4505"/>
  <c r="G4505" s="1"/>
  <c r="F3455"/>
  <c r="G3455" s="1"/>
  <c r="F4155"/>
  <c r="G4155" s="1"/>
  <c r="F3805"/>
  <c r="G3805" s="1"/>
  <c r="F3705"/>
  <c r="G3705" s="1"/>
  <c r="F2187"/>
  <c r="G2187" s="1"/>
  <c r="F770"/>
  <c r="G770" s="1"/>
  <c r="F2176"/>
  <c r="G2176" s="1"/>
  <c r="F973"/>
  <c r="G973" s="1"/>
  <c r="F570"/>
  <c r="G570" s="1"/>
  <c r="F820"/>
  <c r="G820" s="1"/>
  <c r="F670"/>
  <c r="G670" s="1"/>
  <c r="F923"/>
  <c r="G923" s="1"/>
  <c r="F870"/>
  <c r="G870" s="1"/>
  <c r="F1023"/>
  <c r="G1023" s="1"/>
  <c r="F720"/>
  <c r="G720" s="1"/>
  <c r="F620"/>
  <c r="G620" s="1"/>
  <c r="F520"/>
  <c r="G520" s="1"/>
  <c r="F766"/>
  <c r="G766" s="1"/>
  <c r="F4441"/>
  <c r="G4441" s="1"/>
  <c r="F4541"/>
  <c r="G4541" s="1"/>
  <c r="F4491"/>
  <c r="G4491" s="1"/>
  <c r="F3390"/>
  <c r="G3390" s="1"/>
  <c r="F513"/>
  <c r="G513" s="1"/>
  <c r="F665"/>
  <c r="G665" s="1"/>
  <c r="F2520"/>
  <c r="G2520" s="1"/>
  <c r="F4266"/>
  <c r="G4266" s="1"/>
  <c r="F4366"/>
  <c r="G4366" s="1"/>
  <c r="F4166"/>
  <c r="G4166" s="1"/>
  <c r="F3815"/>
  <c r="G3815" s="1"/>
  <c r="F3715"/>
  <c r="G3715" s="1"/>
  <c r="F2545"/>
  <c r="G2545" s="1"/>
  <c r="F4116"/>
  <c r="G4116" s="1"/>
  <c r="F4066"/>
  <c r="G4066" s="1"/>
  <c r="F3866"/>
  <c r="G3866" s="1"/>
  <c r="F740"/>
  <c r="G740" s="1"/>
  <c r="F3616"/>
  <c r="G3616" s="1"/>
  <c r="F3416"/>
  <c r="G3416" s="1"/>
  <c r="F2745"/>
  <c r="G2745" s="1"/>
  <c r="F690"/>
  <c r="G690" s="1"/>
  <c r="F2595"/>
  <c r="G2595" s="1"/>
  <c r="F3916"/>
  <c r="G3916" s="1"/>
  <c r="F540"/>
  <c r="G540" s="1"/>
  <c r="F3666"/>
  <c r="G3666" s="1"/>
  <c r="F3466"/>
  <c r="G3466" s="1"/>
  <c r="F2845"/>
  <c r="G2845" s="1"/>
  <c r="F2795"/>
  <c r="G2795" s="1"/>
  <c r="F3765"/>
  <c r="G3765" s="1"/>
  <c r="F490"/>
  <c r="G490" s="1"/>
  <c r="F619"/>
  <c r="G619" s="1"/>
  <c r="F519"/>
  <c r="G519" s="1"/>
  <c r="F719"/>
  <c r="G719" s="1"/>
  <c r="F869"/>
  <c r="G869" s="1"/>
  <c r="F819"/>
  <c r="G819" s="1"/>
  <c r="F1016"/>
  <c r="G1016" s="1"/>
  <c r="F569"/>
  <c r="G569" s="1"/>
  <c r="F4545"/>
  <c r="G4545" s="1"/>
  <c r="F4445"/>
  <c r="G4445" s="1"/>
  <c r="F4495"/>
  <c r="G4495" s="1"/>
  <c r="F4339"/>
  <c r="G4339" s="1"/>
  <c r="F4239"/>
  <c r="G4239" s="1"/>
  <c r="F4139"/>
  <c r="G4139" s="1"/>
  <c r="F4089"/>
  <c r="G4089" s="1"/>
  <c r="F3939"/>
  <c r="G3939" s="1"/>
  <c r="F1763"/>
  <c r="G1763" s="1"/>
  <c r="F163"/>
  <c r="G163" s="1"/>
  <c r="F3989"/>
  <c r="G3989" s="1"/>
  <c r="F3489"/>
  <c r="G3489" s="1"/>
  <c r="F2270"/>
  <c r="G2270" s="1"/>
  <c r="F3539"/>
  <c r="G3539" s="1"/>
  <c r="F3889"/>
  <c r="G3889" s="1"/>
  <c r="F3439"/>
  <c r="G3439" s="1"/>
  <c r="F2172"/>
  <c r="G2172" s="1"/>
  <c r="F970"/>
  <c r="G970" s="1"/>
  <c r="F1767"/>
  <c r="G1767" s="1"/>
  <c r="F2272"/>
  <c r="G2272" s="1"/>
  <c r="F920"/>
  <c r="G920" s="1"/>
  <c r="F1020"/>
  <c r="G1020" s="1"/>
  <c r="F3440"/>
  <c r="G3440" s="1"/>
  <c r="F3490"/>
  <c r="G3490" s="1"/>
  <c r="F3942"/>
  <c r="G3942" s="1"/>
  <c r="F768"/>
  <c r="G768" s="1"/>
  <c r="F2174"/>
  <c r="G2174" s="1"/>
  <c r="F3792"/>
  <c r="G3792" s="1"/>
  <c r="F3692"/>
  <c r="G3692" s="1"/>
  <c r="F4454"/>
  <c r="G4454" s="1"/>
  <c r="F4354"/>
  <c r="G4354" s="1"/>
  <c r="F4504"/>
  <c r="G4504" s="1"/>
  <c r="F4254"/>
  <c r="G4254" s="1"/>
  <c r="F4557"/>
  <c r="G4557" s="1"/>
  <c r="F4154"/>
  <c r="G4154" s="1"/>
  <c r="F3804"/>
  <c r="G3804" s="1"/>
  <c r="F3704"/>
  <c r="G3704" s="1"/>
  <c r="F4104"/>
  <c r="G4104" s="1"/>
  <c r="F4341"/>
  <c r="G4341" s="1"/>
  <c r="F4241"/>
  <c r="G4241" s="1"/>
  <c r="F4444"/>
  <c r="G4444" s="1"/>
  <c r="F4544"/>
  <c r="G4544" s="1"/>
  <c r="F4494"/>
  <c r="G4494" s="1"/>
  <c r="F4141"/>
  <c r="G4141" s="1"/>
  <c r="F4091"/>
  <c r="G4091" s="1"/>
  <c r="F3991"/>
  <c r="G3991" s="1"/>
  <c r="F3641"/>
  <c r="G3641" s="1"/>
  <c r="F3541"/>
  <c r="G3541" s="1"/>
  <c r="F3891"/>
  <c r="G3891" s="1"/>
  <c r="F3940"/>
  <c r="G3940" s="1"/>
  <c r="F2170"/>
  <c r="G2170" s="1"/>
  <c r="F617"/>
  <c r="G617" s="1"/>
  <c r="F517"/>
  <c r="G517" s="1"/>
  <c r="F1017"/>
  <c r="G1017" s="1"/>
  <c r="F266"/>
  <c r="G266" s="1"/>
  <c r="F567"/>
  <c r="G567" s="1"/>
  <c r="F867"/>
  <c r="G867" s="1"/>
  <c r="F765"/>
  <c r="G765" s="1"/>
  <c r="F2173"/>
  <c r="G2173" s="1"/>
  <c r="F1014"/>
  <c r="G1014" s="1"/>
  <c r="F2820"/>
  <c r="G2820" s="1"/>
  <c r="F4240"/>
  <c r="G4240" s="1"/>
  <c r="F4340"/>
  <c r="G4340" s="1"/>
  <c r="F4140"/>
  <c r="G4140" s="1"/>
  <c r="F4090"/>
  <c r="G4090" s="1"/>
  <c r="F3890"/>
  <c r="G3890" s="1"/>
  <c r="F3990"/>
  <c r="G3990" s="1"/>
  <c r="F3640"/>
  <c r="G3640" s="1"/>
  <c r="F3540"/>
  <c r="G3540" s="1"/>
  <c r="F4540"/>
  <c r="G4540" s="1"/>
  <c r="F4440"/>
  <c r="G4440" s="1"/>
  <c r="F4490"/>
  <c r="G4490" s="1"/>
  <c r="F32"/>
  <c r="G32" s="1"/>
  <c r="F4042"/>
  <c r="G4042" s="1"/>
  <c r="F3389"/>
  <c r="G3389" s="1"/>
  <c r="F664"/>
  <c r="G664" s="1"/>
  <c r="F2519"/>
  <c r="G2519" s="1"/>
  <c r="F4067"/>
  <c r="G4067" s="1"/>
  <c r="F3867"/>
  <c r="G3867" s="1"/>
  <c r="F3967"/>
  <c r="G3967" s="1"/>
  <c r="F515"/>
  <c r="G515" s="1"/>
  <c r="F265"/>
  <c r="G265" s="1"/>
  <c r="F865"/>
  <c r="G865" s="1"/>
  <c r="F565"/>
  <c r="G565" s="1"/>
  <c r="F689"/>
  <c r="G689" s="1"/>
  <c r="F1789"/>
  <c r="G1789" s="1"/>
  <c r="F539"/>
  <c r="G539" s="1"/>
  <c r="F489"/>
  <c r="G489" s="1"/>
  <c r="F739"/>
  <c r="G739" s="1"/>
  <c r="F1266"/>
  <c r="G1266" s="1"/>
  <c r="F968"/>
  <c r="G968" s="1"/>
  <c r="F566"/>
  <c r="G566" s="1"/>
  <c r="F866"/>
  <c r="G866" s="1"/>
  <c r="F516"/>
  <c r="G516" s="1"/>
  <c r="F918"/>
  <c r="G918" s="1"/>
  <c r="F1018"/>
  <c r="G1018" s="1"/>
  <c r="F3791"/>
  <c r="G3791" s="1"/>
  <c r="F3691"/>
  <c r="G3691" s="1"/>
  <c r="F2821"/>
  <c r="G2821" s="1"/>
  <c r="F4439"/>
  <c r="G4439" s="1"/>
  <c r="F4539"/>
  <c r="G4539" s="1"/>
  <c r="F4489"/>
  <c r="G4489" s="1"/>
  <c r="F4447"/>
  <c r="G4447" s="1"/>
  <c r="F4497"/>
  <c r="G4497" s="1"/>
  <c r="F4547"/>
  <c r="G4547" s="1"/>
  <c r="F663"/>
  <c r="G663" s="1"/>
  <c r="F162"/>
  <c r="G162" s="1"/>
  <c r="F2269"/>
  <c r="G2269" s="1"/>
  <c r="F2518"/>
  <c r="G2518" s="1"/>
  <c r="F2718"/>
  <c r="G2718" s="1"/>
  <c r="F2669"/>
  <c r="G2669" s="1"/>
  <c r="F3856"/>
  <c r="G3856" s="1"/>
  <c r="F3556"/>
  <c r="G3556" s="1"/>
  <c r="F3405"/>
  <c r="G3405" s="1"/>
  <c r="F1779"/>
  <c r="G1779" s="1"/>
  <c r="F3605"/>
  <c r="G3605" s="1"/>
  <c r="F3906"/>
  <c r="G3906" s="1"/>
  <c r="F2534"/>
  <c r="G2534" s="1"/>
  <c r="F2889"/>
  <c r="G2889" s="1"/>
  <c r="F978"/>
  <c r="G978" s="1"/>
  <c r="F2785"/>
  <c r="G2785" s="1"/>
  <c r="F2684"/>
  <c r="G2684" s="1"/>
  <c r="F2634"/>
  <c r="G2634" s="1"/>
  <c r="F2584"/>
  <c r="G2584" s="1"/>
  <c r="F1278"/>
  <c r="G1278" s="1"/>
  <c r="F1028"/>
  <c r="G1028" s="1"/>
  <c r="F878"/>
  <c r="G878" s="1"/>
  <c r="F578"/>
  <c r="G578" s="1"/>
  <c r="F2834"/>
  <c r="G2834" s="1"/>
  <c r="F2734"/>
  <c r="G2734" s="1"/>
  <c r="F2299"/>
  <c r="G2299" s="1"/>
  <c r="F828"/>
  <c r="G828" s="1"/>
  <c r="F528"/>
  <c r="G528" s="1"/>
  <c r="F478"/>
  <c r="G478" s="1"/>
  <c r="F378"/>
  <c r="G378" s="1"/>
  <c r="F328"/>
  <c r="G328" s="1"/>
  <c r="F278"/>
  <c r="G278" s="1"/>
  <c r="F29"/>
  <c r="G29" s="1"/>
  <c r="F1228"/>
  <c r="G1228" s="1"/>
  <c r="F1128"/>
  <c r="G1128" s="1"/>
  <c r="F728"/>
  <c r="G728" s="1"/>
  <c r="F228"/>
  <c r="G228" s="1"/>
  <c r="F179"/>
  <c r="G179" s="1"/>
  <c r="F129"/>
  <c r="G129" s="1"/>
  <c r="F1331"/>
  <c r="G1331" s="1"/>
  <c r="F1078"/>
  <c r="G1078" s="1"/>
  <c r="F928"/>
  <c r="G928" s="1"/>
  <c r="F778"/>
  <c r="G778" s="1"/>
  <c r="F678"/>
  <c r="G678" s="1"/>
  <c r="F628"/>
  <c r="G628" s="1"/>
  <c r="F428"/>
  <c r="G428" s="1"/>
  <c r="F3754"/>
  <c r="G3754" s="1"/>
  <c r="F3904"/>
  <c r="G3904" s="1"/>
  <c r="F3454"/>
  <c r="G3454" s="1"/>
  <c r="F4004"/>
  <c r="G4004" s="1"/>
  <c r="F3954"/>
  <c r="G3954" s="1"/>
  <c r="F3854"/>
  <c r="G3854" s="1"/>
  <c r="F3554"/>
  <c r="G3554" s="1"/>
  <c r="F3504"/>
  <c r="G3504" s="1"/>
  <c r="F3914"/>
  <c r="G3914" s="1"/>
  <c r="F3464"/>
  <c r="G3464" s="1"/>
  <c r="F2302"/>
  <c r="G2302" s="1"/>
  <c r="F2888"/>
  <c r="G2888" s="1"/>
  <c r="F28"/>
  <c r="G28" s="1"/>
  <c r="F2784"/>
  <c r="G2784" s="1"/>
  <c r="F128"/>
  <c r="G128" s="1"/>
  <c r="F2298"/>
  <c r="G2298" s="1"/>
  <c r="F178"/>
  <c r="G178" s="1"/>
  <c r="F988"/>
  <c r="G988" s="1"/>
  <c r="F2646"/>
  <c r="G2646" s="1"/>
  <c r="F1238"/>
  <c r="G1238" s="1"/>
  <c r="F1138"/>
  <c r="G1138" s="1"/>
  <c r="F738"/>
  <c r="G738" s="1"/>
  <c r="F238"/>
  <c r="G238" s="1"/>
  <c r="F42"/>
  <c r="G42" s="1"/>
  <c r="F1341"/>
  <c r="G1341" s="1"/>
  <c r="F938"/>
  <c r="G938" s="1"/>
  <c r="F788"/>
  <c r="G788" s="1"/>
  <c r="F688"/>
  <c r="G688" s="1"/>
  <c r="F638"/>
  <c r="G638" s="1"/>
  <c r="F438"/>
  <c r="G438" s="1"/>
  <c r="F1288"/>
  <c r="G1288" s="1"/>
  <c r="F1038"/>
  <c r="G1038" s="1"/>
  <c r="F888"/>
  <c r="G888" s="1"/>
  <c r="F588"/>
  <c r="G588" s="1"/>
  <c r="F838"/>
  <c r="G838" s="1"/>
  <c r="F538"/>
  <c r="G538" s="1"/>
  <c r="F488"/>
  <c r="G488" s="1"/>
  <c r="F388"/>
  <c r="G388" s="1"/>
  <c r="F338"/>
  <c r="G338" s="1"/>
  <c r="F288"/>
  <c r="G288" s="1"/>
  <c r="F41"/>
  <c r="G41" s="1"/>
  <c r="F139"/>
  <c r="G139" s="1"/>
  <c r="F2644"/>
  <c r="G2644" s="1"/>
  <c r="F189"/>
  <c r="G189" s="1"/>
  <c r="F989"/>
  <c r="G989" s="1"/>
  <c r="F939"/>
  <c r="G939" s="1"/>
  <c r="F3414"/>
  <c r="G3414" s="1"/>
  <c r="F389"/>
  <c r="G389" s="1"/>
  <c r="F339"/>
  <c r="G339" s="1"/>
  <c r="F239"/>
  <c r="G239" s="1"/>
  <c r="F716"/>
  <c r="G716" s="1"/>
  <c r="F466"/>
  <c r="G466" s="1"/>
  <c r="F15"/>
  <c r="G15" s="1"/>
  <c r="F419"/>
  <c r="G419" s="1"/>
  <c r="F2621"/>
  <c r="G2621" s="1"/>
  <c r="F369"/>
  <c r="G369" s="1"/>
  <c r="F320"/>
  <c r="G320" s="1"/>
  <c r="F963"/>
  <c r="G963" s="1"/>
  <c r="F2569"/>
  <c r="G2569" s="1"/>
  <c r="F1113"/>
  <c r="G1113" s="1"/>
  <c r="F913"/>
  <c r="G913" s="1"/>
  <c r="F463"/>
  <c r="G463" s="1"/>
  <c r="F413"/>
  <c r="G413" s="1"/>
  <c r="F1213"/>
  <c r="G1213" s="1"/>
  <c r="F363"/>
  <c r="G363" s="1"/>
  <c r="F213"/>
  <c r="G213" s="1"/>
  <c r="F1069"/>
  <c r="G1069" s="1"/>
  <c r="F813"/>
  <c r="G813" s="1"/>
  <c r="F764"/>
  <c r="G764" s="1"/>
  <c r="F614"/>
  <c r="G614" s="1"/>
  <c r="F563"/>
  <c r="G563" s="1"/>
  <c r="F313"/>
  <c r="G313" s="1"/>
  <c r="F2720"/>
  <c r="G2720" s="1"/>
  <c r="F2620"/>
  <c r="G2620" s="1"/>
  <c r="F2572"/>
  <c r="G2572" s="1"/>
  <c r="F416"/>
  <c r="G416" s="1"/>
  <c r="F2670"/>
  <c r="G2670" s="1"/>
  <c r="F366"/>
  <c r="G366" s="1"/>
  <c r="F468"/>
  <c r="G468" s="1"/>
  <c r="F316"/>
  <c r="G316" s="1"/>
  <c r="F967"/>
  <c r="G967" s="1"/>
  <c r="F815"/>
  <c r="G815" s="1"/>
  <c r="F916"/>
  <c r="G916" s="1"/>
  <c r="F470"/>
  <c r="G470" s="1"/>
  <c r="F564"/>
  <c r="G564" s="1"/>
  <c r="F1114"/>
  <c r="G1114" s="1"/>
  <c r="F715"/>
  <c r="G715" s="1"/>
  <c r="F1015"/>
  <c r="G1015" s="1"/>
  <c r="F1313"/>
  <c r="G1313" s="1"/>
  <c r="F1262"/>
  <c r="G1262" s="1"/>
  <c r="F2196"/>
  <c r="G2196" s="1"/>
  <c r="F88"/>
  <c r="G88" s="1"/>
  <c r="F39"/>
  <c r="G39" s="1"/>
  <c r="F90"/>
  <c r="G90" s="1"/>
  <c r="F2198"/>
  <c r="G2198" s="1"/>
  <c r="F4054"/>
  <c r="G4054" s="1"/>
  <c r="F3905"/>
  <c r="G3905" s="1"/>
  <c r="F4005"/>
  <c r="G4005" s="1"/>
  <c r="F3955"/>
  <c r="G3955" s="1"/>
  <c r="F3855"/>
  <c r="G3855" s="1"/>
  <c r="F3654"/>
  <c r="G3654" s="1"/>
  <c r="F3555"/>
  <c r="G3555" s="1"/>
  <c r="F3505"/>
  <c r="G3505" s="1"/>
  <c r="F3404"/>
  <c r="G3404" s="1"/>
  <c r="F1778"/>
  <c r="G1778" s="1"/>
  <c r="F3755"/>
  <c r="G3755" s="1"/>
  <c r="F3604"/>
  <c r="G3604" s="1"/>
  <c r="F3938"/>
  <c r="G3938" s="1"/>
  <c r="F3488"/>
  <c r="G3488" s="1"/>
  <c r="F421"/>
  <c r="G421" s="1"/>
  <c r="F319"/>
  <c r="G319" s="1"/>
  <c r="F14"/>
  <c r="G14" s="1"/>
  <c r="F962"/>
  <c r="G962" s="1"/>
  <c r="F612"/>
  <c r="G612" s="1"/>
  <c r="F2568"/>
  <c r="G2568" s="1"/>
  <c r="F1112"/>
  <c r="G1112" s="1"/>
  <c r="F912"/>
  <c r="G912" s="1"/>
  <c r="F462"/>
  <c r="G462" s="1"/>
  <c r="F412"/>
  <c r="G412" s="1"/>
  <c r="F2769"/>
  <c r="G2769" s="1"/>
  <c r="F1212"/>
  <c r="G1212" s="1"/>
  <c r="F362"/>
  <c r="G362" s="1"/>
  <c r="F212"/>
  <c r="G212" s="1"/>
  <c r="F1068"/>
  <c r="G1068" s="1"/>
  <c r="F812"/>
  <c r="G812" s="1"/>
  <c r="F763"/>
  <c r="G763" s="1"/>
  <c r="F562"/>
  <c r="G562" s="1"/>
  <c r="F312"/>
  <c r="G312" s="1"/>
  <c r="F262"/>
  <c r="G262" s="1"/>
  <c r="F616"/>
  <c r="G616" s="1"/>
  <c r="F315"/>
  <c r="G315" s="1"/>
  <c r="F2619"/>
  <c r="G2619" s="1"/>
  <c r="F465"/>
  <c r="G465" s="1"/>
  <c r="F415"/>
  <c r="G415" s="1"/>
  <c r="F2721"/>
  <c r="G2721" s="1"/>
  <c r="F718"/>
  <c r="G718" s="1"/>
  <c r="F365"/>
  <c r="G365" s="1"/>
  <c r="F368"/>
  <c r="G368" s="1"/>
  <c r="F469"/>
  <c r="G469" s="1"/>
  <c r="F418"/>
  <c r="G418" s="1"/>
  <c r="F966"/>
  <c r="G966" s="1"/>
  <c r="F917"/>
  <c r="G917" s="1"/>
  <c r="F817"/>
  <c r="G817" s="1"/>
  <c r="F769"/>
  <c r="G769" s="1"/>
  <c r="F714"/>
  <c r="G714" s="1"/>
  <c r="F2719"/>
  <c r="G2719" s="1"/>
  <c r="F2618"/>
  <c r="G2618" s="1"/>
  <c r="F2197"/>
  <c r="G2197" s="1"/>
  <c r="F590"/>
  <c r="G590" s="1"/>
  <c r="F1039"/>
  <c r="G1039" s="1"/>
  <c r="F889"/>
  <c r="G889" s="1"/>
  <c r="F390"/>
  <c r="G390" s="1"/>
  <c r="F1240"/>
  <c r="G1240" s="1"/>
  <c r="F1140"/>
  <c r="G1140" s="1"/>
  <c r="F790"/>
  <c r="G790" s="1"/>
  <c r="F640"/>
  <c r="G640" s="1"/>
  <c r="F1342"/>
  <c r="G1342" s="1"/>
  <c r="F1289"/>
  <c r="G1289" s="1"/>
  <c r="F2303"/>
  <c r="G2303" s="1"/>
  <c r="F4016"/>
  <c r="G4016" s="1"/>
  <c r="F3566"/>
  <c r="G3566" s="1"/>
  <c r="F2535"/>
  <c r="G2535" s="1"/>
  <c r="F979"/>
  <c r="G979" s="1"/>
  <c r="F2835"/>
  <c r="G2835" s="1"/>
  <c r="F2735"/>
  <c r="G2735" s="1"/>
  <c r="F829"/>
  <c r="G829" s="1"/>
  <c r="F529"/>
  <c r="G529" s="1"/>
  <c r="F479"/>
  <c r="G479" s="1"/>
  <c r="F379"/>
  <c r="G379" s="1"/>
  <c r="F329"/>
  <c r="G329" s="1"/>
  <c r="F279"/>
  <c r="G279" s="1"/>
  <c r="F130"/>
  <c r="G130" s="1"/>
  <c r="F78"/>
  <c r="G78" s="1"/>
  <c r="F1229"/>
  <c r="G1229" s="1"/>
  <c r="F1129"/>
  <c r="G1129" s="1"/>
  <c r="F729"/>
  <c r="G729" s="1"/>
  <c r="F229"/>
  <c r="G229" s="1"/>
  <c r="F180"/>
  <c r="G180" s="1"/>
  <c r="F31"/>
  <c r="G31" s="1"/>
  <c r="F2186"/>
  <c r="G2186" s="1"/>
  <c r="F1332"/>
  <c r="G1332" s="1"/>
  <c r="F1079"/>
  <c r="G1079" s="1"/>
  <c r="F929"/>
  <c r="G929" s="1"/>
  <c r="F779"/>
  <c r="G779" s="1"/>
  <c r="F679"/>
  <c r="G679" s="1"/>
  <c r="F629"/>
  <c r="G629" s="1"/>
  <c r="F429"/>
  <c r="G429" s="1"/>
  <c r="F30"/>
  <c r="G30" s="1"/>
  <c r="F2685"/>
  <c r="G2685" s="1"/>
  <c r="F2635"/>
  <c r="G2635" s="1"/>
  <c r="F2585"/>
  <c r="G2585" s="1"/>
  <c r="F1279"/>
  <c r="G1279" s="1"/>
  <c r="F1029"/>
  <c r="G1029" s="1"/>
  <c r="F879"/>
  <c r="G879" s="1"/>
  <c r="F579"/>
  <c r="G579" s="1"/>
  <c r="F789"/>
  <c r="G789" s="1"/>
  <c r="F639"/>
  <c r="G639" s="1"/>
  <c r="F589"/>
  <c r="G589" s="1"/>
  <c r="F839"/>
  <c r="G839" s="1"/>
  <c r="F1239"/>
  <c r="G1239" s="1"/>
  <c r="F1139"/>
  <c r="G1139" s="1"/>
  <c r="F4014"/>
  <c r="G4014" s="1"/>
  <c r="F3564"/>
  <c r="G3564" s="1"/>
  <c r="F3915"/>
  <c r="G3915" s="1"/>
  <c r="F3465"/>
  <c r="G3465" s="1"/>
  <c r="F4015"/>
  <c r="G4015" s="1"/>
  <c r="F3965"/>
  <c r="G3965" s="1"/>
  <c r="F3565"/>
  <c r="G3565" s="1"/>
  <c r="F3515"/>
  <c r="G3515" s="1"/>
  <c r="F1088"/>
  <c r="G1088" s="1"/>
  <c r="F4064"/>
  <c r="G4064" s="1"/>
  <c r="F3864"/>
  <c r="G3864" s="1"/>
  <c r="F3664"/>
  <c r="G3664" s="1"/>
  <c r="F3966"/>
  <c r="G3966" s="1"/>
  <c r="F3764"/>
  <c r="G3764" s="1"/>
  <c r="F3516"/>
  <c r="G3516" s="1"/>
  <c r="F3840"/>
  <c r="G3840" s="1"/>
  <c r="F3741"/>
  <c r="G3741" s="1"/>
  <c r="F3614"/>
  <c r="G3614" s="1"/>
  <c r="F717"/>
  <c r="G717" s="1"/>
  <c r="F215"/>
  <c r="G215" s="1"/>
  <c r="F420"/>
  <c r="G420" s="1"/>
  <c r="F318"/>
  <c r="G318" s="1"/>
  <c r="F473"/>
  <c r="G473" s="1"/>
  <c r="F370"/>
  <c r="G370" s="1"/>
  <c r="F965"/>
  <c r="G965" s="1"/>
  <c r="F915"/>
  <c r="G915" s="1"/>
  <c r="F816"/>
  <c r="G816" s="1"/>
  <c r="F472"/>
  <c r="G472" s="1"/>
  <c r="F863"/>
  <c r="G863" s="1"/>
  <c r="F1013"/>
  <c r="G1013" s="1"/>
  <c r="F1316"/>
  <c r="G1316" s="1"/>
  <c r="F1264"/>
  <c r="G1264" s="1"/>
  <c r="F2895"/>
  <c r="G2895" s="1"/>
  <c r="F2645"/>
  <c r="G2645" s="1"/>
  <c r="F190"/>
  <c r="G190" s="1"/>
  <c r="F140"/>
  <c r="G140" s="1"/>
  <c r="F3964"/>
  <c r="G3964" s="1"/>
  <c r="F3514"/>
  <c r="G3514" s="1"/>
  <c r="F2544"/>
  <c r="G2544" s="1"/>
  <c r="F188"/>
  <c r="G188" s="1"/>
  <c r="F138"/>
  <c r="G138" s="1"/>
  <c r="F2794"/>
  <c r="G2794" s="1"/>
  <c r="F2694"/>
  <c r="G2694" s="1"/>
  <c r="F2594"/>
  <c r="G2594" s="1"/>
  <c r="F2844"/>
  <c r="G2844" s="1"/>
  <c r="F2744"/>
  <c r="G2744" s="1"/>
  <c r="F3988"/>
  <c r="G3988" s="1"/>
  <c r="F3538"/>
  <c r="G3538" s="1"/>
  <c r="F3841"/>
  <c r="G3841" s="1"/>
  <c r="F3740"/>
  <c r="G3740" s="1"/>
  <c r="F762"/>
  <c r="G762" s="1"/>
  <c r="F12"/>
  <c r="G12" s="1"/>
  <c r="F1215"/>
  <c r="G1215" s="1"/>
  <c r="F613"/>
  <c r="G613" s="1"/>
  <c r="F2671"/>
  <c r="G2671" s="1"/>
  <c r="F2722"/>
  <c r="G2722" s="1"/>
  <c r="F16"/>
  <c r="G16" s="1"/>
  <c r="F1317"/>
  <c r="G1317" s="1"/>
  <c r="F964"/>
  <c r="G964" s="1"/>
  <c r="F2771"/>
  <c r="G2771" s="1"/>
  <c r="F364"/>
  <c r="G364" s="1"/>
  <c r="F214"/>
  <c r="G214" s="1"/>
  <c r="F814"/>
  <c r="G814" s="1"/>
  <c r="F314"/>
  <c r="G314" s="1"/>
  <c r="F2570"/>
  <c r="G2570" s="1"/>
  <c r="F914"/>
  <c r="G914" s="1"/>
  <c r="F464"/>
  <c r="G464" s="1"/>
  <c r="F414"/>
  <c r="G414" s="1"/>
  <c r="F467"/>
  <c r="G467" s="1"/>
  <c r="F417"/>
  <c r="G417" s="1"/>
  <c r="F367"/>
  <c r="G367" s="1"/>
  <c r="F2622"/>
  <c r="G2622" s="1"/>
  <c r="F317"/>
  <c r="G317" s="1"/>
  <c r="F471"/>
  <c r="G471" s="1"/>
  <c r="F1070"/>
  <c r="G1070" s="1"/>
  <c r="F1012"/>
  <c r="G1012" s="1"/>
  <c r="F862"/>
  <c r="G862" s="1"/>
  <c r="F1214"/>
  <c r="G1214" s="1"/>
  <c r="F2571"/>
  <c r="G2571" s="1"/>
  <c r="F1263"/>
  <c r="G1263" s="1"/>
  <c r="F1315"/>
  <c r="G1315" s="1"/>
  <c r="F615"/>
  <c r="G615" s="1"/>
  <c r="B95" i="2"/>
  <c r="B25" i="22"/>
  <c r="B26"/>
  <c r="C25"/>
  <c r="C26"/>
  <c r="G297" i="25" l="1"/>
  <c r="G447"/>
  <c r="G1383"/>
  <c r="G1389" s="1"/>
  <c r="G1097"/>
  <c r="G1197"/>
  <c r="G1186"/>
  <c r="G1176"/>
  <c r="G1379"/>
  <c r="F2537"/>
  <c r="G2537" s="1"/>
  <c r="G2542" s="1"/>
  <c r="F4106"/>
  <c r="G4106" s="1"/>
  <c r="G4112" s="1"/>
  <c r="G1953"/>
  <c r="G1901"/>
  <c r="G3061"/>
  <c r="G3214"/>
  <c r="G2005"/>
  <c r="F3197"/>
  <c r="G3197" s="1"/>
  <c r="G3203" s="1"/>
  <c r="F2238"/>
  <c r="G2238" s="1"/>
  <c r="G2244" s="1"/>
  <c r="F3456"/>
  <c r="G3456" s="1"/>
  <c r="F3656"/>
  <c r="G3656" s="1"/>
  <c r="G3662" s="1"/>
  <c r="F3557"/>
  <c r="G3557" s="1"/>
  <c r="G3562" s="1"/>
  <c r="G3000"/>
  <c r="F4356"/>
  <c r="G4356" s="1"/>
  <c r="G4362" s="1"/>
  <c r="G2947"/>
  <c r="F3706"/>
  <c r="G3706" s="1"/>
  <c r="G3712" s="1"/>
  <c r="F3857"/>
  <c r="G3857" s="1"/>
  <c r="G3862" s="1"/>
  <c r="F4157"/>
  <c r="G4157" s="1"/>
  <c r="G4162" s="1"/>
  <c r="F4207"/>
  <c r="G4207" s="1"/>
  <c r="G4212" s="1"/>
  <c r="F4406"/>
  <c r="G4406" s="1"/>
  <c r="G4412" s="1"/>
  <c r="F3907"/>
  <c r="G3907" s="1"/>
  <c r="G3912" s="1"/>
  <c r="G4462"/>
  <c r="G2703"/>
  <c r="G1942"/>
  <c r="G1736"/>
  <c r="G1636"/>
  <c r="G1436"/>
  <c r="G1797"/>
  <c r="F4306"/>
  <c r="G4306" s="1"/>
  <c r="F4307" s="1"/>
  <c r="G4307" s="1"/>
  <c r="F2486"/>
  <c r="G2486" s="1"/>
  <c r="F2487" s="1"/>
  <c r="G2487" s="1"/>
  <c r="G1838"/>
  <c r="G1994"/>
  <c r="F2436"/>
  <c r="G2436" s="1"/>
  <c r="G2442" s="1"/>
  <c r="G4423"/>
  <c r="G4323"/>
  <c r="G1586"/>
  <c r="G1486"/>
  <c r="G1890"/>
  <c r="G2094"/>
  <c r="G2144"/>
  <c r="G4223"/>
  <c r="F3250"/>
  <c r="G3250" s="1"/>
  <c r="G3256" s="1"/>
  <c r="G3299"/>
  <c r="G3352"/>
  <c r="F3303"/>
  <c r="G3303" s="1"/>
  <c r="G3309" s="1"/>
  <c r="G3246"/>
  <c r="F3356"/>
  <c r="G3356" s="1"/>
  <c r="G3362" s="1"/>
  <c r="G4202"/>
  <c r="G2937"/>
  <c r="G3193"/>
  <c r="F3099"/>
  <c r="G3099" s="1"/>
  <c r="G3101" s="1"/>
  <c r="G2886"/>
  <c r="G3140"/>
  <c r="G2234"/>
  <c r="F3048"/>
  <c r="G3048" s="1"/>
  <c r="G3050" s="1"/>
  <c r="B1071"/>
  <c r="G3095"/>
  <c r="G2255"/>
  <c r="G4402"/>
  <c r="G4302"/>
  <c r="G2990"/>
  <c r="G3144"/>
  <c r="G3150" s="1"/>
  <c r="G3044"/>
  <c r="G2044"/>
  <c r="G1136"/>
  <c r="G1086"/>
  <c r="G3602"/>
  <c r="B2623"/>
  <c r="G1984"/>
  <c r="G1476"/>
  <c r="G2383"/>
  <c r="G1726"/>
  <c r="G1686"/>
  <c r="G2393"/>
  <c r="G1597"/>
  <c r="G1547"/>
  <c r="G1932"/>
  <c r="G1676"/>
  <c r="G1576"/>
  <c r="G1497"/>
  <c r="G2354"/>
  <c r="B2772"/>
  <c r="B90"/>
  <c r="G1880"/>
  <c r="G2134"/>
  <c r="G1626"/>
  <c r="G1426"/>
  <c r="G2482"/>
  <c r="G1536"/>
  <c r="G2343"/>
  <c r="G1447"/>
  <c r="G2503"/>
  <c r="G1697"/>
  <c r="B2773"/>
  <c r="G2084"/>
  <c r="G1526"/>
  <c r="G2333"/>
  <c r="G2432"/>
  <c r="G1747"/>
  <c r="G2404"/>
  <c r="G1647"/>
  <c r="G2453"/>
  <c r="G1828"/>
  <c r="G2194"/>
  <c r="G2853"/>
  <c r="G4052"/>
  <c r="F4506"/>
  <c r="G4506" s="1"/>
  <c r="G4512" s="1"/>
  <c r="G2553"/>
  <c r="G3773"/>
  <c r="G3402"/>
  <c r="G2803"/>
  <c r="G2753"/>
  <c r="G3652"/>
  <c r="G3873"/>
  <c r="G547"/>
  <c r="G3902"/>
  <c r="F4256"/>
  <c r="G4256" s="1"/>
  <c r="F4257" s="1"/>
  <c r="G4257" s="1"/>
  <c r="G697"/>
  <c r="G2832"/>
  <c r="G1776"/>
  <c r="G747"/>
  <c r="G2184"/>
  <c r="G676"/>
  <c r="G3452"/>
  <c r="G526"/>
  <c r="G2603"/>
  <c r="G497"/>
  <c r="G4273"/>
  <c r="F3806"/>
  <c r="G3806" s="1"/>
  <c r="F3807" s="1"/>
  <c r="G3807" s="1"/>
  <c r="G4173"/>
  <c r="G4502"/>
  <c r="G4352"/>
  <c r="B1266"/>
  <c r="G4252"/>
  <c r="G4555"/>
  <c r="G4073"/>
  <c r="G3823"/>
  <c r="G3802"/>
  <c r="B1241"/>
  <c r="G4102"/>
  <c r="G3702"/>
  <c r="G3623"/>
  <c r="G3423"/>
  <c r="G3723"/>
  <c r="G4152"/>
  <c r="G4452"/>
  <c r="G3673"/>
  <c r="G4559"/>
  <c r="G4562" s="1"/>
  <c r="G4123"/>
  <c r="G4373"/>
  <c r="G2786"/>
  <c r="G2792" s="1"/>
  <c r="F4056"/>
  <c r="G4056" s="1"/>
  <c r="F3606"/>
  <c r="G3606" s="1"/>
  <c r="F3607" s="1"/>
  <c r="G3607" s="1"/>
  <c r="G1786"/>
  <c r="F4006"/>
  <c r="G4006" s="1"/>
  <c r="F4007" s="1"/>
  <c r="G4007" s="1"/>
  <c r="F2636"/>
  <c r="G2636" s="1"/>
  <c r="G2642" s="1"/>
  <c r="F3956"/>
  <c r="G3956" s="1"/>
  <c r="F3957" s="1"/>
  <c r="G3957" s="1"/>
  <c r="F2836"/>
  <c r="G2836" s="1"/>
  <c r="G2842" s="1"/>
  <c r="G2592"/>
  <c r="F3506"/>
  <c r="G3506" s="1"/>
  <c r="F3507" s="1"/>
  <c r="G3507" s="1"/>
  <c r="F3756"/>
  <c r="G3756" s="1"/>
  <c r="G1333"/>
  <c r="G1339" s="1"/>
  <c r="G836"/>
  <c r="G586"/>
  <c r="G536"/>
  <c r="G686"/>
  <c r="G736"/>
  <c r="G1036"/>
  <c r="G986"/>
  <c r="G886"/>
  <c r="C29" i="22"/>
  <c r="B28"/>
  <c r="B27"/>
  <c r="B29"/>
  <c r="C28"/>
  <c r="C27"/>
  <c r="G3752" i="25"/>
  <c r="G3406"/>
  <c r="F3407" s="1"/>
  <c r="G3407" s="1"/>
  <c r="G1329"/>
  <c r="B2994"/>
  <c r="C24" i="22"/>
  <c r="C23"/>
  <c r="B24"/>
  <c r="B23"/>
  <c r="G3523" i="25"/>
  <c r="G2782"/>
  <c r="G726"/>
  <c r="G47"/>
  <c r="G3573"/>
  <c r="G197"/>
  <c r="G2903"/>
  <c r="G3973"/>
  <c r="G147"/>
  <c r="G97"/>
  <c r="G26"/>
  <c r="G86"/>
  <c r="G2632"/>
  <c r="G1226"/>
  <c r="G926"/>
  <c r="G2582"/>
  <c r="G3502"/>
  <c r="G176"/>
  <c r="G397"/>
  <c r="G647"/>
  <c r="G247"/>
  <c r="G997"/>
  <c r="G186"/>
  <c r="G36"/>
  <c r="G2304"/>
  <c r="G486"/>
  <c r="G1026"/>
  <c r="G4002"/>
  <c r="G576"/>
  <c r="G376"/>
  <c r="G476"/>
  <c r="G1276"/>
  <c r="G2732"/>
  <c r="G2296"/>
  <c r="G2682"/>
  <c r="G1076"/>
  <c r="G4023"/>
  <c r="G3852"/>
  <c r="G2205"/>
  <c r="G347"/>
  <c r="G847"/>
  <c r="G1047"/>
  <c r="G947"/>
  <c r="G1247"/>
  <c r="G636"/>
  <c r="G236"/>
  <c r="G386"/>
  <c r="G2742"/>
  <c r="G1286"/>
  <c r="G3552"/>
  <c r="G326"/>
  <c r="G226"/>
  <c r="G426"/>
  <c r="G976"/>
  <c r="G3457"/>
  <c r="G2532"/>
  <c r="G2653"/>
  <c r="G897"/>
  <c r="G1297"/>
  <c r="G797"/>
  <c r="G1347"/>
  <c r="G1147"/>
  <c r="G136"/>
  <c r="G3923"/>
  <c r="G436"/>
  <c r="G936"/>
  <c r="G1236"/>
  <c r="G336"/>
  <c r="G2692"/>
  <c r="B190"/>
  <c r="G876"/>
  <c r="G776"/>
  <c r="G276"/>
  <c r="G826"/>
  <c r="G1126"/>
  <c r="G626"/>
  <c r="G3952"/>
  <c r="G2892"/>
  <c r="G597"/>
  <c r="G2300"/>
  <c r="G3473"/>
  <c r="G3757"/>
  <c r="G786"/>
  <c r="G286"/>
  <c r="D95" i="2"/>
  <c r="B180" i="25"/>
  <c r="B2572"/>
  <c r="B267"/>
  <c r="B1140"/>
  <c r="B390"/>
  <c r="B2571"/>
  <c r="B2622"/>
  <c r="B1317"/>
  <c r="B1215"/>
  <c r="B319"/>
  <c r="B2621"/>
  <c r="B3457"/>
  <c r="B3757"/>
  <c r="B1139"/>
  <c r="B318"/>
  <c r="B471"/>
  <c r="B2722"/>
  <c r="B473"/>
  <c r="B320"/>
  <c r="B321"/>
  <c r="B472"/>
  <c r="A29" i="2"/>
  <c r="B29" s="1"/>
  <c r="A28"/>
  <c r="C17"/>
  <c r="A17"/>
  <c r="A18"/>
  <c r="G1199" i="25" l="1"/>
  <c r="G1399"/>
  <c r="G2492"/>
  <c r="G2960"/>
  <c r="G3216"/>
  <c r="G3013"/>
  <c r="G4312"/>
  <c r="G4325" s="1"/>
  <c r="G3812"/>
  <c r="G3825" s="1"/>
  <c r="G4262"/>
  <c r="G4275" s="1"/>
  <c r="G3612"/>
  <c r="G3625" s="1"/>
  <c r="F4057"/>
  <c r="G4057" s="1"/>
  <c r="G4062" s="1"/>
  <c r="G4075" s="1"/>
  <c r="G3412"/>
  <c r="G3425" s="1"/>
  <c r="G4475"/>
  <c r="G18" i="2"/>
  <c r="G2107" i="25"/>
  <c r="G1955"/>
  <c r="G2157"/>
  <c r="G4425"/>
  <c r="G1851"/>
  <c r="G1903"/>
  <c r="G3063"/>
  <c r="G2007"/>
  <c r="G3110"/>
  <c r="G3269"/>
  <c r="G1799"/>
  <c r="G4225"/>
  <c r="G3322"/>
  <c r="G3375"/>
  <c r="G1649"/>
  <c r="G2257"/>
  <c r="G3163"/>
  <c r="G4525"/>
  <c r="G1599"/>
  <c r="G2455"/>
  <c r="G2505"/>
  <c r="G1449"/>
  <c r="G1699"/>
  <c r="G1549"/>
  <c r="G1499"/>
  <c r="G2356"/>
  <c r="G1749"/>
  <c r="G2406"/>
  <c r="G17" i="2"/>
  <c r="G3962" i="25"/>
  <c r="G3975" s="1"/>
  <c r="G2855"/>
  <c r="G549"/>
  <c r="G4375"/>
  <c r="G4125"/>
  <c r="G699"/>
  <c r="G3725"/>
  <c r="G4175"/>
  <c r="G4575"/>
  <c r="G3762"/>
  <c r="G3775" s="1"/>
  <c r="G3512"/>
  <c r="G3525" s="1"/>
  <c r="G4012"/>
  <c r="G4025" s="1"/>
  <c r="G3462"/>
  <c r="G3475" s="1"/>
  <c r="G3675"/>
  <c r="G949"/>
  <c r="G149"/>
  <c r="G749"/>
  <c r="G2805"/>
  <c r="G999"/>
  <c r="G899"/>
  <c r="G649"/>
  <c r="G2207"/>
  <c r="G49"/>
  <c r="G199"/>
  <c r="G2905"/>
  <c r="G249"/>
  <c r="G99"/>
  <c r="G299"/>
  <c r="G799"/>
  <c r="G1249"/>
  <c r="G2705"/>
  <c r="G1149"/>
  <c r="G3575"/>
  <c r="G1099"/>
  <c r="G2306"/>
  <c r="G1299"/>
  <c r="G599"/>
  <c r="G2555"/>
  <c r="G1349"/>
  <c r="G849"/>
  <c r="G449"/>
  <c r="G3875"/>
  <c r="G399"/>
  <c r="G1049"/>
  <c r="G2605"/>
  <c r="G2655"/>
  <c r="G349"/>
  <c r="G2755"/>
  <c r="G499"/>
  <c r="G3925"/>
  <c r="C30" i="22"/>
  <c r="B5" i="8"/>
  <c r="B4"/>
  <c r="B3"/>
  <c r="B2"/>
  <c r="B1"/>
  <c r="A17" i="9"/>
  <c r="C10"/>
  <c r="C8"/>
  <c r="C7"/>
  <c r="C6"/>
  <c r="C5"/>
  <c r="C4"/>
  <c r="C12" i="2"/>
  <c r="C10"/>
  <c r="C9"/>
  <c r="C7"/>
  <c r="C5"/>
  <c r="C4"/>
  <c r="C3"/>
  <c r="C2"/>
  <c r="C1"/>
  <c r="C3" i="9"/>
  <c r="C2"/>
  <c r="C1"/>
  <c r="C69" i="22"/>
  <c r="B69"/>
  <c r="C68"/>
  <c r="B68"/>
  <c r="C66"/>
  <c r="C65"/>
  <c r="B65"/>
  <c r="E63"/>
  <c r="C63"/>
  <c r="B63"/>
  <c r="B3"/>
  <c r="A3"/>
  <c r="B2"/>
  <c r="B3" i="27"/>
  <c r="A3"/>
  <c r="B2"/>
  <c r="B3" i="19"/>
  <c r="A3"/>
  <c r="B2"/>
  <c r="B69" i="27"/>
  <c r="C67"/>
  <c r="B67"/>
  <c r="C66"/>
  <c r="B66"/>
  <c r="C64"/>
  <c r="C63"/>
  <c r="B63"/>
  <c r="E61"/>
  <c r="C61"/>
  <c r="B61"/>
  <c r="C66" i="19"/>
  <c r="B66"/>
  <c r="C65"/>
  <c r="B65"/>
  <c r="C63"/>
  <c r="C62"/>
  <c r="B62"/>
  <c r="E60"/>
  <c r="C60"/>
  <c r="B60"/>
  <c r="B68" i="18"/>
  <c r="C60"/>
  <c r="C66"/>
  <c r="B66"/>
  <c r="C65"/>
  <c r="B65"/>
  <c r="C63"/>
  <c r="C62"/>
  <c r="B62"/>
  <c r="E60"/>
  <c r="B60"/>
  <c r="B3"/>
  <c r="B2"/>
  <c r="E100" i="2"/>
  <c r="E133"/>
  <c r="E103"/>
  <c r="E116"/>
  <c r="E110"/>
  <c r="E135"/>
  <c r="E97"/>
  <c r="E120"/>
  <c r="E95"/>
  <c r="E111"/>
  <c r="E136"/>
  <c r="E125"/>
  <c r="E124"/>
  <c r="E121"/>
  <c r="E96"/>
  <c r="E109"/>
  <c r="E131"/>
  <c r="E114"/>
  <c r="E127"/>
  <c r="E101"/>
  <c r="E137"/>
  <c r="E118"/>
  <c r="E104"/>
  <c r="E122"/>
  <c r="E130"/>
  <c r="E119"/>
  <c r="E105"/>
  <c r="E138"/>
  <c r="E129"/>
  <c r="E108"/>
  <c r="E99"/>
  <c r="E123"/>
  <c r="E134"/>
  <c r="E106"/>
  <c r="E132"/>
  <c r="E115"/>
  <c r="E107"/>
  <c r="E117"/>
  <c r="E102"/>
  <c r="E113"/>
  <c r="E112"/>
  <c r="E128"/>
  <c r="E98"/>
  <c r="E126"/>
  <c r="E52" l="1"/>
  <c r="E77"/>
  <c r="E56"/>
  <c r="E57"/>
  <c r="E55"/>
  <c r="E71"/>
  <c r="E72"/>
  <c r="E73"/>
  <c r="E74"/>
  <c r="E75"/>
  <c r="E76"/>
  <c r="E59"/>
  <c r="E58"/>
  <c r="E60"/>
  <c r="E61"/>
  <c r="E62"/>
  <c r="E63"/>
  <c r="E64"/>
  <c r="E65"/>
  <c r="E66"/>
  <c r="E67"/>
  <c r="E68"/>
  <c r="E69"/>
  <c r="E70"/>
  <c r="E29"/>
  <c r="E51"/>
  <c r="E30"/>
  <c r="E31"/>
  <c r="E32"/>
  <c r="E33"/>
  <c r="E34"/>
  <c r="E35"/>
  <c r="E36"/>
  <c r="E37"/>
  <c r="E38"/>
  <c r="E39"/>
  <c r="E40"/>
  <c r="E41"/>
  <c r="E42"/>
  <c r="E43"/>
  <c r="E44"/>
  <c r="E45"/>
  <c r="E46"/>
  <c r="E47"/>
  <c r="E48"/>
  <c r="E49"/>
  <c r="E50"/>
  <c r="E53"/>
  <c r="E54"/>
  <c r="C31" i="22"/>
  <c r="A18" i="9" l="1"/>
  <c r="D35" i="15" l="1"/>
  <c r="C35"/>
  <c r="B321" i="12"/>
  <c r="B325" s="1"/>
  <c r="B314"/>
  <c r="B315" s="1"/>
  <c r="B295"/>
  <c r="B307" s="1"/>
  <c r="B289"/>
  <c r="B293" s="1"/>
  <c r="B282"/>
  <c r="B283" s="1"/>
  <c r="B275"/>
  <c r="B267"/>
  <c r="B271" s="1"/>
  <c r="B258"/>
  <c r="B263" s="1"/>
  <c r="B253"/>
  <c r="B254" s="1"/>
  <c r="B246"/>
  <c r="B250" s="1"/>
  <c r="B239"/>
  <c r="B240" s="1"/>
  <c r="B224"/>
  <c r="B232" s="1"/>
  <c r="B216"/>
  <c r="B221" s="1"/>
  <c r="B187"/>
  <c r="B209" s="1"/>
  <c r="B175"/>
  <c r="B163"/>
  <c r="B164" s="1"/>
  <c r="B148"/>
  <c r="B160" s="1"/>
  <c r="B143"/>
  <c r="B144" s="1"/>
  <c r="B136"/>
  <c r="B133"/>
  <c r="B126"/>
  <c r="B139" s="1"/>
  <c r="B117"/>
  <c r="B122" s="1"/>
  <c r="B109"/>
  <c r="B113" s="1"/>
  <c r="B99"/>
  <c r="B103" s="1"/>
  <c r="B92"/>
  <c r="B96" s="1"/>
  <c r="B85"/>
  <c r="B86" s="1"/>
  <c r="B78"/>
  <c r="B60"/>
  <c r="B75" s="1"/>
  <c r="B47"/>
  <c r="B57" s="1"/>
  <c r="B31"/>
  <c r="B45" s="1"/>
  <c r="B19"/>
  <c r="B13"/>
  <c r="B14" s="1"/>
  <c r="B3"/>
  <c r="B11" s="1"/>
  <c r="B95" l="1"/>
  <c r="B123"/>
  <c r="B40"/>
  <c r="B65"/>
  <c r="B114"/>
  <c r="B104"/>
  <c r="B285"/>
  <c r="B64"/>
  <c r="B324"/>
  <c r="B227"/>
  <c r="B284"/>
  <c r="B193"/>
  <c r="B33"/>
  <c r="B93"/>
  <c r="B100"/>
  <c r="B110"/>
  <c r="B119"/>
  <c r="B129"/>
  <c r="B138"/>
  <c r="B169"/>
  <c r="B189"/>
  <c r="B199"/>
  <c r="B211"/>
  <c r="B291"/>
  <c r="B300"/>
  <c r="B317"/>
  <c r="B204"/>
  <c r="B312"/>
  <c r="B43"/>
  <c r="B145"/>
  <c r="B167"/>
  <c r="B188"/>
  <c r="B197"/>
  <c r="B205"/>
  <c r="B219"/>
  <c r="B299"/>
  <c r="B35"/>
  <c r="B94"/>
  <c r="B120"/>
  <c r="B130"/>
  <c r="B156"/>
  <c r="B190"/>
  <c r="B201"/>
  <c r="B213"/>
  <c r="B292"/>
  <c r="B308"/>
  <c r="B53"/>
  <c r="B6"/>
  <c r="B87"/>
  <c r="B157"/>
  <c r="B229"/>
  <c r="B37"/>
  <c r="B44"/>
  <c r="B49"/>
  <c r="B56"/>
  <c r="B88"/>
  <c r="B150"/>
  <c r="B225"/>
  <c r="B230"/>
  <c r="B241"/>
  <c r="B248"/>
  <c r="B260"/>
  <c r="B304"/>
  <c r="B322"/>
  <c r="B48"/>
  <c r="B54"/>
  <c r="B247"/>
  <c r="B7"/>
  <c r="B32"/>
  <c r="B39"/>
  <c r="B50"/>
  <c r="B151"/>
  <c r="B192"/>
  <c r="B200"/>
  <c r="B207"/>
  <c r="B218"/>
  <c r="B226"/>
  <c r="B231"/>
  <c r="B242"/>
  <c r="B249"/>
  <c r="B261"/>
  <c r="B290"/>
  <c r="B296"/>
  <c r="B316"/>
  <c r="B323"/>
  <c r="B28"/>
  <c r="B24"/>
  <c r="B20"/>
  <c r="B25"/>
  <c r="B181"/>
  <c r="B177"/>
  <c r="B184"/>
  <c r="B180"/>
  <c r="B176"/>
  <c r="B183"/>
  <c r="B21"/>
  <c r="B26"/>
  <c r="B80"/>
  <c r="B79"/>
  <c r="B178"/>
  <c r="B277"/>
  <c r="B276"/>
  <c r="B9"/>
  <c r="B5"/>
  <c r="B8"/>
  <c r="B15"/>
  <c r="B22"/>
  <c r="B27"/>
  <c r="B74"/>
  <c r="B67"/>
  <c r="B63"/>
  <c r="B72"/>
  <c r="B66"/>
  <c r="B62"/>
  <c r="B68"/>
  <c r="B81"/>
  <c r="B179"/>
  <c r="B270"/>
  <c r="B269"/>
  <c r="B278"/>
  <c r="B4"/>
  <c r="B10"/>
  <c r="B16"/>
  <c r="B23"/>
  <c r="B42"/>
  <c r="B38"/>
  <c r="B34"/>
  <c r="B36"/>
  <c r="B41"/>
  <c r="B61"/>
  <c r="B71"/>
  <c r="B82"/>
  <c r="B106"/>
  <c r="B102"/>
  <c r="B105"/>
  <c r="B101"/>
  <c r="B112"/>
  <c r="B111"/>
  <c r="B137"/>
  <c r="B132"/>
  <c r="B128"/>
  <c r="B140"/>
  <c r="B131"/>
  <c r="B127"/>
  <c r="B134"/>
  <c r="B171"/>
  <c r="B166"/>
  <c r="B170"/>
  <c r="B165"/>
  <c r="B172"/>
  <c r="B182"/>
  <c r="B268"/>
  <c r="B279"/>
  <c r="B310"/>
  <c r="B306"/>
  <c r="B302"/>
  <c r="B298"/>
  <c r="B309"/>
  <c r="B305"/>
  <c r="B301"/>
  <c r="B297"/>
  <c r="B303"/>
  <c r="B311"/>
  <c r="B89"/>
  <c r="B121"/>
  <c r="B153"/>
  <c r="B158"/>
  <c r="B220"/>
  <c r="B243"/>
  <c r="B262"/>
  <c r="B286"/>
  <c r="B318"/>
  <c r="B52"/>
  <c r="B118"/>
  <c r="B149"/>
  <c r="B154"/>
  <c r="B191"/>
  <c r="B198"/>
  <c r="B203"/>
  <c r="B217"/>
  <c r="B228"/>
  <c r="B259"/>
  <c r="B30" i="22" l="1"/>
  <c r="B33"/>
  <c r="C32"/>
  <c r="C210" i="15"/>
  <c r="D210"/>
  <c r="C211"/>
  <c r="D211"/>
  <c r="C212"/>
  <c r="D212"/>
  <c r="C213"/>
  <c r="D213"/>
  <c r="C214"/>
  <c r="D214"/>
  <c r="C215"/>
  <c r="D215"/>
  <c r="C216"/>
  <c r="D216"/>
  <c r="C217"/>
  <c r="D217"/>
  <c r="C218"/>
  <c r="D218"/>
  <c r="C219"/>
  <c r="D219"/>
  <c r="C220"/>
  <c r="D220"/>
  <c r="C221"/>
  <c r="D221"/>
  <c r="C222"/>
  <c r="D222"/>
  <c r="C223"/>
  <c r="D223"/>
  <c r="C224"/>
  <c r="D224"/>
  <c r="C225"/>
  <c r="D225"/>
  <c r="C226"/>
  <c r="D226"/>
  <c r="C227"/>
  <c r="D227"/>
  <c r="C228"/>
  <c r="D228"/>
  <c r="C229"/>
  <c r="D229"/>
  <c r="C230"/>
  <c r="D230"/>
  <c r="C231"/>
  <c r="D231"/>
  <c r="C232"/>
  <c r="D232"/>
  <c r="C233"/>
  <c r="D233"/>
  <c r="C234"/>
  <c r="D234"/>
  <c r="C235"/>
  <c r="D235"/>
  <c r="C236"/>
  <c r="D236"/>
  <c r="C237"/>
  <c r="D237"/>
  <c r="C238"/>
  <c r="D238"/>
  <c r="C239"/>
  <c r="D239"/>
  <c r="C240"/>
  <c r="D240"/>
  <c r="C36"/>
  <c r="D36"/>
  <c r="B12" i="18"/>
  <c r="C12"/>
  <c r="B13"/>
  <c r="C13"/>
  <c r="B14"/>
  <c r="C14"/>
  <c r="B17"/>
  <c r="C17"/>
  <c r="B18"/>
  <c r="C18"/>
  <c r="C72" i="15"/>
  <c r="B65" i="2" l="1"/>
  <c r="B45" i="18"/>
  <c r="B45" i="19"/>
  <c r="C29" i="18"/>
  <c r="B29" i="19"/>
  <c r="B29" i="18"/>
  <c r="B19" i="29"/>
  <c r="B19" i="30"/>
  <c r="B20" i="29"/>
  <c r="B19" i="31"/>
  <c r="C20" i="29"/>
  <c r="C19" i="31"/>
  <c r="C19" i="29"/>
  <c r="C19" i="30"/>
  <c r="C35" i="22"/>
  <c r="C30" i="18"/>
  <c r="C20" i="31"/>
  <c r="C21" i="30"/>
  <c r="B21"/>
  <c r="B20" i="31"/>
  <c r="B21" i="33"/>
  <c r="C21"/>
  <c r="B28" i="19"/>
  <c r="B28" i="18"/>
  <c r="B20" i="33"/>
  <c r="B20" i="30"/>
  <c r="C20" i="33"/>
  <c r="C20" i="30"/>
  <c r="B30" i="19"/>
  <c r="B30" i="18"/>
  <c r="B38"/>
  <c r="B37"/>
  <c r="C36"/>
  <c r="C37"/>
  <c r="C38"/>
  <c r="B34"/>
  <c r="B36"/>
  <c r="B36" i="22"/>
  <c r="B34"/>
  <c r="B32"/>
  <c r="B31"/>
  <c r="B35"/>
  <c r="C34"/>
  <c r="C33"/>
  <c r="C36"/>
  <c r="A16" i="2"/>
  <c r="B45" i="9" l="1"/>
  <c r="B41"/>
  <c r="B54"/>
  <c r="B63"/>
  <c r="B84"/>
  <c r="B76"/>
  <c r="B69"/>
  <c r="B90"/>
  <c r="B100"/>
  <c r="B36"/>
  <c r="B26"/>
  <c r="B21"/>
  <c r="B50"/>
  <c r="B55"/>
  <c r="B51"/>
  <c r="B20"/>
  <c r="B71"/>
  <c r="B91"/>
  <c r="B24"/>
  <c r="B67"/>
  <c r="B42"/>
  <c r="B62"/>
  <c r="B85"/>
  <c r="B77"/>
  <c r="B93"/>
  <c r="B97"/>
  <c r="B103"/>
  <c r="B19"/>
  <c r="B33"/>
  <c r="B22"/>
  <c r="B43"/>
  <c r="B58"/>
  <c r="B60"/>
  <c r="B79"/>
  <c r="B68"/>
  <c r="B105"/>
  <c r="B38"/>
  <c r="B48"/>
  <c r="B59"/>
  <c r="B72"/>
  <c r="B96"/>
  <c r="B34"/>
  <c r="B46"/>
  <c r="B64"/>
  <c r="B75"/>
  <c r="B101"/>
  <c r="B53"/>
  <c r="B61"/>
  <c r="B86"/>
  <c r="B78"/>
  <c r="B104"/>
  <c r="B108"/>
  <c r="B88"/>
  <c r="B39"/>
  <c r="B25"/>
  <c r="B31"/>
  <c r="B56"/>
  <c r="B87"/>
  <c r="B89"/>
  <c r="B27"/>
  <c r="B52"/>
  <c r="B80"/>
  <c r="B40"/>
  <c r="B57"/>
  <c r="B99"/>
  <c r="B49"/>
  <c r="B109"/>
  <c r="B66"/>
  <c r="B81"/>
  <c r="B73"/>
  <c r="B98"/>
  <c r="B107"/>
  <c r="B106"/>
  <c r="B32"/>
  <c r="B28"/>
  <c r="B30"/>
  <c r="B47"/>
  <c r="B110"/>
  <c r="B65"/>
  <c r="B82"/>
  <c r="B74"/>
  <c r="B94"/>
  <c r="B102"/>
  <c r="B92"/>
  <c r="B29"/>
  <c r="B23"/>
  <c r="B35"/>
  <c r="B44"/>
  <c r="B83"/>
  <c r="B95"/>
  <c r="B70"/>
  <c r="B37"/>
  <c r="G16" i="2"/>
  <c r="E150"/>
  <c r="E83" l="1"/>
  <c r="D18" l="1"/>
  <c r="B152" l="1"/>
  <c r="B150"/>
  <c r="E149"/>
  <c r="B149"/>
  <c r="E147"/>
  <c r="E146"/>
  <c r="B146"/>
  <c r="B144"/>
  <c r="B89"/>
  <c r="E89"/>
  <c r="B85" l="1"/>
  <c r="E85"/>
  <c r="E88"/>
  <c r="B88"/>
  <c r="E86"/>
  <c r="B83"/>
  <c r="B91" l="1"/>
  <c r="C55" i="27"/>
  <c r="B55"/>
  <c r="C54"/>
  <c r="B54"/>
  <c r="C53"/>
  <c r="B53"/>
  <c r="C52"/>
  <c r="B52"/>
  <c r="C51"/>
  <c r="B51"/>
  <c r="C50"/>
  <c r="B50"/>
  <c r="C49"/>
  <c r="B49"/>
  <c r="C48"/>
  <c r="B48"/>
  <c r="C47"/>
  <c r="B47"/>
  <c r="C46"/>
  <c r="B46"/>
  <c r="C45"/>
  <c r="B45"/>
  <c r="C44"/>
  <c r="B44"/>
  <c r="C42"/>
  <c r="B42"/>
  <c r="C40"/>
  <c r="B40"/>
  <c r="C39"/>
  <c r="B39"/>
  <c r="C38"/>
  <c r="B38"/>
  <c r="C37"/>
  <c r="B37"/>
  <c r="C36"/>
  <c r="B36"/>
  <c r="C35"/>
  <c r="B35"/>
  <c r="C34"/>
  <c r="B34"/>
  <c r="C33"/>
  <c r="B33"/>
  <c r="C31"/>
  <c r="B31"/>
  <c r="C30"/>
  <c r="B30"/>
  <c r="C29"/>
  <c r="B29"/>
  <c r="C28"/>
  <c r="B28"/>
  <c r="C27"/>
  <c r="B27"/>
  <c r="C25"/>
  <c r="B25"/>
  <c r="C24"/>
  <c r="B24"/>
  <c r="C23"/>
  <c r="B23"/>
  <c r="C22"/>
  <c r="B22"/>
  <c r="C21"/>
  <c r="B21"/>
  <c r="C20"/>
  <c r="B20"/>
  <c r="C19"/>
  <c r="B19"/>
  <c r="C18"/>
  <c r="B18"/>
  <c r="C17"/>
  <c r="B17"/>
  <c r="C16"/>
  <c r="B16"/>
  <c r="C15"/>
  <c r="B15"/>
  <c r="C14"/>
  <c r="B14"/>
  <c r="C13"/>
  <c r="B13"/>
  <c r="C12"/>
  <c r="B12"/>
  <c r="C11"/>
  <c r="B11"/>
  <c r="C10"/>
  <c r="B10"/>
  <c r="B12" i="22" l="1"/>
  <c r="C12"/>
  <c r="B13"/>
  <c r="C13"/>
  <c r="B14"/>
  <c r="C14"/>
  <c r="B15"/>
  <c r="C15"/>
  <c r="B16"/>
  <c r="C16"/>
  <c r="B17"/>
  <c r="C17"/>
  <c r="B18"/>
  <c r="C18"/>
  <c r="B19"/>
  <c r="C19"/>
  <c r="B20"/>
  <c r="C20"/>
  <c r="B21"/>
  <c r="C21"/>
  <c r="B22"/>
  <c r="C22"/>
  <c r="B10"/>
  <c r="B11" i="19"/>
  <c r="C11"/>
  <c r="B12"/>
  <c r="C12"/>
  <c r="B13"/>
  <c r="C13"/>
  <c r="C14"/>
  <c r="C15"/>
  <c r="C16"/>
  <c r="C17"/>
  <c r="C18"/>
  <c r="C19"/>
  <c r="C20"/>
  <c r="C21"/>
  <c r="C22"/>
  <c r="C23"/>
  <c r="C24"/>
  <c r="C25"/>
  <c r="C26"/>
  <c r="C27"/>
  <c r="C28"/>
  <c r="C29"/>
  <c r="C30"/>
  <c r="C31"/>
  <c r="C33"/>
  <c r="C34"/>
  <c r="C35"/>
  <c r="C36"/>
  <c r="C37"/>
  <c r="B10"/>
  <c r="C11" i="18"/>
  <c r="B11"/>
  <c r="B10" l="1"/>
  <c r="A35" i="15" l="1"/>
  <c r="A36" l="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D16" i="2"/>
  <c r="A129" i="15" l="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B141" i="2"/>
  <c r="B7" i="25" l="1"/>
  <c r="A49" s="1"/>
  <c r="F29" i="2" l="1"/>
  <c r="B57" i="25"/>
  <c r="A99" s="1"/>
  <c r="B28" i="2"/>
  <c r="G29"/>
  <c r="C1356" i="25" l="1"/>
  <c r="C1156"/>
  <c r="C3276"/>
  <c r="C3382"/>
  <c r="C3329"/>
  <c r="C3223"/>
  <c r="C2214"/>
  <c r="C3117"/>
  <c r="C2114"/>
  <c r="C2363"/>
  <c r="C2313"/>
  <c r="F30" i="2"/>
  <c r="C4232" i="25"/>
  <c r="C4332"/>
  <c r="C4432"/>
  <c r="C4482"/>
  <c r="C4182"/>
  <c r="C4282"/>
  <c r="C4382"/>
  <c r="C956"/>
  <c r="B107"/>
  <c r="C1962"/>
  <c r="C1756"/>
  <c r="C1606"/>
  <c r="C1556"/>
  <c r="C1306"/>
  <c r="C1206"/>
  <c r="C906"/>
  <c r="C806"/>
  <c r="C606"/>
  <c r="C456"/>
  <c r="C206"/>
  <c r="C156"/>
  <c r="C2014"/>
  <c r="C1806"/>
  <c r="C1406"/>
  <c r="C1006"/>
  <c r="C856"/>
  <c r="C656"/>
  <c r="C106"/>
  <c r="C1858"/>
  <c r="C1656"/>
  <c r="C1456"/>
  <c r="C1056"/>
  <c r="C706"/>
  <c r="C506"/>
  <c r="C406"/>
  <c r="C306"/>
  <c r="C256"/>
  <c r="C56"/>
  <c r="C1910"/>
  <c r="C1706"/>
  <c r="C1506"/>
  <c r="C1256"/>
  <c r="C1106"/>
  <c r="C756"/>
  <c r="C556"/>
  <c r="C356"/>
  <c r="B17" i="9"/>
  <c r="G30" i="2"/>
  <c r="H30" l="1"/>
  <c r="A149" i="25"/>
  <c r="G57"/>
  <c r="C107"/>
  <c r="B149" s="1"/>
  <c r="D29" i="2"/>
  <c r="F31" l="1"/>
  <c r="G107" i="25"/>
  <c r="C57"/>
  <c r="B99" s="1"/>
  <c r="B157"/>
  <c r="B18" i="9"/>
  <c r="G31" i="2"/>
  <c r="H31" l="1"/>
  <c r="A199" i="25"/>
  <c r="G157"/>
  <c r="C157"/>
  <c r="B199" s="1"/>
  <c r="B80" i="2"/>
  <c r="A231" i="15" l="1"/>
  <c r="A232" s="1"/>
  <c r="A233" s="1"/>
  <c r="A234" s="1"/>
  <c r="A235" s="1"/>
  <c r="A236" s="1"/>
  <c r="A237" s="1"/>
  <c r="A238" s="1"/>
  <c r="A239" s="1"/>
  <c r="A240" s="1"/>
  <c r="F32" i="2"/>
  <c r="B207" i="25"/>
  <c r="G1" i="5"/>
  <c r="G1" i="4"/>
  <c r="G32" i="2"/>
  <c r="H32" l="1"/>
  <c r="A249" i="25"/>
  <c r="G7"/>
  <c r="F33" i="2" l="1"/>
  <c r="C7" i="25"/>
  <c r="B49" s="1"/>
  <c r="B257"/>
  <c r="C11" i="8"/>
  <c r="G33" i="2"/>
  <c r="H33" l="1"/>
  <c r="A299" i="25"/>
  <c r="A546" i="11"/>
  <c r="F34" i="2" l="1"/>
  <c r="B307" i="25"/>
  <c r="A349" s="1"/>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G34" i="2"/>
  <c r="E139" i="26" l="1"/>
  <c r="E140"/>
  <c r="E258"/>
  <c r="E88"/>
  <c r="E93"/>
  <c r="E87"/>
  <c r="E98"/>
  <c r="B2281" i="25" s="1"/>
  <c r="E92" i="26"/>
  <c r="E96"/>
  <c r="E90"/>
  <c r="E89"/>
  <c r="E94"/>
  <c r="E84"/>
  <c r="E97"/>
  <c r="E91"/>
  <c r="E95"/>
  <c r="E444"/>
  <c r="E446"/>
  <c r="E445"/>
  <c r="E443"/>
  <c r="E371"/>
  <c r="E368"/>
  <c r="E365"/>
  <c r="E370"/>
  <c r="E367"/>
  <c r="E369"/>
  <c r="E366"/>
  <c r="E406"/>
  <c r="E407"/>
  <c r="E364"/>
  <c r="E346"/>
  <c r="E342"/>
  <c r="E338"/>
  <c r="E351"/>
  <c r="E356"/>
  <c r="E349"/>
  <c r="E353"/>
  <c r="E358"/>
  <c r="E355"/>
  <c r="E348"/>
  <c r="E343"/>
  <c r="E339"/>
  <c r="E352"/>
  <c r="E345"/>
  <c r="E341"/>
  <c r="E337"/>
  <c r="E354"/>
  <c r="E347"/>
  <c r="E359"/>
  <c r="E357"/>
  <c r="E350"/>
  <c r="E344"/>
  <c r="E340"/>
  <c r="E336"/>
  <c r="E435"/>
  <c r="E436"/>
  <c r="E309"/>
  <c r="E433"/>
  <c r="E425"/>
  <c r="E424"/>
  <c r="E490"/>
  <c r="E492"/>
  <c r="E491"/>
  <c r="E489"/>
  <c r="E441"/>
  <c r="E442"/>
  <c r="E488"/>
  <c r="E487"/>
  <c r="E109"/>
  <c r="B2287" i="25" s="1"/>
  <c r="E110" i="26"/>
  <c r="E146"/>
  <c r="E155"/>
  <c r="E156"/>
  <c r="E145"/>
  <c r="E129"/>
  <c r="E124"/>
  <c r="E132"/>
  <c r="E119"/>
  <c r="E133"/>
  <c r="E120"/>
  <c r="E128"/>
  <c r="E123"/>
  <c r="E25"/>
  <c r="E26"/>
  <c r="E480"/>
  <c r="E275"/>
  <c r="E382"/>
  <c r="E381"/>
  <c r="E33"/>
  <c r="B2697" i="25" s="1"/>
  <c r="E41" i="26"/>
  <c r="E49"/>
  <c r="B40" i="25" s="1"/>
  <c r="E57" i="26"/>
  <c r="E65"/>
  <c r="E73"/>
  <c r="E81"/>
  <c r="B2276" i="25" s="1"/>
  <c r="E102" i="26"/>
  <c r="B2285" i="25" s="1"/>
  <c r="E112" i="26"/>
  <c r="B2293" i="25" s="1"/>
  <c r="E125" i="26"/>
  <c r="E137"/>
  <c r="B4392" i="25" s="1"/>
  <c r="E151" i="26"/>
  <c r="E161"/>
  <c r="E169"/>
  <c r="E177"/>
  <c r="E189"/>
  <c r="E197"/>
  <c r="E205"/>
  <c r="E213"/>
  <c r="E221"/>
  <c r="E229"/>
  <c r="E237"/>
  <c r="E245"/>
  <c r="E253"/>
  <c r="B3289" i="25" s="1"/>
  <c r="E262" i="26"/>
  <c r="E270"/>
  <c r="E279"/>
  <c r="B3293" i="25" s="1"/>
  <c r="E287" i="26"/>
  <c r="E295"/>
  <c r="E303"/>
  <c r="B1166" i="25" s="1"/>
  <c r="E312" i="26"/>
  <c r="E320"/>
  <c r="E335"/>
  <c r="E379"/>
  <c r="E389"/>
  <c r="E397"/>
  <c r="E405"/>
  <c r="E415"/>
  <c r="E423"/>
  <c r="E434"/>
  <c r="E452"/>
  <c r="E460"/>
  <c r="E468"/>
  <c r="E476"/>
  <c r="E485"/>
  <c r="E499"/>
  <c r="E507"/>
  <c r="B4549" i="25" s="1"/>
  <c r="E13" i="26"/>
  <c r="E21"/>
  <c r="E35"/>
  <c r="E43"/>
  <c r="E51"/>
  <c r="E59"/>
  <c r="E67"/>
  <c r="E75"/>
  <c r="E83"/>
  <c r="B2278" i="25" s="1"/>
  <c r="E104" i="26"/>
  <c r="E114"/>
  <c r="B2295" i="25" s="1"/>
  <c r="E127" i="26"/>
  <c r="E143"/>
  <c r="E153"/>
  <c r="E163"/>
  <c r="E171"/>
  <c r="E179"/>
  <c r="E191"/>
  <c r="E199"/>
  <c r="E207"/>
  <c r="E215"/>
  <c r="E223"/>
  <c r="B3892" i="25" s="1"/>
  <c r="E231" i="26"/>
  <c r="E239"/>
  <c r="E247"/>
  <c r="E255"/>
  <c r="E264"/>
  <c r="E272"/>
  <c r="E281"/>
  <c r="E289"/>
  <c r="E297"/>
  <c r="B317" i="25" s="1"/>
  <c r="E305" i="26"/>
  <c r="E314"/>
  <c r="E322"/>
  <c r="E373"/>
  <c r="E383"/>
  <c r="E391"/>
  <c r="E399"/>
  <c r="E409"/>
  <c r="E417"/>
  <c r="E427"/>
  <c r="E438"/>
  <c r="B113" i="25" s="1"/>
  <c r="E454" i="26"/>
  <c r="E462"/>
  <c r="E470"/>
  <c r="E478"/>
  <c r="E493"/>
  <c r="E501"/>
  <c r="E509"/>
  <c r="B4551" i="25" s="1"/>
  <c r="E15" i="26"/>
  <c r="E23"/>
  <c r="E36"/>
  <c r="E44"/>
  <c r="E52"/>
  <c r="E60"/>
  <c r="E68"/>
  <c r="E76"/>
  <c r="E85"/>
  <c r="B2279" i="25" s="1"/>
  <c r="E105" i="26"/>
  <c r="B2288" i="25" s="1"/>
  <c r="E130" i="26"/>
  <c r="E144"/>
  <c r="E154"/>
  <c r="E164"/>
  <c r="E172"/>
  <c r="E180"/>
  <c r="E192"/>
  <c r="E200"/>
  <c r="E208"/>
  <c r="E216"/>
  <c r="E224"/>
  <c r="B4093" i="25" s="1"/>
  <c r="E232" i="26"/>
  <c r="E240"/>
  <c r="E248"/>
  <c r="E256"/>
  <c r="E265"/>
  <c r="E273"/>
  <c r="E282"/>
  <c r="E290"/>
  <c r="E29"/>
  <c r="E37"/>
  <c r="B2696" i="25" s="1"/>
  <c r="E45" i="26"/>
  <c r="E53"/>
  <c r="B1090" i="25" s="1"/>
  <c r="E61" i="26"/>
  <c r="B4316" i="25" s="1"/>
  <c r="E69" i="26"/>
  <c r="E77"/>
  <c r="E86"/>
  <c r="B2280" i="25" s="1"/>
  <c r="E106" i="26"/>
  <c r="B2289" i="25" s="1"/>
  <c r="E131" i="26"/>
  <c r="E147"/>
  <c r="E157"/>
  <c r="E165"/>
  <c r="E173"/>
  <c r="B4342" i="25" s="1"/>
  <c r="E181" i="26"/>
  <c r="E193"/>
  <c r="E201"/>
  <c r="E209"/>
  <c r="E217"/>
  <c r="E225"/>
  <c r="E233"/>
  <c r="E241"/>
  <c r="E249"/>
  <c r="E257"/>
  <c r="E266"/>
  <c r="E274"/>
  <c r="E283"/>
  <c r="B13" i="25" s="1"/>
  <c r="E291" i="26"/>
  <c r="B1070" i="25" s="1"/>
  <c r="E299" i="26"/>
  <c r="E307"/>
  <c r="E316"/>
  <c r="B1066" i="25" s="1"/>
  <c r="E324" i="26"/>
  <c r="B1363" i="25" s="1"/>
  <c r="E375" i="26"/>
  <c r="E385"/>
  <c r="E393"/>
  <c r="E401"/>
  <c r="E411"/>
  <c r="E419"/>
  <c r="E429"/>
  <c r="E440"/>
  <c r="E456"/>
  <c r="E464"/>
  <c r="E472"/>
  <c r="E481"/>
  <c r="E495"/>
  <c r="E503"/>
  <c r="E511"/>
  <c r="B4553" i="25" s="1"/>
  <c r="E17" i="26"/>
  <c r="E9"/>
  <c r="E42"/>
  <c r="E58"/>
  <c r="E74"/>
  <c r="E103"/>
  <c r="B2286" i="25" s="1"/>
  <c r="E126" i="26"/>
  <c r="E152"/>
  <c r="E170"/>
  <c r="E190"/>
  <c r="E206"/>
  <c r="E222"/>
  <c r="E238"/>
  <c r="B3441" i="25" s="1"/>
  <c r="E254" i="26"/>
  <c r="B3290" i="25" s="1"/>
  <c r="E271" i="26"/>
  <c r="B3291" i="25" s="1"/>
  <c r="E288" i="26"/>
  <c r="E302"/>
  <c r="E317"/>
  <c r="E372"/>
  <c r="E387"/>
  <c r="E400"/>
  <c r="E414"/>
  <c r="E430"/>
  <c r="E453"/>
  <c r="E466"/>
  <c r="E479"/>
  <c r="E498"/>
  <c r="E10"/>
  <c r="E22"/>
  <c r="E194"/>
  <c r="E210"/>
  <c r="E242"/>
  <c r="E259"/>
  <c r="E276"/>
  <c r="E304"/>
  <c r="E318"/>
  <c r="B1068" i="25" s="1"/>
  <c r="E374" i="26"/>
  <c r="B3343" i="25" s="1"/>
  <c r="E402" i="26"/>
  <c r="E416"/>
  <c r="E431"/>
  <c r="E467"/>
  <c r="E482"/>
  <c r="E500"/>
  <c r="E24"/>
  <c r="E82"/>
  <c r="B2277" i="25" s="1"/>
  <c r="E178" i="26"/>
  <c r="E214"/>
  <c r="E246"/>
  <c r="E280"/>
  <c r="E310"/>
  <c r="E394"/>
  <c r="E421"/>
  <c r="E459"/>
  <c r="B2521" i="25" s="1"/>
  <c r="E486" i="26"/>
  <c r="E505"/>
  <c r="E449"/>
  <c r="E121"/>
  <c r="E412"/>
  <c r="E508"/>
  <c r="B4550" i="25" s="1"/>
  <c r="E40" i="26"/>
  <c r="E72"/>
  <c r="E101"/>
  <c r="B2284" i="25" s="1"/>
  <c r="E150" i="26"/>
  <c r="E204"/>
  <c r="E252"/>
  <c r="E286"/>
  <c r="E315"/>
  <c r="E413"/>
  <c r="E451"/>
  <c r="E510"/>
  <c r="B4552" i="25" s="1"/>
  <c r="E30" i="26"/>
  <c r="E46"/>
  <c r="E62"/>
  <c r="E78"/>
  <c r="E107"/>
  <c r="B2290" i="25" s="1"/>
  <c r="E134" i="26"/>
  <c r="E158"/>
  <c r="E174"/>
  <c r="B4343" i="25" s="1"/>
  <c r="E226" i="26"/>
  <c r="E292"/>
  <c r="B1162" i="25" s="1"/>
  <c r="E388" i="26"/>
  <c r="E455"/>
  <c r="E11"/>
  <c r="B1179" i="25" s="1"/>
  <c r="E32" i="26"/>
  <c r="E48"/>
  <c r="B38" i="25" s="1"/>
  <c r="E64" i="26"/>
  <c r="B1391" i="25" s="1"/>
  <c r="E80" i="26"/>
  <c r="B2275" i="25" s="1"/>
  <c r="E111" i="26"/>
  <c r="B2292" i="25" s="1"/>
  <c r="E136" i="26"/>
  <c r="E160"/>
  <c r="E176"/>
  <c r="B4345" i="25" s="1"/>
  <c r="E196" i="26"/>
  <c r="E212"/>
  <c r="E228"/>
  <c r="E244"/>
  <c r="E261"/>
  <c r="E278"/>
  <c r="E294"/>
  <c r="B1164" i="25" s="1"/>
  <c r="E308" i="26"/>
  <c r="B1167" i="25" s="1"/>
  <c r="E321" i="26"/>
  <c r="E377"/>
  <c r="B1566" i="25" s="1"/>
  <c r="E392" i="26"/>
  <c r="E404"/>
  <c r="E420"/>
  <c r="E437"/>
  <c r="E458"/>
  <c r="E471"/>
  <c r="E484"/>
  <c r="E504"/>
  <c r="E14"/>
  <c r="E187"/>
  <c r="E384"/>
  <c r="E475"/>
  <c r="E220"/>
  <c r="E334"/>
  <c r="E465"/>
  <c r="E31"/>
  <c r="E47"/>
  <c r="B3312" i="25" s="1"/>
  <c r="E63" i="26"/>
  <c r="B2796" i="25" s="1"/>
  <c r="E79" i="26"/>
  <c r="E108"/>
  <c r="B2291" i="25" s="1"/>
  <c r="E135" i="26"/>
  <c r="E159"/>
  <c r="E175"/>
  <c r="B4344" i="25" s="1"/>
  <c r="E195" i="26"/>
  <c r="E211"/>
  <c r="E227"/>
  <c r="E243"/>
  <c r="E260"/>
  <c r="B3292" i="25" s="1"/>
  <c r="E277" i="26"/>
  <c r="E293"/>
  <c r="B1163" i="25" s="1"/>
  <c r="E306" i="26"/>
  <c r="E319"/>
  <c r="E376"/>
  <c r="E390"/>
  <c r="E403"/>
  <c r="E418"/>
  <c r="E432"/>
  <c r="E457"/>
  <c r="E469"/>
  <c r="E483"/>
  <c r="E502"/>
  <c r="E12"/>
  <c r="E461"/>
  <c r="E285"/>
  <c r="B316" i="25" s="1"/>
  <c r="E168" i="26"/>
  <c r="E398"/>
  <c r="E497"/>
  <c r="E378"/>
  <c r="E71"/>
  <c r="E328"/>
  <c r="E450"/>
  <c r="B3342" i="25" s="1"/>
  <c r="E34" i="26"/>
  <c r="E50"/>
  <c r="E66"/>
  <c r="E113"/>
  <c r="B2294" i="25" s="1"/>
  <c r="E138" i="26"/>
  <c r="E162"/>
  <c r="E198"/>
  <c r="E230"/>
  <c r="E263"/>
  <c r="E296"/>
  <c r="B215" i="25" s="1"/>
  <c r="E323" i="26"/>
  <c r="E408"/>
  <c r="E439"/>
  <c r="B114" i="25" s="1"/>
  <c r="E473" i="26"/>
  <c r="E16"/>
  <c r="E38"/>
  <c r="E54"/>
  <c r="E70"/>
  <c r="E99"/>
  <c r="B2282" i="25" s="1"/>
  <c r="E118" i="26"/>
  <c r="E148"/>
  <c r="E166"/>
  <c r="E202"/>
  <c r="E218"/>
  <c r="B4092" i="25" s="1"/>
  <c r="E234" i="26"/>
  <c r="E250"/>
  <c r="E267"/>
  <c r="E284"/>
  <c r="E298"/>
  <c r="E311"/>
  <c r="E326"/>
  <c r="E380"/>
  <c r="E395"/>
  <c r="E410"/>
  <c r="E422"/>
  <c r="B3344" i="25" s="1"/>
  <c r="E474" i="26"/>
  <c r="E494"/>
  <c r="E506"/>
  <c r="E18"/>
  <c r="E39"/>
  <c r="E55"/>
  <c r="E100"/>
  <c r="B2283" i="25" s="1"/>
  <c r="E149" i="26"/>
  <c r="E167"/>
  <c r="E203"/>
  <c r="E219"/>
  <c r="E235"/>
  <c r="E251"/>
  <c r="E268"/>
  <c r="E300"/>
  <c r="E313"/>
  <c r="B1069" i="25" s="1"/>
  <c r="E396" i="26"/>
  <c r="E426"/>
  <c r="E463"/>
  <c r="E496"/>
  <c r="E19"/>
  <c r="E56"/>
  <c r="B2895" i="25" s="1"/>
  <c r="E122" i="26"/>
  <c r="E188"/>
  <c r="E236"/>
  <c r="E269"/>
  <c r="B3345" i="25" s="1"/>
  <c r="E301" i="26"/>
  <c r="B1165" i="25" s="1"/>
  <c r="E386" i="26"/>
  <c r="E428"/>
  <c r="E477"/>
  <c r="E20"/>
  <c r="B31" i="25" s="1"/>
  <c r="H34" i="2"/>
  <c r="F35"/>
  <c r="B357" i="25"/>
  <c r="C357" s="1"/>
  <c r="B399" s="1"/>
  <c r="G307"/>
  <c r="C307"/>
  <c r="B349" s="1"/>
  <c r="G15" i="9"/>
  <c r="H15" s="1"/>
  <c r="I15" s="1"/>
  <c r="J15" s="1"/>
  <c r="K15" s="1"/>
  <c r="L15" s="1"/>
  <c r="M15" s="1"/>
  <c r="N15" s="1"/>
  <c r="G35" i="2"/>
  <c r="B1364" i="25" l="1"/>
  <c r="B1365"/>
  <c r="B1376"/>
  <c r="B1326"/>
  <c r="B1089"/>
  <c r="B1189"/>
  <c r="B3207"/>
  <c r="B1188"/>
  <c r="B1381"/>
  <c r="B1178"/>
  <c r="B439"/>
  <c r="B289"/>
  <c r="B389"/>
  <c r="B239"/>
  <c r="B339"/>
  <c r="B1373"/>
  <c r="B1323"/>
  <c r="B2536"/>
  <c r="B1382"/>
  <c r="B1375"/>
  <c r="B1325"/>
  <c r="B1717"/>
  <c r="B1372"/>
  <c r="B1322"/>
  <c r="B1374"/>
  <c r="B1324"/>
  <c r="B315"/>
  <c r="B216"/>
  <c r="B2496"/>
  <c r="B2546"/>
  <c r="B2487"/>
  <c r="B2537"/>
  <c r="B1718"/>
  <c r="B1768"/>
  <c r="B1112"/>
  <c r="B1064"/>
  <c r="B1721"/>
  <c r="B1771"/>
  <c r="B4396"/>
  <c r="B4346"/>
  <c r="B1114"/>
  <c r="B4307"/>
  <c r="B4257"/>
  <c r="B4207"/>
  <c r="B4157"/>
  <c r="B4057"/>
  <c r="B3607"/>
  <c r="B3407"/>
  <c r="B3557"/>
  <c r="B3706"/>
  <c r="B3507"/>
  <c r="B3907"/>
  <c r="B3807"/>
  <c r="B4007"/>
  <c r="B3957"/>
  <c r="B3857"/>
  <c r="B1945"/>
  <c r="B1997"/>
  <c r="B1893"/>
  <c r="B1841"/>
  <c r="B3206"/>
  <c r="B2596"/>
  <c r="B2746"/>
  <c r="B1720"/>
  <c r="B1770"/>
  <c r="B1722"/>
  <c r="B1772"/>
  <c r="B4206"/>
  <c r="B3556"/>
  <c r="B3906"/>
  <c r="B3856"/>
  <c r="B3406"/>
  <c r="B4156"/>
  <c r="B2698"/>
  <c r="B2646"/>
  <c r="B3053"/>
  <c r="B2147"/>
  <c r="B1719"/>
  <c r="B1769"/>
  <c r="B2941"/>
  <c r="B2736"/>
  <c r="B480"/>
  <c r="B2686"/>
  <c r="B1067"/>
  <c r="B1113"/>
  <c r="B2668"/>
  <c r="B1062"/>
  <c r="B4404"/>
  <c r="B3046"/>
  <c r="B3354"/>
  <c r="B3195"/>
  <c r="B3248"/>
  <c r="B4204"/>
  <c r="B3301"/>
  <c r="B1830"/>
  <c r="B2385"/>
  <c r="B2484"/>
  <c r="B4304"/>
  <c r="B1986"/>
  <c r="B2434"/>
  <c r="B1678"/>
  <c r="B1578"/>
  <c r="B2335"/>
  <c r="B1728"/>
  <c r="B4504"/>
  <c r="B4254"/>
  <c r="B4104"/>
  <c r="B1882"/>
  <c r="B1428"/>
  <c r="B3142"/>
  <c r="B2086"/>
  <c r="B4454"/>
  <c r="B3804"/>
  <c r="B3097"/>
  <c r="B1934"/>
  <c r="B2036"/>
  <c r="B2236"/>
  <c r="B1628"/>
  <c r="B2534"/>
  <c r="B2784"/>
  <c r="B228"/>
  <c r="B129"/>
  <c r="B1331"/>
  <c r="B3904"/>
  <c r="B1778"/>
  <c r="B2584"/>
  <c r="B678"/>
  <c r="B428"/>
  <c r="B1228"/>
  <c r="B3954"/>
  <c r="B1528"/>
  <c r="B4557"/>
  <c r="B1478"/>
  <c r="B2888"/>
  <c r="B3704"/>
  <c r="B4054"/>
  <c r="B3404"/>
  <c r="B2298"/>
  <c r="B928"/>
  <c r="B278"/>
  <c r="B1278"/>
  <c r="B828"/>
  <c r="B3454"/>
  <c r="B2992"/>
  <c r="B2939"/>
  <c r="B4004"/>
  <c r="B2136"/>
  <c r="B578"/>
  <c r="B2684"/>
  <c r="B1128"/>
  <c r="B878"/>
  <c r="B4154"/>
  <c r="B3654"/>
  <c r="B178"/>
  <c r="B2734"/>
  <c r="B778"/>
  <c r="B478"/>
  <c r="B3504"/>
  <c r="B1028"/>
  <c r="B3554"/>
  <c r="B3604"/>
  <c r="B2186"/>
  <c r="B1078"/>
  <c r="B978"/>
  <c r="B728"/>
  <c r="B328"/>
  <c r="B3854"/>
  <c r="B4354"/>
  <c r="B628"/>
  <c r="B528"/>
  <c r="B378"/>
  <c r="B29"/>
  <c r="B2634"/>
  <c r="B2834"/>
  <c r="B3754"/>
  <c r="B3033"/>
  <c r="B3130"/>
  <c r="B3183"/>
  <c r="B3084"/>
  <c r="B2926"/>
  <c r="B2875"/>
  <c r="B2980"/>
  <c r="B2820"/>
  <c r="B2770"/>
  <c r="B2720"/>
  <c r="B2883"/>
  <c r="B4289"/>
  <c r="B3137"/>
  <c r="B4189"/>
  <c r="B2987"/>
  <c r="B3041"/>
  <c r="B2370"/>
  <c r="B3190"/>
  <c r="B2934"/>
  <c r="B4389"/>
  <c r="B1664"/>
  <c r="B1414"/>
  <c r="B4445"/>
  <c r="B3489"/>
  <c r="B1614"/>
  <c r="B1514"/>
  <c r="B4239"/>
  <c r="B4139"/>
  <c r="B1763"/>
  <c r="B3839"/>
  <c r="B4039"/>
  <c r="B3092"/>
  <c r="B1464"/>
  <c r="B2222"/>
  <c r="B2469"/>
  <c r="B4545"/>
  <c r="B3539"/>
  <c r="B2270"/>
  <c r="B4495"/>
  <c r="B463"/>
  <c r="B1013"/>
  <c r="B913"/>
  <c r="B2320"/>
  <c r="B4089"/>
  <c r="B1314"/>
  <c r="B213"/>
  <c r="B2419"/>
  <c r="B3439"/>
  <c r="B663"/>
  <c r="B963"/>
  <c r="B363"/>
  <c r="B1213"/>
  <c r="B563"/>
  <c r="B1264"/>
  <c r="B1714"/>
  <c r="B2172"/>
  <c r="B513"/>
  <c r="B613"/>
  <c r="B1564"/>
  <c r="B3889"/>
  <c r="B3589"/>
  <c r="B813"/>
  <c r="B163"/>
  <c r="B3939"/>
  <c r="B3639"/>
  <c r="B763"/>
  <c r="B863"/>
  <c r="B3389"/>
  <c r="B263"/>
  <c r="B4339"/>
  <c r="B2669"/>
  <c r="B3989"/>
  <c r="B713"/>
  <c r="B413"/>
  <c r="B4541"/>
  <c r="B4441"/>
  <c r="B4491"/>
  <c r="B3032"/>
  <c r="B2874"/>
  <c r="B1616"/>
  <c r="B1416"/>
  <c r="B965"/>
  <c r="B515"/>
  <c r="B715"/>
  <c r="B265"/>
  <c r="B615"/>
  <c r="B815"/>
  <c r="B415"/>
  <c r="B365"/>
  <c r="B665"/>
  <c r="B865"/>
  <c r="B1316"/>
  <c r="B465"/>
  <c r="B915"/>
  <c r="B1666"/>
  <c r="B565"/>
  <c r="B1015"/>
  <c r="B1716"/>
  <c r="B765"/>
  <c r="B2321"/>
  <c r="B2371"/>
  <c r="B2470"/>
  <c r="B4446"/>
  <c r="B2420"/>
  <c r="B1764"/>
  <c r="B714"/>
  <c r="B564"/>
  <c r="B914"/>
  <c r="B164"/>
  <c r="B4546"/>
  <c r="B4496"/>
  <c r="B764"/>
  <c r="B2670"/>
  <c r="B814"/>
  <c r="B214"/>
  <c r="B514"/>
  <c r="B2271"/>
  <c r="B1014"/>
  <c r="B414"/>
  <c r="B364"/>
  <c r="B964"/>
  <c r="B864"/>
  <c r="B464"/>
  <c r="B664"/>
  <c r="B614"/>
  <c r="B264"/>
  <c r="B3440"/>
  <c r="B3942"/>
  <c r="B1214"/>
  <c r="B3842"/>
  <c r="B3490"/>
  <c r="B4042"/>
  <c r="B3390"/>
  <c r="B28"/>
  <c r="B128"/>
  <c r="B33"/>
  <c r="B32"/>
  <c r="B3026"/>
  <c r="B2868"/>
  <c r="B2375"/>
  <c r="B2325"/>
  <c r="B3135"/>
  <c r="B3188"/>
  <c r="B2985"/>
  <c r="B3030"/>
  <c r="B2872"/>
  <c r="B3028"/>
  <c r="B2870"/>
  <c r="B2074"/>
  <c r="B1972"/>
  <c r="B1920"/>
  <c r="B1868"/>
  <c r="B2122"/>
  <c r="B1816"/>
  <c r="B2024"/>
  <c r="B41"/>
  <c r="B719"/>
  <c r="B1016"/>
  <c r="B819"/>
  <c r="B966"/>
  <c r="B419"/>
  <c r="B469"/>
  <c r="B519"/>
  <c r="B869"/>
  <c r="B15"/>
  <c r="B569"/>
  <c r="B916"/>
  <c r="B619"/>
  <c r="B369"/>
  <c r="B669"/>
  <c r="B769"/>
  <c r="B4315"/>
  <c r="B4215"/>
  <c r="B1539"/>
  <c r="B1739"/>
  <c r="B2695"/>
  <c r="B1589"/>
  <c r="B1489"/>
  <c r="B1289"/>
  <c r="B639"/>
  <c r="B1039"/>
  <c r="B1342"/>
  <c r="B589"/>
  <c r="B4415"/>
  <c r="B1439"/>
  <c r="B939"/>
  <c r="B1689"/>
  <c r="B189"/>
  <c r="B1789"/>
  <c r="B1639"/>
  <c r="B739"/>
  <c r="B989"/>
  <c r="B889"/>
  <c r="B489"/>
  <c r="B539"/>
  <c r="B839"/>
  <c r="B789"/>
  <c r="B689"/>
  <c r="B3093"/>
  <c r="B3191"/>
  <c r="B2884"/>
  <c r="B2988"/>
  <c r="B2935"/>
  <c r="B3138"/>
  <c r="B3042"/>
  <c r="B971"/>
  <c r="B921"/>
  <c r="B1021"/>
  <c r="B2023"/>
  <c r="B2073"/>
  <c r="B1867"/>
  <c r="B1815"/>
  <c r="B1971"/>
  <c r="B1919"/>
  <c r="B1926"/>
  <c r="B1874"/>
  <c r="B2127"/>
  <c r="B1822"/>
  <c r="B2030"/>
  <c r="B1978"/>
  <c r="B2080"/>
  <c r="B2819"/>
  <c r="B3789"/>
  <c r="B3739"/>
  <c r="B2569"/>
  <c r="B2769"/>
  <c r="B2519"/>
  <c r="B3689"/>
  <c r="B2719"/>
  <c r="B2619"/>
  <c r="B4488"/>
  <c r="B4438"/>
  <c r="B4538"/>
  <c r="B2082"/>
  <c r="B2032"/>
  <c r="B3128"/>
  <c r="B3181"/>
  <c r="B2978"/>
  <c r="B3080"/>
  <c r="B2922"/>
  <c r="B4391"/>
  <c r="B4291"/>
  <c r="B4191"/>
  <c r="B3083"/>
  <c r="B2925"/>
  <c r="B3143"/>
  <c r="B2237"/>
  <c r="B3355"/>
  <c r="B3196"/>
  <c r="B3098"/>
  <c r="B1883"/>
  <c r="B1479"/>
  <c r="B4305"/>
  <c r="B3047"/>
  <c r="B4205"/>
  <c r="B2087"/>
  <c r="B2137"/>
  <c r="B1935"/>
  <c r="B1729"/>
  <c r="B3302"/>
  <c r="B1629"/>
  <c r="B1529"/>
  <c r="B2485"/>
  <c r="B2037"/>
  <c r="B4455"/>
  <c r="B2435"/>
  <c r="B1831"/>
  <c r="B2336"/>
  <c r="B1579"/>
  <c r="B4255"/>
  <c r="B3555"/>
  <c r="B130"/>
  <c r="B1332"/>
  <c r="B679"/>
  <c r="B179"/>
  <c r="B3655"/>
  <c r="B2785"/>
  <c r="B2993"/>
  <c r="B2940"/>
  <c r="B3805"/>
  <c r="B979"/>
  <c r="B279"/>
  <c r="B2635"/>
  <c r="B4105"/>
  <c r="B829"/>
  <c r="B1229"/>
  <c r="B2187"/>
  <c r="B4155"/>
  <c r="B2535"/>
  <c r="B879"/>
  <c r="B429"/>
  <c r="B78"/>
  <c r="B4055"/>
  <c r="B1779"/>
  <c r="B3955"/>
  <c r="B3755"/>
  <c r="B4505"/>
  <c r="B1279"/>
  <c r="B229"/>
  <c r="B4405"/>
  <c r="B2386"/>
  <c r="B4558"/>
  <c r="B3855"/>
  <c r="B2735"/>
  <c r="B1129"/>
  <c r="B529"/>
  <c r="B2585"/>
  <c r="B479"/>
  <c r="B3249"/>
  <c r="B1987"/>
  <c r="B1079"/>
  <c r="B629"/>
  <c r="B4355"/>
  <c r="B2299"/>
  <c r="B1679"/>
  <c r="B729"/>
  <c r="B3405"/>
  <c r="B1429"/>
  <c r="B329"/>
  <c r="B929"/>
  <c r="B2889"/>
  <c r="B3455"/>
  <c r="B779"/>
  <c r="B579"/>
  <c r="B3505"/>
  <c r="B30"/>
  <c r="B3705"/>
  <c r="B4005"/>
  <c r="B379"/>
  <c r="B2835"/>
  <c r="B2685"/>
  <c r="B3905"/>
  <c r="B3605"/>
  <c r="B1029"/>
  <c r="B2079"/>
  <c r="B1977"/>
  <c r="B1925"/>
  <c r="B1873"/>
  <c r="B2029"/>
  <c r="B1821"/>
  <c r="B3791"/>
  <c r="B3691"/>
  <c r="B2721"/>
  <c r="B2821"/>
  <c r="B2771"/>
  <c r="B3741"/>
  <c r="B1063"/>
  <c r="B112"/>
  <c r="B4043"/>
  <c r="B1813"/>
  <c r="B2081"/>
  <c r="B1875"/>
  <c r="B2031"/>
  <c r="B1823"/>
  <c r="B3131"/>
  <c r="B3086"/>
  <c r="B3035"/>
  <c r="B3184"/>
  <c r="B2981"/>
  <c r="B2928"/>
  <c r="B2877"/>
  <c r="B2929"/>
  <c r="B3087"/>
  <c r="B3036"/>
  <c r="B3132"/>
  <c r="B3185"/>
  <c r="B2982"/>
  <c r="B2878"/>
  <c r="B3081"/>
  <c r="B3127"/>
  <c r="B3031"/>
  <c r="B3180"/>
  <c r="B2873"/>
  <c r="B2977"/>
  <c r="B2923"/>
  <c r="B3336"/>
  <c r="B3230"/>
  <c r="B3283"/>
  <c r="B3339"/>
  <c r="B3233"/>
  <c r="B3286"/>
  <c r="B2175"/>
  <c r="B2225"/>
  <c r="B990"/>
  <c r="B840"/>
  <c r="B890"/>
  <c r="B1040"/>
  <c r="B940"/>
  <c r="B2248"/>
  <c r="B1490"/>
  <c r="B4366"/>
  <c r="B3916"/>
  <c r="B3666"/>
  <c r="B1440"/>
  <c r="B1690"/>
  <c r="B1343"/>
  <c r="B3715"/>
  <c r="B3466"/>
  <c r="B3416"/>
  <c r="B1640"/>
  <c r="B1290"/>
  <c r="B1540"/>
  <c r="B4066"/>
  <c r="B3765"/>
  <c r="B2795"/>
  <c r="B4116"/>
  <c r="B3866"/>
  <c r="B4016"/>
  <c r="B2595"/>
  <c r="B2745"/>
  <c r="B4166"/>
  <c r="B690"/>
  <c r="B3566"/>
  <c r="B590"/>
  <c r="B1740"/>
  <c r="B540"/>
  <c r="B2645"/>
  <c r="B4266"/>
  <c r="B2845"/>
  <c r="B640"/>
  <c r="B2198"/>
  <c r="B3815"/>
  <c r="B3966"/>
  <c r="B1240"/>
  <c r="B2545"/>
  <c r="B790"/>
  <c r="B490"/>
  <c r="B1590"/>
  <c r="B740"/>
  <c r="B3616"/>
  <c r="B3516"/>
  <c r="B2931"/>
  <c r="B3038"/>
  <c r="B3089"/>
  <c r="B2880"/>
  <c r="B2078"/>
  <c r="B1976"/>
  <c r="B1924"/>
  <c r="B1872"/>
  <c r="B2126"/>
  <c r="B1820"/>
  <c r="B2028"/>
  <c r="B4492"/>
  <c r="B4542"/>
  <c r="B4442"/>
  <c r="B4540"/>
  <c r="B4440"/>
  <c r="B4490"/>
  <c r="B2882"/>
  <c r="B4288"/>
  <c r="B3136"/>
  <c r="B4188"/>
  <c r="B2221"/>
  <c r="B3091"/>
  <c r="B2369"/>
  <c r="B1562"/>
  <c r="B3040"/>
  <c r="B3189"/>
  <c r="B1612"/>
  <c r="B2986"/>
  <c r="B2933"/>
  <c r="B1462"/>
  <c r="B1662"/>
  <c r="B712"/>
  <c r="B1762"/>
  <c r="B4543"/>
  <c r="B2171"/>
  <c r="B3588"/>
  <c r="B1512"/>
  <c r="B2468"/>
  <c r="B4238"/>
  <c r="B2418"/>
  <c r="B1712"/>
  <c r="B4038"/>
  <c r="B3438"/>
  <c r="B3638"/>
  <c r="B212"/>
  <c r="B812"/>
  <c r="B662"/>
  <c r="B262"/>
  <c r="B412"/>
  <c r="B3888"/>
  <c r="B612"/>
  <c r="B2269"/>
  <c r="B4443"/>
  <c r="B4088"/>
  <c r="B462"/>
  <c r="B3988"/>
  <c r="B1012"/>
  <c r="B512"/>
  <c r="B312"/>
  <c r="B3538"/>
  <c r="B2319"/>
  <c r="B3388"/>
  <c r="B4493"/>
  <c r="B3938"/>
  <c r="B1412"/>
  <c r="B1312"/>
  <c r="B762"/>
  <c r="B912"/>
  <c r="B862"/>
  <c r="B3488"/>
  <c r="B4388"/>
  <c r="B4338"/>
  <c r="B962"/>
  <c r="B1262"/>
  <c r="B3838"/>
  <c r="B4138"/>
  <c r="B562"/>
  <c r="B162"/>
  <c r="B1212"/>
  <c r="B362"/>
  <c r="B2125"/>
  <c r="B2027"/>
  <c r="B2077"/>
  <c r="B1975"/>
  <c r="B1923"/>
  <c r="B1871"/>
  <c r="B1819"/>
  <c r="B3867"/>
  <c r="B4067"/>
  <c r="B3967"/>
  <c r="B1869"/>
  <c r="B2123"/>
  <c r="B1817"/>
  <c r="B2025"/>
  <c r="B2075"/>
  <c r="B1973"/>
  <c r="B1921"/>
  <c r="B2372"/>
  <c r="B2421"/>
  <c r="B970"/>
  <c r="B2322"/>
  <c r="B2471"/>
  <c r="B2272"/>
  <c r="B1767"/>
  <c r="B1020"/>
  <c r="B2672"/>
  <c r="B920"/>
  <c r="B138"/>
  <c r="B39"/>
  <c r="B88"/>
  <c r="B1922"/>
  <c r="B2124"/>
  <c r="B2026"/>
  <c r="B1818"/>
  <c r="B2076"/>
  <c r="B1974"/>
  <c r="B1870"/>
  <c r="B2220"/>
  <c r="B4390"/>
  <c r="B1613"/>
  <c r="B3591"/>
  <c r="B4341"/>
  <c r="B3940"/>
  <c r="B4290"/>
  <c r="B1513"/>
  <c r="B1463"/>
  <c r="B1413"/>
  <c r="B4190"/>
  <c r="B1713"/>
  <c r="B4091"/>
  <c r="B1563"/>
  <c r="B4241"/>
  <c r="B3891"/>
  <c r="B4494"/>
  <c r="B2170"/>
  <c r="B3991"/>
  <c r="B4444"/>
  <c r="B4544"/>
  <c r="B1263"/>
  <c r="B12"/>
  <c r="B4040"/>
  <c r="B4141"/>
  <c r="B1663"/>
  <c r="B3641"/>
  <c r="B3840"/>
  <c r="B3541"/>
  <c r="B1313"/>
  <c r="B2247"/>
  <c r="B2396"/>
  <c r="B4115"/>
  <c r="B4165"/>
  <c r="B3665"/>
  <c r="B2495"/>
  <c r="B3415"/>
  <c r="B2445"/>
  <c r="B2303"/>
  <c r="B3965"/>
  <c r="B2346"/>
  <c r="B4365"/>
  <c r="B4015"/>
  <c r="B2197"/>
  <c r="B3515"/>
  <c r="B4265"/>
  <c r="B4065"/>
  <c r="B3565"/>
  <c r="B3465"/>
  <c r="B3615"/>
  <c r="B3865"/>
  <c r="B1239"/>
  <c r="B3915"/>
  <c r="B516"/>
  <c r="B1018"/>
  <c r="B918"/>
  <c r="B366"/>
  <c r="B816"/>
  <c r="B416"/>
  <c r="B716"/>
  <c r="B566"/>
  <c r="B866"/>
  <c r="B616"/>
  <c r="B968"/>
  <c r="B466"/>
  <c r="B766"/>
  <c r="B666"/>
  <c r="B2373"/>
  <c r="B922"/>
  <c r="B2472"/>
  <c r="B2422"/>
  <c r="B972"/>
  <c r="B2671"/>
  <c r="B2273"/>
  <c r="B1765"/>
  <c r="B1022"/>
  <c r="B2323"/>
  <c r="B3077"/>
  <c r="B3027"/>
  <c r="B2869"/>
  <c r="B2919"/>
  <c r="B3078"/>
  <c r="B2920"/>
  <c r="B3134"/>
  <c r="B3187"/>
  <c r="B2984"/>
  <c r="B3039"/>
  <c r="B3090"/>
  <c r="B2932"/>
  <c r="B2881"/>
  <c r="B3337"/>
  <c r="B3231"/>
  <c r="B3284"/>
  <c r="B4439"/>
  <c r="B4539"/>
  <c r="B4489"/>
  <c r="B1530"/>
  <c r="B1430"/>
  <c r="B4306"/>
  <c r="B3144"/>
  <c r="B2436"/>
  <c r="B3099"/>
  <c r="B3048"/>
  <c r="B3356"/>
  <c r="B3250"/>
  <c r="B3303"/>
  <c r="B2337"/>
  <c r="B4256"/>
  <c r="B4506"/>
  <c r="B980"/>
  <c r="B2586"/>
  <c r="B530"/>
  <c r="B2188"/>
  <c r="B1080"/>
  <c r="B830"/>
  <c r="B680"/>
  <c r="B3456"/>
  <c r="B3756"/>
  <c r="B4006"/>
  <c r="B2786"/>
  <c r="B3606"/>
  <c r="B3956"/>
  <c r="B2930"/>
  <c r="B3037"/>
  <c r="B3186"/>
  <c r="B3133"/>
  <c r="B3088"/>
  <c r="B2983"/>
  <c r="B2879"/>
  <c r="B1019"/>
  <c r="B518"/>
  <c r="B768"/>
  <c r="B568"/>
  <c r="B868"/>
  <c r="B668"/>
  <c r="B818"/>
  <c r="B969"/>
  <c r="B418"/>
  <c r="B919"/>
  <c r="B368"/>
  <c r="B468"/>
  <c r="B618"/>
  <c r="B718"/>
  <c r="B3076"/>
  <c r="B3123"/>
  <c r="B2918"/>
  <c r="B3176"/>
  <c r="B2973"/>
  <c r="B3341"/>
  <c r="B3235"/>
  <c r="B3288"/>
  <c r="B4498"/>
  <c r="B16"/>
  <c r="B4548"/>
  <c r="B4448"/>
  <c r="B3941"/>
  <c r="B3841"/>
  <c r="B4041"/>
  <c r="B667"/>
  <c r="B1017"/>
  <c r="B767"/>
  <c r="B517"/>
  <c r="B567"/>
  <c r="B617"/>
  <c r="B817"/>
  <c r="B266"/>
  <c r="B367"/>
  <c r="B917"/>
  <c r="B717"/>
  <c r="B867"/>
  <c r="B467"/>
  <c r="B967"/>
  <c r="B417"/>
  <c r="B720"/>
  <c r="B870"/>
  <c r="B370"/>
  <c r="B973"/>
  <c r="B570"/>
  <c r="B420"/>
  <c r="B1023"/>
  <c r="B923"/>
  <c r="B820"/>
  <c r="B770"/>
  <c r="B470"/>
  <c r="B670"/>
  <c r="B620"/>
  <c r="B520"/>
  <c r="B89"/>
  <c r="B140"/>
  <c r="B3125"/>
  <c r="B3079"/>
  <c r="B3178"/>
  <c r="B2921"/>
  <c r="B2975"/>
  <c r="B3029"/>
  <c r="B2871"/>
  <c r="B3034"/>
  <c r="B3085"/>
  <c r="B2876"/>
  <c r="B2927"/>
  <c r="B3335"/>
  <c r="B3229"/>
  <c r="B3282"/>
  <c r="B1615"/>
  <c r="B1515"/>
  <c r="B1465"/>
  <c r="B1715"/>
  <c r="B1565"/>
  <c r="B1315"/>
  <c r="B1665"/>
  <c r="B1415"/>
  <c r="B1265"/>
  <c r="B2520"/>
  <c r="B2620"/>
  <c r="B2570"/>
  <c r="B3338"/>
  <c r="B3232"/>
  <c r="B3285"/>
  <c r="B2224"/>
  <c r="B2174"/>
  <c r="B2071"/>
  <c r="B2121"/>
  <c r="B1917"/>
  <c r="B1969"/>
  <c r="B1865"/>
  <c r="B2021"/>
  <c r="B2423"/>
  <c r="B2473"/>
  <c r="B2673"/>
  <c r="B1766"/>
  <c r="B2274"/>
  <c r="B2324"/>
  <c r="B2374"/>
  <c r="B2223"/>
  <c r="B2173"/>
  <c r="B2885"/>
  <c r="B3139"/>
  <c r="B2989"/>
  <c r="B3094"/>
  <c r="B3043"/>
  <c r="B3192"/>
  <c r="B2936"/>
  <c r="B139"/>
  <c r="B3124"/>
  <c r="B3177"/>
  <c r="B2974"/>
  <c r="B4414"/>
  <c r="B4214"/>
  <c r="B2395"/>
  <c r="B2444"/>
  <c r="B4514"/>
  <c r="B4264"/>
  <c r="B2096"/>
  <c r="B2146"/>
  <c r="B2046"/>
  <c r="B1996"/>
  <c r="B2345"/>
  <c r="B4364"/>
  <c r="B1944"/>
  <c r="B1688"/>
  <c r="B1738"/>
  <c r="B1638"/>
  <c r="B1840"/>
  <c r="B4464"/>
  <c r="B4314"/>
  <c r="B1892"/>
  <c r="B988"/>
  <c r="B3714"/>
  <c r="B3414"/>
  <c r="B2594"/>
  <c r="B238"/>
  <c r="B1238"/>
  <c r="B1341"/>
  <c r="B2694"/>
  <c r="B838"/>
  <c r="B2494"/>
  <c r="B4164"/>
  <c r="B938"/>
  <c r="B438"/>
  <c r="B1588"/>
  <c r="B4064"/>
  <c r="B2744"/>
  <c r="B588"/>
  <c r="B488"/>
  <c r="B888"/>
  <c r="B2544"/>
  <c r="B3664"/>
  <c r="B2644"/>
  <c r="B2794"/>
  <c r="B188"/>
  <c r="B688"/>
  <c r="B1038"/>
  <c r="B2246"/>
  <c r="B1488"/>
  <c r="B1088"/>
  <c r="B1438"/>
  <c r="B4114"/>
  <c r="B1788"/>
  <c r="B3764"/>
  <c r="B2844"/>
  <c r="B1288"/>
  <c r="B3914"/>
  <c r="B1538"/>
  <c r="B3814"/>
  <c r="B738"/>
  <c r="B3464"/>
  <c r="B3964"/>
  <c r="B338"/>
  <c r="B3514"/>
  <c r="B2302"/>
  <c r="B4564"/>
  <c r="B1138"/>
  <c r="B3614"/>
  <c r="B538"/>
  <c r="B788"/>
  <c r="B4014"/>
  <c r="B288"/>
  <c r="B3864"/>
  <c r="B2196"/>
  <c r="B42"/>
  <c r="B388"/>
  <c r="B3564"/>
  <c r="B638"/>
  <c r="B313"/>
  <c r="B1866"/>
  <c r="B2022"/>
  <c r="B2072"/>
  <c r="B1970"/>
  <c r="B1918"/>
  <c r="B1814"/>
  <c r="B3690"/>
  <c r="B3740"/>
  <c r="B3790"/>
  <c r="B3205"/>
  <c r="B3258"/>
  <c r="B3311"/>
  <c r="B3364"/>
  <c r="B3103"/>
  <c r="B3052"/>
  <c r="B3152"/>
  <c r="B2894"/>
  <c r="B3002"/>
  <c r="B2949"/>
  <c r="B371"/>
  <c r="B421"/>
  <c r="B14"/>
  <c r="B771"/>
  <c r="B871"/>
  <c r="B821"/>
  <c r="B314"/>
  <c r="B2768"/>
  <c r="B2518"/>
  <c r="B3738"/>
  <c r="B2818"/>
  <c r="B3788"/>
  <c r="B3688"/>
  <c r="B2568"/>
  <c r="B2718"/>
  <c r="B2618"/>
  <c r="B3692"/>
  <c r="B3742"/>
  <c r="B3792"/>
  <c r="B3640"/>
  <c r="B4340"/>
  <c r="B4090"/>
  <c r="B4140"/>
  <c r="B3990"/>
  <c r="B3590"/>
  <c r="B3540"/>
  <c r="B3890"/>
  <c r="B4240"/>
  <c r="B3391"/>
  <c r="B2226"/>
  <c r="B2176"/>
  <c r="B3340"/>
  <c r="B3234"/>
  <c r="B3287"/>
  <c r="B4497"/>
  <c r="B4447"/>
  <c r="B4547"/>
  <c r="B3667"/>
  <c r="B4017"/>
  <c r="B3917"/>
  <c r="B3617"/>
  <c r="B3567"/>
  <c r="B4117"/>
  <c r="B2387"/>
  <c r="B2486"/>
  <c r="B3197"/>
  <c r="B4406"/>
  <c r="B2238"/>
  <c r="B4559"/>
  <c r="B4356"/>
  <c r="B4106"/>
  <c r="B880"/>
  <c r="B730"/>
  <c r="B2836"/>
  <c r="B1030"/>
  <c r="B580"/>
  <c r="B2636"/>
  <c r="B1130"/>
  <c r="B4056"/>
  <c r="B3506"/>
  <c r="B3656"/>
  <c r="B3806"/>
  <c r="B2070"/>
  <c r="B2120"/>
  <c r="B1916"/>
  <c r="B1968"/>
  <c r="B1864"/>
  <c r="B2020"/>
  <c r="B1812"/>
  <c r="B3179"/>
  <c r="B3126"/>
  <c r="B2976"/>
  <c r="B3129"/>
  <c r="B3082"/>
  <c r="B3182"/>
  <c r="B2924"/>
  <c r="B2979"/>
  <c r="B1115"/>
  <c r="B1065"/>
  <c r="H35" i="2"/>
  <c r="A399" i="25"/>
  <c r="G357"/>
  <c r="C36" i="8"/>
  <c r="F36" i="2" l="1"/>
  <c r="B407" i="25"/>
  <c r="D38" i="8"/>
  <c r="D42"/>
  <c r="D46"/>
  <c r="D39"/>
  <c r="D43"/>
  <c r="D47"/>
  <c r="D37"/>
  <c r="D40"/>
  <c r="D44"/>
  <c r="D48"/>
  <c r="D41"/>
  <c r="D45"/>
  <c r="D49"/>
  <c r="D50"/>
  <c r="D28"/>
  <c r="D26"/>
  <c r="D25"/>
  <c r="D27"/>
  <c r="D13"/>
  <c r="D21"/>
  <c r="D31"/>
  <c r="D12"/>
  <c r="D16"/>
  <c r="D18"/>
  <c r="D20"/>
  <c r="D24"/>
  <c r="D30"/>
  <c r="D34"/>
  <c r="D14"/>
  <c r="D22"/>
  <c r="D32"/>
  <c r="D15"/>
  <c r="D17"/>
  <c r="D19"/>
  <c r="D23"/>
  <c r="D29"/>
  <c r="D33"/>
  <c r="C52"/>
  <c r="G36" i="2"/>
  <c r="H36" l="1"/>
  <c r="A449" i="25"/>
  <c r="E28" i="8"/>
  <c r="E26"/>
  <c r="E27"/>
  <c r="E25"/>
  <c r="E38"/>
  <c r="E40"/>
  <c r="E42"/>
  <c r="E44"/>
  <c r="E46"/>
  <c r="E48"/>
  <c r="E50"/>
  <c r="E13"/>
  <c r="E15"/>
  <c r="E17"/>
  <c r="E19"/>
  <c r="E21"/>
  <c r="E23"/>
  <c r="E29"/>
  <c r="E31"/>
  <c r="E33"/>
  <c r="E39"/>
  <c r="E41"/>
  <c r="E43"/>
  <c r="E45"/>
  <c r="E47"/>
  <c r="E49"/>
  <c r="E37"/>
  <c r="E14"/>
  <c r="E16"/>
  <c r="E18"/>
  <c r="E20"/>
  <c r="E22"/>
  <c r="E24"/>
  <c r="E30"/>
  <c r="E32"/>
  <c r="E34"/>
  <c r="E12"/>
  <c r="D11"/>
  <c r="B457" i="25" l="1"/>
  <c r="A499" s="1"/>
  <c r="B507" s="1"/>
  <c r="F37" i="2"/>
  <c r="E52" i="8"/>
  <c r="G37" i="2"/>
  <c r="H37" l="1"/>
  <c r="A549" i="25"/>
  <c r="D36" i="8"/>
  <c r="B557" i="25" l="1"/>
  <c r="A599" s="1"/>
  <c r="B607" l="1"/>
  <c r="A649" s="1"/>
  <c r="B657" s="1"/>
  <c r="F40" i="2"/>
  <c r="G40"/>
  <c r="H40" l="1"/>
  <c r="A699" i="25"/>
  <c r="B707" s="1"/>
  <c r="A749" l="1"/>
  <c r="B757" s="1"/>
  <c r="A799" l="1"/>
  <c r="B807" s="1"/>
  <c r="A849" s="1"/>
  <c r="B857" l="1"/>
  <c r="A899" l="1"/>
  <c r="B907" l="1"/>
  <c r="A949" l="1"/>
  <c r="B957" s="1"/>
  <c r="C6"/>
  <c r="A999" l="1"/>
  <c r="B1007" s="1"/>
  <c r="A1049" l="1"/>
  <c r="B1057" l="1"/>
  <c r="A1099" s="1"/>
  <c r="B1107" l="1"/>
  <c r="A1149" l="1"/>
  <c r="B1157" s="1"/>
  <c r="C1157" l="1"/>
  <c r="B1199" s="1"/>
  <c r="A1199"/>
  <c r="G1157"/>
  <c r="B1207" l="1"/>
  <c r="A1249" s="1"/>
  <c r="B1257" l="1"/>
  <c r="A1299" s="1"/>
  <c r="B1307" s="1"/>
  <c r="A1349" s="1"/>
  <c r="B1357" l="1"/>
  <c r="G1357" l="1"/>
  <c r="A1399"/>
  <c r="C1357"/>
  <c r="B1399" s="1"/>
  <c r="B1407" l="1"/>
  <c r="A1449" s="1"/>
  <c r="B1457" l="1"/>
  <c r="A1499" s="1"/>
  <c r="B1507" l="1"/>
  <c r="A1549" s="1"/>
  <c r="B1557" s="1"/>
  <c r="A1599" s="1"/>
  <c r="B1607" l="1"/>
  <c r="A1649" s="1"/>
  <c r="B1657" l="1"/>
  <c r="A1699" s="1"/>
  <c r="B1707" s="1"/>
  <c r="A1749" s="1"/>
  <c r="B1757" s="1"/>
  <c r="A1799" s="1"/>
  <c r="B1807" s="1"/>
  <c r="A1851" s="1"/>
  <c r="B1859" s="1"/>
  <c r="B1911" l="1"/>
  <c r="A1903"/>
  <c r="B1963" l="1"/>
  <c r="A1955"/>
  <c r="B2015" l="1"/>
  <c r="A2057" s="1"/>
  <c r="B2065" s="1"/>
  <c r="A2007"/>
  <c r="A2107" l="1"/>
  <c r="B2115" s="1"/>
  <c r="A2157" l="1"/>
  <c r="B2165" s="1"/>
  <c r="A2207" s="1"/>
  <c r="B2215" l="1"/>
  <c r="A2257" l="1"/>
  <c r="B2264" l="1"/>
  <c r="A2306" s="1"/>
  <c r="B2314" s="1"/>
  <c r="B2364" l="1"/>
  <c r="A2406" s="1"/>
  <c r="A2356"/>
  <c r="B2413" l="1"/>
  <c r="A2455" s="1"/>
  <c r="B2463" l="1"/>
  <c r="A2505" s="1"/>
  <c r="B2513" l="1"/>
  <c r="A2555" s="1"/>
  <c r="B2563" s="1"/>
  <c r="A2605" s="1"/>
  <c r="B2613" s="1"/>
  <c r="A2655" s="1"/>
  <c r="B2663" s="1"/>
  <c r="A2705" s="1"/>
  <c r="B2713" l="1"/>
  <c r="A2755" s="1"/>
  <c r="B2763" s="1"/>
  <c r="A2805" s="1"/>
  <c r="B2813" l="1"/>
  <c r="A2855" s="1"/>
  <c r="B2863" s="1"/>
  <c r="A2905" s="1"/>
  <c r="B2913" l="1"/>
  <c r="A2960" s="1"/>
  <c r="B2968" s="1"/>
  <c r="A3013" s="1"/>
  <c r="B3021" s="1"/>
  <c r="A3063" s="1"/>
  <c r="B3071" l="1"/>
  <c r="A3110" s="1"/>
  <c r="B3118" s="1"/>
  <c r="A3163" s="1"/>
  <c r="B3171" s="1"/>
  <c r="A3216" l="1"/>
  <c r="B3224" s="1"/>
  <c r="A3269" l="1"/>
  <c r="B3277" l="1"/>
  <c r="A3322" l="1"/>
  <c r="B3330" s="1"/>
  <c r="A3375" l="1"/>
  <c r="B3383"/>
  <c r="A3425" l="1"/>
  <c r="B3433" l="1"/>
  <c r="A3475" s="1"/>
  <c r="B3483" s="1"/>
  <c r="A3525" s="1"/>
  <c r="B3533" l="1"/>
  <c r="A3575" s="1"/>
  <c r="B3583" s="1"/>
  <c r="A3625" s="1"/>
  <c r="B3633" l="1"/>
  <c r="A3675" s="1"/>
  <c r="B3683" s="1"/>
  <c r="A3725" s="1"/>
  <c r="B3733" l="1"/>
  <c r="A3775" s="1"/>
  <c r="B3783" s="1"/>
  <c r="A3825" s="1"/>
  <c r="B3833" s="1"/>
  <c r="A3875" s="1"/>
  <c r="B3883" l="1"/>
  <c r="A3925" s="1"/>
  <c r="B3933" s="1"/>
  <c r="A3975" l="1"/>
  <c r="B3983" l="1"/>
  <c r="A4025" l="1"/>
  <c r="B4033" l="1"/>
  <c r="A4075" l="1"/>
  <c r="B4083" l="1"/>
  <c r="A4125" l="1"/>
  <c r="B4133" s="1"/>
  <c r="A4175" l="1"/>
  <c r="B4183" s="1"/>
  <c r="A4225" l="1"/>
  <c r="B4233" s="1"/>
  <c r="H29" i="2" l="1"/>
  <c r="A4275" i="25"/>
  <c r="E10" i="31"/>
  <c r="F10" s="1"/>
  <c r="E10" i="29"/>
  <c r="F10" s="1"/>
  <c r="E10" i="27"/>
  <c r="F10" s="1"/>
  <c r="F2020" i="25"/>
  <c r="G2020" s="1"/>
  <c r="B4283" l="1"/>
  <c r="A4325" s="1"/>
  <c r="G2034"/>
  <c r="G2057" s="1"/>
  <c r="B4333" l="1"/>
  <c r="A4375" l="1"/>
  <c r="B4383" l="1"/>
  <c r="A4425" s="1"/>
  <c r="B4433" l="1"/>
  <c r="A4475" l="1"/>
  <c r="C2967"/>
  <c r="C4032"/>
  <c r="C3882"/>
  <c r="C3070"/>
  <c r="C3532"/>
  <c r="C2164"/>
  <c r="C3982"/>
  <c r="C3582"/>
  <c r="C2512"/>
  <c r="C2812"/>
  <c r="C3932"/>
  <c r="C2862"/>
  <c r="C2562"/>
  <c r="C2762"/>
  <c r="C3170"/>
  <c r="C3632"/>
  <c r="C2064"/>
  <c r="C2912"/>
  <c r="C2263"/>
  <c r="C2412"/>
  <c r="C3782"/>
  <c r="C3482"/>
  <c r="C3020"/>
  <c r="C2712"/>
  <c r="C2612"/>
  <c r="C2662"/>
  <c r="C3732"/>
  <c r="C4132"/>
  <c r="C3832"/>
  <c r="G507"/>
  <c r="C507"/>
  <c r="B549" s="1"/>
  <c r="C657"/>
  <c r="B699" s="1"/>
  <c r="G657"/>
  <c r="C407"/>
  <c r="B449" s="1"/>
  <c r="G407"/>
  <c r="C457"/>
  <c r="B499" s="1"/>
  <c r="G457"/>
  <c r="G557"/>
  <c r="C557"/>
  <c r="B599" s="1"/>
  <c r="G607"/>
  <c r="C607"/>
  <c r="B649" s="1"/>
  <c r="B4483" l="1"/>
  <c r="A4525" l="1"/>
  <c r="B4533" l="1"/>
  <c r="A4575" l="1"/>
  <c r="F41" i="2"/>
  <c r="F39"/>
  <c r="F38"/>
  <c r="F42"/>
  <c r="G39"/>
  <c r="G41"/>
  <c r="G38"/>
  <c r="G42"/>
  <c r="H42" l="1"/>
  <c r="H38"/>
  <c r="H41"/>
  <c r="H39"/>
  <c r="C207" i="25" l="1"/>
  <c r="B249" s="1"/>
  <c r="G257"/>
  <c r="C257"/>
  <c r="B299" s="1"/>
  <c r="G207"/>
  <c r="F99" i="2" l="1"/>
  <c r="F129"/>
  <c r="F119"/>
  <c r="F117"/>
  <c r="F113"/>
  <c r="F121"/>
  <c r="F109"/>
  <c r="F133"/>
  <c r="F137"/>
  <c r="F125"/>
  <c r="G133"/>
  <c r="G99"/>
  <c r="G137"/>
  <c r="G121"/>
  <c r="G113"/>
  <c r="G125"/>
  <c r="G129"/>
  <c r="G109"/>
  <c r="G117"/>
  <c r="G119"/>
  <c r="E11" i="18" l="1"/>
  <c r="F11" s="1"/>
  <c r="E14"/>
  <c r="F14" s="1"/>
  <c r="E13"/>
  <c r="F13" s="1"/>
  <c r="E12"/>
  <c r="F12" s="1"/>
  <c r="E17"/>
  <c r="F17" s="1"/>
  <c r="E11" i="19"/>
  <c r="F11" s="1"/>
  <c r="E12"/>
  <c r="F12" s="1"/>
  <c r="E17"/>
  <c r="F17" s="1"/>
  <c r="E13"/>
  <c r="F13" s="1"/>
  <c r="E14"/>
  <c r="F14" s="1"/>
  <c r="H99" i="2"/>
  <c r="H121"/>
  <c r="H117"/>
  <c r="H137"/>
  <c r="H109"/>
  <c r="H113"/>
  <c r="H31" i="28" s="1"/>
  <c r="H129" i="2"/>
  <c r="H125"/>
  <c r="H133"/>
  <c r="H119"/>
  <c r="F95" l="1"/>
  <c r="G95"/>
  <c r="H95" l="1"/>
  <c r="F96" l="1"/>
  <c r="F97"/>
  <c r="F98"/>
  <c r="F100"/>
  <c r="F101"/>
  <c r="G100"/>
  <c r="G98"/>
  <c r="G96"/>
  <c r="G97"/>
  <c r="G101"/>
  <c r="F102" l="1"/>
  <c r="F103"/>
  <c r="F104"/>
  <c r="F105"/>
  <c r="G103"/>
  <c r="G102"/>
  <c r="G104"/>
  <c r="G105"/>
  <c r="E19" i="22" l="1"/>
  <c r="F19" s="1"/>
  <c r="E20"/>
  <c r="F20" s="1"/>
  <c r="F106" i="2"/>
  <c r="F107"/>
  <c r="F108"/>
  <c r="G106"/>
  <c r="G108"/>
  <c r="G107"/>
  <c r="F110" l="1"/>
  <c r="F111"/>
  <c r="G110"/>
  <c r="G111"/>
  <c r="F112" l="1"/>
  <c r="G112"/>
  <c r="F114" l="1"/>
  <c r="F115"/>
  <c r="F116"/>
  <c r="G115"/>
  <c r="G114"/>
  <c r="G116"/>
  <c r="E31" i="22" l="1"/>
  <c r="F31" s="1"/>
  <c r="F118" i="2"/>
  <c r="F120"/>
  <c r="G120"/>
  <c r="G118"/>
  <c r="F122" l="1"/>
  <c r="F123"/>
  <c r="F124"/>
  <c r="G124"/>
  <c r="G123"/>
  <c r="G122"/>
  <c r="E32" i="22" l="1"/>
  <c r="F32" s="1"/>
  <c r="F126" i="2"/>
  <c r="F127"/>
  <c r="F128"/>
  <c r="G128"/>
  <c r="G127"/>
  <c r="G126"/>
  <c r="E37" i="22" l="1"/>
  <c r="F37" s="1"/>
  <c r="E42"/>
  <c r="F42" s="1"/>
  <c r="F130" i="2"/>
  <c r="F131"/>
  <c r="F132"/>
  <c r="G132"/>
  <c r="G131"/>
  <c r="G130"/>
  <c r="E41" i="22" l="1"/>
  <c r="F41" s="1"/>
  <c r="E44"/>
  <c r="F44" s="1"/>
  <c r="F134" i="2"/>
  <c r="G134"/>
  <c r="F135" l="1"/>
  <c r="G135"/>
  <c r="E43" i="22" l="1"/>
  <c r="F43" s="1"/>
  <c r="E48"/>
  <c r="F48" s="1"/>
  <c r="E49"/>
  <c r="F49" s="1"/>
  <c r="F136" i="2"/>
  <c r="G136"/>
  <c r="H136" l="1"/>
  <c r="H39" i="28" s="1"/>
  <c r="E45" i="22"/>
  <c r="F45" s="1"/>
  <c r="E46" l="1"/>
  <c r="F46" s="1"/>
  <c r="E47" l="1"/>
  <c r="F47" s="1"/>
  <c r="H96" i="2"/>
  <c r="H97"/>
  <c r="H98"/>
  <c r="H100"/>
  <c r="H101"/>
  <c r="H102"/>
  <c r="H103"/>
  <c r="H104"/>
  <c r="H105"/>
  <c r="H106"/>
  <c r="H107"/>
  <c r="H108"/>
  <c r="H110"/>
  <c r="H111"/>
  <c r="H27" i="28" s="1"/>
  <c r="H112" i="2"/>
  <c r="H29" i="28" s="1"/>
  <c r="H114" i="2"/>
  <c r="H115"/>
  <c r="H116"/>
  <c r="H118"/>
  <c r="H120"/>
  <c r="H122"/>
  <c r="H123"/>
  <c r="H124"/>
  <c r="H126"/>
  <c r="H127"/>
  <c r="H128"/>
  <c r="H130"/>
  <c r="H131"/>
  <c r="H132"/>
  <c r="H134"/>
  <c r="H135"/>
  <c r="H41" i="28" s="1"/>
  <c r="F43" i="2"/>
  <c r="G43"/>
  <c r="H25" i="28" l="1"/>
  <c r="H37"/>
  <c r="H35"/>
  <c r="H33"/>
  <c r="H43" i="2"/>
  <c r="F44"/>
  <c r="G44"/>
  <c r="H43" i="28" l="1"/>
  <c r="H44" i="2"/>
  <c r="F45"/>
  <c r="G45"/>
  <c r="H45" l="1"/>
  <c r="F46"/>
  <c r="G46"/>
  <c r="H46" l="1"/>
  <c r="F47"/>
  <c r="F48"/>
  <c r="F49"/>
  <c r="F50"/>
  <c r="F51"/>
  <c r="F53"/>
  <c r="F54"/>
  <c r="F55"/>
  <c r="F57"/>
  <c r="F58"/>
  <c r="F59"/>
  <c r="F60"/>
  <c r="F61"/>
  <c r="F62"/>
  <c r="F63"/>
  <c r="F64"/>
  <c r="F65"/>
  <c r="F66"/>
  <c r="F67"/>
  <c r="F68"/>
  <c r="F69"/>
  <c r="F70"/>
  <c r="G66"/>
  <c r="G70"/>
  <c r="G61"/>
  <c r="G49"/>
  <c r="G63"/>
  <c r="G48"/>
  <c r="G58"/>
  <c r="G60"/>
  <c r="G62"/>
  <c r="G47"/>
  <c r="G50"/>
  <c r="G55"/>
  <c r="G67"/>
  <c r="G68"/>
  <c r="G53"/>
  <c r="G54"/>
  <c r="G59"/>
  <c r="G57"/>
  <c r="G65"/>
  <c r="G51"/>
  <c r="G69"/>
  <c r="G64"/>
  <c r="H64" l="1"/>
  <c r="H67"/>
  <c r="H59"/>
  <c r="H49"/>
  <c r="H62"/>
  <c r="H53"/>
  <c r="H57"/>
  <c r="H47"/>
  <c r="H68"/>
  <c r="H50"/>
  <c r="H63"/>
  <c r="H54"/>
  <c r="H55"/>
  <c r="H65"/>
  <c r="H60"/>
  <c r="H66"/>
  <c r="H58"/>
  <c r="H48"/>
  <c r="H69"/>
  <c r="H61"/>
  <c r="H51"/>
  <c r="H70"/>
  <c r="E49" i="18" l="1"/>
  <c r="F49" s="1"/>
  <c r="E24" i="19"/>
  <c r="F24" s="1"/>
  <c r="E27"/>
  <c r="F27" s="1"/>
  <c r="E31"/>
  <c r="F31" s="1"/>
  <c r="E24" i="18"/>
  <c r="F24" s="1"/>
  <c r="E27"/>
  <c r="F27" s="1"/>
  <c r="E31"/>
  <c r="F31" s="1"/>
  <c r="G1607" i="25"/>
  <c r="C1607"/>
  <c r="B1649" s="1"/>
  <c r="G2264"/>
  <c r="C2264"/>
  <c r="B2306" s="1"/>
  <c r="C2165"/>
  <c r="B2207" s="1"/>
  <c r="G2165"/>
  <c r="G1657"/>
  <c r="C2015"/>
  <c r="B2057" s="1"/>
  <c r="C1257"/>
  <c r="B1299" s="1"/>
  <c r="G1707"/>
  <c r="C1707"/>
  <c r="B1749" s="1"/>
  <c r="C1757"/>
  <c r="B1799" s="1"/>
  <c r="C1911"/>
  <c r="B1955" s="1"/>
  <c r="C1557"/>
  <c r="B1599" s="1"/>
  <c r="G1557"/>
  <c r="G1963"/>
  <c r="G2065"/>
  <c r="C2065"/>
  <c r="B2107" s="1"/>
  <c r="G1457"/>
  <c r="C1507"/>
  <c r="B1549" s="1"/>
  <c r="G1757"/>
  <c r="G1257"/>
  <c r="C1807"/>
  <c r="B1851" s="1"/>
  <c r="G1911"/>
  <c r="G1507"/>
  <c r="G1807"/>
  <c r="G2015"/>
  <c r="G1859"/>
  <c r="G1307"/>
  <c r="C1963"/>
  <c r="B2007" s="1"/>
  <c r="C1859"/>
  <c r="B1903" s="1"/>
  <c r="C1457"/>
  <c r="B1499" s="1"/>
  <c r="C1307"/>
  <c r="B1349" s="1"/>
  <c r="C1657"/>
  <c r="B1699" s="1"/>
  <c r="G1107"/>
  <c r="C1107"/>
  <c r="B1149" s="1"/>
  <c r="G807"/>
  <c r="C807"/>
  <c r="B849" s="1"/>
  <c r="C757"/>
  <c r="B799" s="1"/>
  <c r="G757"/>
  <c r="C1057"/>
  <c r="B1099" s="1"/>
  <c r="C957"/>
  <c r="B999" s="1"/>
  <c r="C1007"/>
  <c r="B1049" s="1"/>
  <c r="G707"/>
  <c r="G857"/>
  <c r="G907"/>
  <c r="G1007"/>
  <c r="C707"/>
  <c r="B749" s="1"/>
  <c r="C857"/>
  <c r="B899" s="1"/>
  <c r="C907"/>
  <c r="B949" s="1"/>
  <c r="G1057"/>
  <c r="G957"/>
  <c r="G2364"/>
  <c r="C2364"/>
  <c r="B2406" s="1"/>
  <c r="G2314"/>
  <c r="C2314"/>
  <c r="B2356" s="1"/>
  <c r="G2215"/>
  <c r="C2215"/>
  <c r="B2257" s="1"/>
  <c r="E50" i="22" l="1"/>
  <c r="F50" s="1"/>
  <c r="E40"/>
  <c r="F40" s="1"/>
  <c r="E38"/>
  <c r="F38" s="1"/>
  <c r="E39"/>
  <c r="F39" s="1"/>
  <c r="E34"/>
  <c r="F34" s="1"/>
  <c r="E36"/>
  <c r="F36" s="1"/>
  <c r="E33"/>
  <c r="F33" s="1"/>
  <c r="E35"/>
  <c r="F35" s="1"/>
  <c r="E30"/>
  <c r="F30" s="1"/>
  <c r="E24"/>
  <c r="F24" s="1"/>
  <c r="E25"/>
  <c r="F25" s="1"/>
  <c r="C3118" i="25"/>
  <c r="B3163" s="1"/>
  <c r="C3433"/>
  <c r="B3475" s="1"/>
  <c r="C2813"/>
  <c r="B2855" s="1"/>
  <c r="G2863"/>
  <c r="C3833"/>
  <c r="B3875" s="1"/>
  <c r="C3533"/>
  <c r="B3575" s="1"/>
  <c r="C4083"/>
  <c r="B4125" s="1"/>
  <c r="C3171"/>
  <c r="B3216" s="1"/>
  <c r="C4283"/>
  <c r="B4325" s="1"/>
  <c r="G4033"/>
  <c r="G3383"/>
  <c r="C3277"/>
  <c r="B3322" s="1"/>
  <c r="G3118"/>
  <c r="C2863"/>
  <c r="B2905" s="1"/>
  <c r="G3483"/>
  <c r="G3783"/>
  <c r="G3533"/>
  <c r="C3633"/>
  <c r="B3675" s="1"/>
  <c r="C4383"/>
  <c r="B4425" s="1"/>
  <c r="C4233"/>
  <c r="B4275" s="1"/>
  <c r="G4233"/>
  <c r="G2813"/>
  <c r="G4083"/>
  <c r="G4133"/>
  <c r="C3733"/>
  <c r="B3775" s="1"/>
  <c r="C3933"/>
  <c r="B3975" s="1"/>
  <c r="G3733"/>
  <c r="G4333"/>
  <c r="C4033"/>
  <c r="B4075" s="1"/>
  <c r="G3883"/>
  <c r="G3277"/>
  <c r="C3383"/>
  <c r="B3425" s="1"/>
  <c r="C3483"/>
  <c r="B3525" s="1"/>
  <c r="C4133"/>
  <c r="B4175" s="1"/>
  <c r="G3171"/>
  <c r="G3633"/>
  <c r="C3683"/>
  <c r="B3725" s="1"/>
  <c r="G3983"/>
  <c r="G4283"/>
  <c r="G3683"/>
  <c r="C3330"/>
  <c r="B3375" s="1"/>
  <c r="G3433"/>
  <c r="G3933"/>
  <c r="G4183"/>
  <c r="C4183"/>
  <c r="B4225" s="1"/>
  <c r="C4333"/>
  <c r="B4375" s="1"/>
  <c r="C3983"/>
  <c r="B4025" s="1"/>
  <c r="C3783"/>
  <c r="B3825" s="1"/>
  <c r="G3833"/>
  <c r="C3583"/>
  <c r="B3625" s="1"/>
  <c r="G3583"/>
  <c r="C3883"/>
  <c r="B3925" s="1"/>
  <c r="G4383"/>
  <c r="G3330"/>
  <c r="E49" i="19" l="1"/>
  <c r="F49" s="1"/>
  <c r="G2115" i="25"/>
  <c r="C2115"/>
  <c r="B2157" s="1"/>
  <c r="E26" i="22"/>
  <c r="F26" s="1"/>
  <c r="E30" i="19"/>
  <c r="F30" s="1"/>
  <c r="E42"/>
  <c r="F42" s="1"/>
  <c r="E48"/>
  <c r="F48" s="1"/>
  <c r="E29"/>
  <c r="F29" s="1"/>
  <c r="E44"/>
  <c r="F44" s="1"/>
  <c r="E16"/>
  <c r="F16" s="1"/>
  <c r="E43" i="18"/>
  <c r="F43" s="1"/>
  <c r="E28"/>
  <c r="F28" s="1"/>
  <c r="E15"/>
  <c r="F15" s="1"/>
  <c r="E26"/>
  <c r="F26" s="1"/>
  <c r="E15" i="19"/>
  <c r="F15" s="1"/>
  <c r="G4433" i="25"/>
  <c r="E20" i="18"/>
  <c r="F20" s="1"/>
  <c r="E22"/>
  <c r="F22" s="1"/>
  <c r="E21"/>
  <c r="F21" s="1"/>
  <c r="E29"/>
  <c r="F29" s="1"/>
  <c r="E43" i="19"/>
  <c r="F43" s="1"/>
  <c r="E23"/>
  <c r="F23" s="1"/>
  <c r="E19" i="18"/>
  <c r="F19" s="1"/>
  <c r="C2913" i="25"/>
  <c r="B2960" s="1"/>
  <c r="E35" i="19"/>
  <c r="F35" s="1"/>
  <c r="E26"/>
  <c r="F26" s="1"/>
  <c r="E45" i="18"/>
  <c r="F45" s="1"/>
  <c r="E25" i="19"/>
  <c r="F25" s="1"/>
  <c r="E38"/>
  <c r="F38" s="1"/>
  <c r="E47" i="18"/>
  <c r="F47" s="1"/>
  <c r="E37"/>
  <c r="F37" s="1"/>
  <c r="E39"/>
  <c r="F39" s="1"/>
  <c r="E41" i="19"/>
  <c r="F41" s="1"/>
  <c r="E28" i="22"/>
  <c r="F28" s="1"/>
  <c r="E45" i="19"/>
  <c r="F45" s="1"/>
  <c r="E18"/>
  <c r="F18" s="1"/>
  <c r="E32" i="18"/>
  <c r="F32" s="1"/>
  <c r="E29" i="22"/>
  <c r="F29" s="1"/>
  <c r="C4433" i="25"/>
  <c r="B4475" s="1"/>
  <c r="E16" i="18"/>
  <c r="F16" s="1"/>
  <c r="E46" i="19"/>
  <c r="F46" s="1"/>
  <c r="E22"/>
  <c r="F22" s="1"/>
  <c r="E30" i="18"/>
  <c r="F30" s="1"/>
  <c r="E41"/>
  <c r="F41" s="1"/>
  <c r="E28" i="19"/>
  <c r="F28" s="1"/>
  <c r="E27" i="22"/>
  <c r="F27" s="1"/>
  <c r="E23" i="18"/>
  <c r="F23" s="1"/>
  <c r="E35"/>
  <c r="F35" s="1"/>
  <c r="G2413" i="25"/>
  <c r="E44" i="18"/>
  <c r="F44" s="1"/>
  <c r="E42"/>
  <c r="F42" s="1"/>
  <c r="E40" i="19"/>
  <c r="F40" s="1"/>
  <c r="E19"/>
  <c r="F19" s="1"/>
  <c r="E36" i="18"/>
  <c r="F36" s="1"/>
  <c r="C2413" i="25"/>
  <c r="B2455" s="1"/>
  <c r="E20" i="19"/>
  <c r="F20" s="1"/>
  <c r="E47"/>
  <c r="F47" s="1"/>
  <c r="E48" i="18"/>
  <c r="F48" s="1"/>
  <c r="E25"/>
  <c r="F25" s="1"/>
  <c r="E18" i="22"/>
  <c r="F18" s="1"/>
  <c r="E46" i="18"/>
  <c r="F46" s="1"/>
  <c r="G2913" i="25"/>
  <c r="E21" i="19"/>
  <c r="F21" s="1"/>
  <c r="E39"/>
  <c r="F39" s="1"/>
  <c r="E37"/>
  <c r="F37" s="1"/>
  <c r="E18" i="18"/>
  <c r="F18" s="1"/>
  <c r="E38"/>
  <c r="F38" s="1"/>
  <c r="E50"/>
  <c r="F50" s="1"/>
  <c r="E40"/>
  <c r="F40" s="1"/>
  <c r="E34" i="19"/>
  <c r="F34" s="1"/>
  <c r="F71" i="2" l="1"/>
  <c r="F73"/>
  <c r="F74"/>
  <c r="F75"/>
  <c r="F76"/>
  <c r="F77"/>
  <c r="F72"/>
  <c r="G74"/>
  <c r="G77"/>
  <c r="G73"/>
  <c r="G71"/>
  <c r="G72"/>
  <c r="G76"/>
  <c r="G75"/>
  <c r="H77" l="1"/>
  <c r="E51" i="18"/>
  <c r="F51" s="1"/>
  <c r="E50" i="19"/>
  <c r="F50" s="1"/>
  <c r="E53"/>
  <c r="F53" s="1"/>
  <c r="E55"/>
  <c r="F55" s="1"/>
  <c r="E51"/>
  <c r="F51" s="1"/>
  <c r="E54"/>
  <c r="F54" s="1"/>
  <c r="E52"/>
  <c r="F52" s="1"/>
  <c r="E52" i="18"/>
  <c r="F52" s="1"/>
  <c r="E53"/>
  <c r="F53" s="1"/>
  <c r="E54"/>
  <c r="F54" s="1"/>
  <c r="E55"/>
  <c r="F55" s="1"/>
  <c r="E56"/>
  <c r="F56" s="1"/>
  <c r="H71" i="2"/>
  <c r="H72"/>
  <c r="H73"/>
  <c r="H74"/>
  <c r="H75"/>
  <c r="H76"/>
  <c r="G3224" i="25" l="1"/>
  <c r="C3224"/>
  <c r="B3269" s="1"/>
  <c r="C4532"/>
  <c r="C4082"/>
  <c r="C3682"/>
  <c r="C3432"/>
  <c r="C2462"/>
  <c r="G2663"/>
  <c r="C2663"/>
  <c r="B2705" s="1"/>
  <c r="E15" i="22"/>
  <c r="F15" s="1"/>
  <c r="G2613" i="25"/>
  <c r="C2613"/>
  <c r="B2655" s="1"/>
  <c r="E14" i="22"/>
  <c r="F14" s="1"/>
  <c r="G2563" i="25"/>
  <c r="C2563"/>
  <c r="B2605" s="1"/>
  <c r="E13" i="22"/>
  <c r="F13" s="1"/>
  <c r="C2513" i="25"/>
  <c r="B2555" s="1"/>
  <c r="G2968"/>
  <c r="G3071"/>
  <c r="E12" i="22"/>
  <c r="F12" s="1"/>
  <c r="E51"/>
  <c r="F51" s="1"/>
  <c r="C2713" i="25"/>
  <c r="B2755" s="1"/>
  <c r="C3071"/>
  <c r="B3110" s="1"/>
  <c r="E22" i="22"/>
  <c r="F22" s="1"/>
  <c r="G2763" i="25"/>
  <c r="E11" i="22"/>
  <c r="F11" s="1"/>
  <c r="E23"/>
  <c r="F23" s="1"/>
  <c r="C3021" i="25"/>
  <c r="B3063" s="1"/>
  <c r="G2513"/>
  <c r="G2713"/>
  <c r="E21" i="22"/>
  <c r="F21" s="1"/>
  <c r="C2463" i="25"/>
  <c r="B2505" s="1"/>
  <c r="G2463"/>
  <c r="E17" i="22"/>
  <c r="F17" s="1"/>
  <c r="C2763" i="25"/>
  <c r="B2805" s="1"/>
  <c r="C2968"/>
  <c r="B3013" s="1"/>
  <c r="E16" i="22"/>
  <c r="F16" s="1"/>
  <c r="G3021" i="25"/>
  <c r="F138" i="2" l="1"/>
  <c r="G138"/>
  <c r="H138" l="1"/>
  <c r="H47" i="28" s="1"/>
  <c r="E52" i="22"/>
  <c r="F52" s="1"/>
  <c r="F71" s="1"/>
  <c r="F62" s="1"/>
  <c r="H49" i="28" l="1"/>
  <c r="H52" s="1"/>
  <c r="H57" s="1"/>
  <c r="H141" i="2"/>
  <c r="H143" s="1"/>
  <c r="F141" s="1"/>
  <c r="F63" i="22"/>
  <c r="F64" s="1"/>
  <c r="H54" i="28" l="1"/>
  <c r="H55" s="1"/>
  <c r="H58" s="1"/>
  <c r="H152" i="2"/>
  <c r="H144"/>
  <c r="H145" s="1"/>
  <c r="H146" s="1"/>
  <c r="F66" i="22"/>
  <c r="F65"/>
  <c r="H65" i="28" l="1"/>
  <c r="H64"/>
  <c r="G1407" i="25"/>
  <c r="C1407"/>
  <c r="B1449" s="1"/>
  <c r="H147" i="2"/>
  <c r="H148" s="1"/>
  <c r="H149" s="1"/>
  <c r="F67" i="22"/>
  <c r="F68" s="1"/>
  <c r="H69" i="28" l="1"/>
  <c r="F69" i="22"/>
  <c r="H150" i="2"/>
  <c r="F56" l="1"/>
  <c r="G56"/>
  <c r="H56" l="1"/>
  <c r="E36" i="19"/>
  <c r="F36" s="1"/>
  <c r="E32" l="1"/>
  <c r="F32" s="1"/>
  <c r="E33" i="18"/>
  <c r="F33" s="1"/>
  <c r="G1207" i="25"/>
  <c r="C1207"/>
  <c r="B1249" s="1"/>
  <c r="F52" i="2"/>
  <c r="G52"/>
  <c r="H52" l="1"/>
  <c r="G4483" i="25"/>
  <c r="C4483"/>
  <c r="B4525" s="1"/>
  <c r="C4533"/>
  <c r="B4575" s="1"/>
  <c r="G4533"/>
  <c r="E34" i="18"/>
  <c r="F34" s="1"/>
  <c r="F68" s="1"/>
  <c r="E33" i="19"/>
  <c r="F33" s="1"/>
  <c r="F68" s="1"/>
  <c r="H80" i="2" l="1"/>
  <c r="H91" s="1"/>
  <c r="H154" s="1"/>
  <c r="H16"/>
  <c r="F59" i="18"/>
  <c r="H17" i="2"/>
  <c r="F59" i="19"/>
  <c r="A156" i="2"/>
  <c r="H82" l="1"/>
  <c r="H83" s="1"/>
  <c r="H84" s="1"/>
  <c r="H86" s="1"/>
  <c r="F18" i="28"/>
  <c r="J18" s="1"/>
  <c r="F16"/>
  <c r="J16" s="1"/>
  <c r="E12" i="29"/>
  <c r="F12" s="1"/>
  <c r="E20"/>
  <c r="F20" s="1"/>
  <c r="E28"/>
  <c r="F28" s="1"/>
  <c r="E36"/>
  <c r="F36" s="1"/>
  <c r="E44"/>
  <c r="F44" s="1"/>
  <c r="E16" i="34"/>
  <c r="F16" s="1"/>
  <c r="E24"/>
  <c r="F24" s="1"/>
  <c r="E32"/>
  <c r="F32" s="1"/>
  <c r="E40"/>
  <c r="F40" s="1"/>
  <c r="E48"/>
  <c r="F48" s="1"/>
  <c r="E56"/>
  <c r="F56" s="1"/>
  <c r="E64"/>
  <c r="F64" s="1"/>
  <c r="E72"/>
  <c r="F72" s="1"/>
  <c r="E80"/>
  <c r="F80" s="1"/>
  <c r="E88"/>
  <c r="F88" s="1"/>
  <c r="E13" i="31"/>
  <c r="F13" s="1"/>
  <c r="E21"/>
  <c r="F21" s="1"/>
  <c r="E29"/>
  <c r="F29" s="1"/>
  <c r="E37"/>
  <c r="F37" s="1"/>
  <c r="E45"/>
  <c r="F45" s="1"/>
  <c r="E16" i="30"/>
  <c r="F16" s="1"/>
  <c r="E24"/>
  <c r="F24" s="1"/>
  <c r="E32"/>
  <c r="F32" s="1"/>
  <c r="E40"/>
  <c r="F40" s="1"/>
  <c r="E12" i="27"/>
  <c r="F12" s="1"/>
  <c r="E20"/>
  <c r="F20" s="1"/>
  <c r="E28"/>
  <c r="F28" s="1"/>
  <c r="E36"/>
  <c r="F36" s="1"/>
  <c r="E44"/>
  <c r="F44" s="1"/>
  <c r="E52"/>
  <c r="F52" s="1"/>
  <c r="E14" i="33"/>
  <c r="F14" s="1"/>
  <c r="E22"/>
  <c r="F22" s="1"/>
  <c r="E30"/>
  <c r="F30" s="1"/>
  <c r="E38"/>
  <c r="F38" s="1"/>
  <c r="E46"/>
  <c r="F46" s="1"/>
  <c r="A77" i="28"/>
  <c r="E17" i="29"/>
  <c r="F17" s="1"/>
  <c r="E33"/>
  <c r="F33" s="1"/>
  <c r="E29" i="34"/>
  <c r="F29" s="1"/>
  <c r="E53"/>
  <c r="F53" s="1"/>
  <c r="E85"/>
  <c r="F85" s="1"/>
  <c r="E34" i="31"/>
  <c r="F34" s="1"/>
  <c r="E29" i="30"/>
  <c r="F29" s="1"/>
  <c r="E25" i="27"/>
  <c r="F25" s="1"/>
  <c r="E11" i="33"/>
  <c r="F11" s="1"/>
  <c r="E43"/>
  <c r="F43" s="1"/>
  <c r="E32" i="29"/>
  <c r="F32" s="1"/>
  <c r="E28" i="34"/>
  <c r="F28" s="1"/>
  <c r="E60"/>
  <c r="F60" s="1"/>
  <c r="E92"/>
  <c r="F92" s="1"/>
  <c r="E41" i="31"/>
  <c r="F41" s="1"/>
  <c r="E36" i="30"/>
  <c r="F36" s="1"/>
  <c r="E32" i="27"/>
  <c r="F32" s="1"/>
  <c r="E18" i="33"/>
  <c r="F18" s="1"/>
  <c r="E11" i="34"/>
  <c r="F11" s="1"/>
  <c r="E43"/>
  <c r="F43" s="1"/>
  <c r="E75"/>
  <c r="F75" s="1"/>
  <c r="E24" i="31"/>
  <c r="F24" s="1"/>
  <c r="E19" i="30"/>
  <c r="F19" s="1"/>
  <c r="E15" i="27"/>
  <c r="F15" s="1"/>
  <c r="E47"/>
  <c r="F47" s="1"/>
  <c r="E33" i="33"/>
  <c r="F33" s="1"/>
  <c r="E22" i="29"/>
  <c r="F22" s="1"/>
  <c r="E18" i="34"/>
  <c r="F18" s="1"/>
  <c r="E50"/>
  <c r="F50" s="1"/>
  <c r="E82"/>
  <c r="F82" s="1"/>
  <c r="E31" i="31"/>
  <c r="F31" s="1"/>
  <c r="E26" i="30"/>
  <c r="F26" s="1"/>
  <c r="E22" i="27"/>
  <c r="F22" s="1"/>
  <c r="E54"/>
  <c r="F54" s="1"/>
  <c r="E40" i="33"/>
  <c r="F40" s="1"/>
  <c r="E11" i="29"/>
  <c r="F11" s="1"/>
  <c r="E19"/>
  <c r="F19" s="1"/>
  <c r="E27"/>
  <c r="F27" s="1"/>
  <c r="E35"/>
  <c r="F35" s="1"/>
  <c r="E43"/>
  <c r="F43" s="1"/>
  <c r="E15" i="34"/>
  <c r="F15" s="1"/>
  <c r="E23"/>
  <c r="F23" s="1"/>
  <c r="E31"/>
  <c r="F31" s="1"/>
  <c r="E39"/>
  <c r="F39" s="1"/>
  <c r="E47"/>
  <c r="F47" s="1"/>
  <c r="E55"/>
  <c r="F55" s="1"/>
  <c r="E63"/>
  <c r="F63" s="1"/>
  <c r="E71"/>
  <c r="F71" s="1"/>
  <c r="E79"/>
  <c r="F79" s="1"/>
  <c r="E87"/>
  <c r="F87" s="1"/>
  <c r="E12" i="31"/>
  <c r="F12" s="1"/>
  <c r="E20"/>
  <c r="F20" s="1"/>
  <c r="E28"/>
  <c r="F28" s="1"/>
  <c r="E36"/>
  <c r="F36" s="1"/>
  <c r="E44"/>
  <c r="F44" s="1"/>
  <c r="E15" i="30"/>
  <c r="F15" s="1"/>
  <c r="E23"/>
  <c r="F23" s="1"/>
  <c r="E31"/>
  <c r="F31" s="1"/>
  <c r="E39"/>
  <c r="F39" s="1"/>
  <c r="E11" i="27"/>
  <c r="F11" s="1"/>
  <c r="E19"/>
  <c r="F19" s="1"/>
  <c r="E27"/>
  <c r="F27" s="1"/>
  <c r="E35"/>
  <c r="F35" s="1"/>
  <c r="E43"/>
  <c r="F43" s="1"/>
  <c r="E51"/>
  <c r="F51" s="1"/>
  <c r="E13" i="33"/>
  <c r="F13" s="1"/>
  <c r="E21"/>
  <c r="F21" s="1"/>
  <c r="E29"/>
  <c r="F29" s="1"/>
  <c r="E37"/>
  <c r="F37" s="1"/>
  <c r="E45"/>
  <c r="F45" s="1"/>
  <c r="E25" i="29"/>
  <c r="F25" s="1"/>
  <c r="E41"/>
  <c r="F41" s="1"/>
  <c r="E37" i="34"/>
  <c r="F37" s="1"/>
  <c r="E61"/>
  <c r="F61" s="1"/>
  <c r="E93"/>
  <c r="F93" s="1"/>
  <c r="E42" i="31"/>
  <c r="F42" s="1"/>
  <c r="E37" i="30"/>
  <c r="F37" s="1"/>
  <c r="E33" i="27"/>
  <c r="F33" s="1"/>
  <c r="E19" i="33"/>
  <c r="F19" s="1"/>
  <c r="E20" i="34"/>
  <c r="F20" s="1"/>
  <c r="E52"/>
  <c r="F52" s="1"/>
  <c r="E84"/>
  <c r="F84" s="1"/>
  <c r="E33" i="31"/>
  <c r="F33" s="1"/>
  <c r="E28" i="30"/>
  <c r="F28" s="1"/>
  <c r="E24" i="27"/>
  <c r="F24" s="1"/>
  <c r="E56"/>
  <c r="F56" s="1"/>
  <c r="E42" i="33"/>
  <c r="F42" s="1"/>
  <c r="E31" i="29"/>
  <c r="F31" s="1"/>
  <c r="E27" i="34"/>
  <c r="F27" s="1"/>
  <c r="E59"/>
  <c r="F59" s="1"/>
  <c r="E91"/>
  <c r="F91" s="1"/>
  <c r="E40" i="31"/>
  <c r="F40" s="1"/>
  <c r="E35" i="30"/>
  <c r="F35" s="1"/>
  <c r="E23" i="27"/>
  <c r="F23" s="1"/>
  <c r="E55"/>
  <c r="F55" s="1"/>
  <c r="E41" i="33"/>
  <c r="F41" s="1"/>
  <c r="E30" i="29"/>
  <c r="F30" s="1"/>
  <c r="E34" i="34"/>
  <c r="F34" s="1"/>
  <c r="E66"/>
  <c r="F66" s="1"/>
  <c r="E15" i="31"/>
  <c r="F15" s="1"/>
  <c r="E34" i="30"/>
  <c r="F34" s="1"/>
  <c r="E30" i="27"/>
  <c r="F30" s="1"/>
  <c r="E16" i="33"/>
  <c r="F16" s="1"/>
  <c r="E18" i="29"/>
  <c r="F18" s="1"/>
  <c r="E26"/>
  <c r="F26" s="1"/>
  <c r="E34"/>
  <c r="F34" s="1"/>
  <c r="E42"/>
  <c r="F42" s="1"/>
  <c r="E14" i="34"/>
  <c r="F14" s="1"/>
  <c r="E22"/>
  <c r="F22" s="1"/>
  <c r="E30"/>
  <c r="F30" s="1"/>
  <c r="E38"/>
  <c r="F38" s="1"/>
  <c r="E46"/>
  <c r="F46" s="1"/>
  <c r="E54"/>
  <c r="F54" s="1"/>
  <c r="E62"/>
  <c r="F62" s="1"/>
  <c r="E70"/>
  <c r="F70" s="1"/>
  <c r="E78"/>
  <c r="F78" s="1"/>
  <c r="E86"/>
  <c r="F86" s="1"/>
  <c r="E11" i="31"/>
  <c r="F11" s="1"/>
  <c r="E19"/>
  <c r="F19" s="1"/>
  <c r="E27"/>
  <c r="F27" s="1"/>
  <c r="E35"/>
  <c r="F35" s="1"/>
  <c r="E43"/>
  <c r="F43" s="1"/>
  <c r="E14" i="30"/>
  <c r="F14" s="1"/>
  <c r="E22"/>
  <c r="F22" s="1"/>
  <c r="E30"/>
  <c r="F30" s="1"/>
  <c r="E38"/>
  <c r="F38" s="1"/>
  <c r="E46"/>
  <c r="F46" s="1"/>
  <c r="E18" i="27"/>
  <c r="F18" s="1"/>
  <c r="E26"/>
  <c r="F26" s="1"/>
  <c r="E34"/>
  <c r="F34" s="1"/>
  <c r="E42"/>
  <c r="F42" s="1"/>
  <c r="E50"/>
  <c r="F50" s="1"/>
  <c r="E12" i="33"/>
  <c r="F12" s="1"/>
  <c r="E20"/>
  <c r="F20" s="1"/>
  <c r="E28"/>
  <c r="F28" s="1"/>
  <c r="E36"/>
  <c r="F36" s="1"/>
  <c r="E44"/>
  <c r="F44" s="1"/>
  <c r="E13" i="34"/>
  <c r="F13" s="1"/>
  <c r="E45"/>
  <c r="F45" s="1"/>
  <c r="E77"/>
  <c r="F77" s="1"/>
  <c r="E26" i="31"/>
  <c r="F26" s="1"/>
  <c r="E21" i="30"/>
  <c r="F21" s="1"/>
  <c r="E17" i="27"/>
  <c r="F17" s="1"/>
  <c r="E49"/>
  <c r="F49" s="1"/>
  <c r="E35" i="33"/>
  <c r="F35" s="1"/>
  <c r="E24" i="29"/>
  <c r="F24" s="1"/>
  <c r="E40"/>
  <c r="F40" s="1"/>
  <c r="E36" i="34"/>
  <c r="F36" s="1"/>
  <c r="E68"/>
  <c r="F68" s="1"/>
  <c r="E17" i="31"/>
  <c r="F17" s="1"/>
  <c r="E12" i="30"/>
  <c r="F12" s="1"/>
  <c r="E44"/>
  <c r="F44" s="1"/>
  <c r="E40" i="27"/>
  <c r="F40" s="1"/>
  <c r="E26" i="33"/>
  <c r="F26" s="1"/>
  <c r="E15" i="29"/>
  <c r="F15" s="1"/>
  <c r="E39"/>
  <c r="F39" s="1"/>
  <c r="E35" i="34"/>
  <c r="F35" s="1"/>
  <c r="E67"/>
  <c r="F67" s="1"/>
  <c r="E16" i="31"/>
  <c r="F16" s="1"/>
  <c r="E11" i="30"/>
  <c r="F11" s="1"/>
  <c r="E43"/>
  <c r="F43" s="1"/>
  <c r="E39" i="27"/>
  <c r="F39" s="1"/>
  <c r="E25" i="33"/>
  <c r="F25" s="1"/>
  <c r="E14" i="29"/>
  <c r="F14" s="1"/>
  <c r="E46"/>
  <c r="F46" s="1"/>
  <c r="E42" i="34"/>
  <c r="F42" s="1"/>
  <c r="E74"/>
  <c r="F74" s="1"/>
  <c r="E23" i="31"/>
  <c r="F23" s="1"/>
  <c r="E18" i="30"/>
  <c r="F18" s="1"/>
  <c r="E14" i="27"/>
  <c r="F14" s="1"/>
  <c r="E46"/>
  <c r="F46" s="1"/>
  <c r="E32" i="33"/>
  <c r="F32" s="1"/>
  <c r="E13" i="29"/>
  <c r="F13" s="1"/>
  <c r="E21"/>
  <c r="F21" s="1"/>
  <c r="E29"/>
  <c r="F29" s="1"/>
  <c r="E37"/>
  <c r="F37" s="1"/>
  <c r="E45"/>
  <c r="F45" s="1"/>
  <c r="E17" i="34"/>
  <c r="F17" s="1"/>
  <c r="E25"/>
  <c r="F25" s="1"/>
  <c r="E33"/>
  <c r="F33" s="1"/>
  <c r="E41"/>
  <c r="F41" s="1"/>
  <c r="E49"/>
  <c r="F49" s="1"/>
  <c r="E57"/>
  <c r="F57" s="1"/>
  <c r="E65"/>
  <c r="F65" s="1"/>
  <c r="E73"/>
  <c r="F73" s="1"/>
  <c r="E81"/>
  <c r="F81" s="1"/>
  <c r="E89"/>
  <c r="F89" s="1"/>
  <c r="E14" i="31"/>
  <c r="F14" s="1"/>
  <c r="E22"/>
  <c r="F22" s="1"/>
  <c r="E30"/>
  <c r="F30" s="1"/>
  <c r="E38"/>
  <c r="F38" s="1"/>
  <c r="E17" i="30"/>
  <c r="F17" s="1"/>
  <c r="E25"/>
  <c r="F25" s="1"/>
  <c r="E33"/>
  <c r="F33" s="1"/>
  <c r="E41"/>
  <c r="F41" s="1"/>
  <c r="E13" i="27"/>
  <c r="F13" s="1"/>
  <c r="E21"/>
  <c r="F21" s="1"/>
  <c r="E29"/>
  <c r="F29" s="1"/>
  <c r="E37"/>
  <c r="F37" s="1"/>
  <c r="E45"/>
  <c r="F45" s="1"/>
  <c r="E53"/>
  <c r="F53" s="1"/>
  <c r="E15" i="33"/>
  <c r="F15" s="1"/>
  <c r="E23"/>
  <c r="F23" s="1"/>
  <c r="E31"/>
  <c r="F31" s="1"/>
  <c r="E39"/>
  <c r="F39" s="1"/>
  <c r="E21" i="34"/>
  <c r="F21" s="1"/>
  <c r="E69"/>
  <c r="F69" s="1"/>
  <c r="E18" i="31"/>
  <c r="F18" s="1"/>
  <c r="E13" i="30"/>
  <c r="F13" s="1"/>
  <c r="E45"/>
  <c r="F45" s="1"/>
  <c r="E41" i="27"/>
  <c r="F41" s="1"/>
  <c r="E27" i="33"/>
  <c r="F27" s="1"/>
  <c r="E16" i="29"/>
  <c r="F16" s="1"/>
  <c r="E12" i="34"/>
  <c r="F12" s="1"/>
  <c r="E44"/>
  <c r="F44" s="1"/>
  <c r="E76"/>
  <c r="F76" s="1"/>
  <c r="E25" i="31"/>
  <c r="F25" s="1"/>
  <c r="E20" i="30"/>
  <c r="F20" s="1"/>
  <c r="E16" i="27"/>
  <c r="F16" s="1"/>
  <c r="E48"/>
  <c r="F48" s="1"/>
  <c r="E34" i="33"/>
  <c r="F34" s="1"/>
  <c r="E23" i="29"/>
  <c r="F23" s="1"/>
  <c r="E19" i="34"/>
  <c r="F19" s="1"/>
  <c r="E51"/>
  <c r="F51" s="1"/>
  <c r="E83"/>
  <c r="F83" s="1"/>
  <c r="E32" i="31"/>
  <c r="F32" s="1"/>
  <c r="E27" i="30"/>
  <c r="F27" s="1"/>
  <c r="E31" i="27"/>
  <c r="F31" s="1"/>
  <c r="E17" i="33"/>
  <c r="F17" s="1"/>
  <c r="E38" i="29"/>
  <c r="F38" s="1"/>
  <c r="E26" i="34"/>
  <c r="F26" s="1"/>
  <c r="E58"/>
  <c r="F58" s="1"/>
  <c r="E90"/>
  <c r="F90" s="1"/>
  <c r="E39" i="31"/>
  <c r="F39" s="1"/>
  <c r="E42" i="30"/>
  <c r="F42" s="1"/>
  <c r="E38" i="27"/>
  <c r="F38" s="1"/>
  <c r="E24" i="33"/>
  <c r="F24" s="1"/>
  <c r="I102" i="2"/>
  <c r="D74" i="9" s="1"/>
  <c r="I110" i="2"/>
  <c r="D82" i="9" s="1"/>
  <c r="I118" i="2"/>
  <c r="D90" i="9" s="1"/>
  <c r="I126" i="2"/>
  <c r="D98" i="9" s="1"/>
  <c r="I134" i="2"/>
  <c r="D106" i="9" s="1"/>
  <c r="I32" i="2"/>
  <c r="D21" i="9" s="1"/>
  <c r="I40" i="2"/>
  <c r="D29" i="9" s="1"/>
  <c r="I48" i="2"/>
  <c r="D37" i="9" s="1"/>
  <c r="I56" i="2"/>
  <c r="D45" i="9" s="1"/>
  <c r="I64" i="2"/>
  <c r="D53" i="9" s="1"/>
  <c r="I72" i="2"/>
  <c r="D61" i="9" s="1"/>
  <c r="I98" i="2"/>
  <c r="D70" i="9" s="1"/>
  <c r="I106" i="2"/>
  <c r="D78" i="9" s="1"/>
  <c r="I114" i="2"/>
  <c r="D86" i="9" s="1"/>
  <c r="I122" i="2"/>
  <c r="D94" i="9" s="1"/>
  <c r="I130" i="2"/>
  <c r="D102" i="9" s="1"/>
  <c r="I138" i="2"/>
  <c r="D110" i="9" s="1"/>
  <c r="I36" i="2"/>
  <c r="D25" i="9" s="1"/>
  <c r="I44" i="2"/>
  <c r="D33" i="9" s="1"/>
  <c r="I52" i="2"/>
  <c r="D41" i="9" s="1"/>
  <c r="I60" i="2"/>
  <c r="D49" i="9" s="1"/>
  <c r="I68" i="2"/>
  <c r="D57" i="9" s="1"/>
  <c r="I76" i="2"/>
  <c r="D65" i="9" s="1"/>
  <c r="C9"/>
  <c r="I101" i="2"/>
  <c r="D73" i="9" s="1"/>
  <c r="I109" i="2"/>
  <c r="D81" i="9" s="1"/>
  <c r="I117" i="2"/>
  <c r="D89" i="9" s="1"/>
  <c r="I125" i="2"/>
  <c r="D97" i="9" s="1"/>
  <c r="I133" i="2"/>
  <c r="D105" i="9" s="1"/>
  <c r="I31" i="2"/>
  <c r="D20" i="9" s="1"/>
  <c r="I39" i="2"/>
  <c r="D28" i="9" s="1"/>
  <c r="I47" i="2"/>
  <c r="D36" i="9" s="1"/>
  <c r="I55" i="2"/>
  <c r="D44" i="9" s="1"/>
  <c r="I63" i="2"/>
  <c r="D52" i="9" s="1"/>
  <c r="I71" i="2"/>
  <c r="D60" i="9" s="1"/>
  <c r="C6" i="15"/>
  <c r="I99" i="2"/>
  <c r="D71" i="9" s="1"/>
  <c r="I107" i="2"/>
  <c r="D79" i="9" s="1"/>
  <c r="I115" i="2"/>
  <c r="D87" i="9" s="1"/>
  <c r="I123" i="2"/>
  <c r="D95" i="9" s="1"/>
  <c r="I131" i="2"/>
  <c r="D103" i="9" s="1"/>
  <c r="I37" i="2"/>
  <c r="D26" i="9" s="1"/>
  <c r="I53" i="2"/>
  <c r="D42" i="9" s="1"/>
  <c r="I61" i="2"/>
  <c r="D50" i="9" s="1"/>
  <c r="I77" i="2"/>
  <c r="D66" i="9" s="1"/>
  <c r="I96" i="2"/>
  <c r="D68" i="9" s="1"/>
  <c r="I104" i="2"/>
  <c r="D76" i="9" s="1"/>
  <c r="I112" i="2"/>
  <c r="D84" i="9" s="1"/>
  <c r="I120" i="2"/>
  <c r="D92" i="9" s="1"/>
  <c r="I128" i="2"/>
  <c r="D100" i="9" s="1"/>
  <c r="I136" i="2"/>
  <c r="D108" i="9" s="1"/>
  <c r="I42" i="2"/>
  <c r="D31" i="9" s="1"/>
  <c r="I50" i="2"/>
  <c r="D39" i="9" s="1"/>
  <c r="I58" i="2"/>
  <c r="D47" i="9" s="1"/>
  <c r="I74" i="2"/>
  <c r="D63" i="9" s="1"/>
  <c r="I100" i="2"/>
  <c r="D72" i="9" s="1"/>
  <c r="I108" i="2"/>
  <c r="D80" i="9" s="1"/>
  <c r="I116" i="2"/>
  <c r="D88" i="9" s="1"/>
  <c r="I124" i="2"/>
  <c r="D96" i="9" s="1"/>
  <c r="I132" i="2"/>
  <c r="D104" i="9" s="1"/>
  <c r="I30" i="2"/>
  <c r="D19" i="9" s="1"/>
  <c r="I38" i="2"/>
  <c r="D27" i="9" s="1"/>
  <c r="I46" i="2"/>
  <c r="D35" i="9" s="1"/>
  <c r="I54" i="2"/>
  <c r="D43" i="9" s="1"/>
  <c r="I62" i="2"/>
  <c r="D51" i="9" s="1"/>
  <c r="I70" i="2"/>
  <c r="D59" i="9" s="1"/>
  <c r="I45" i="2"/>
  <c r="D34" i="9" s="1"/>
  <c r="C11" i="2"/>
  <c r="B11" i="28" s="1"/>
  <c r="I95" i="2"/>
  <c r="I103"/>
  <c r="D75" i="9" s="1"/>
  <c r="I111" i="2"/>
  <c r="D83" i="9" s="1"/>
  <c r="I119" i="2"/>
  <c r="D91" i="9" s="1"/>
  <c r="I127" i="2"/>
  <c r="D99" i="9" s="1"/>
  <c r="I135" i="2"/>
  <c r="D107" i="9" s="1"/>
  <c r="I33" i="2"/>
  <c r="D22" i="9" s="1"/>
  <c r="I41" i="2"/>
  <c r="D30" i="9" s="1"/>
  <c r="I49" i="2"/>
  <c r="D38" i="9" s="1"/>
  <c r="I57" i="2"/>
  <c r="D46" i="9" s="1"/>
  <c r="I65" i="2"/>
  <c r="D54" i="9" s="1"/>
  <c r="I73" i="2"/>
  <c r="D62" i="9" s="1"/>
  <c r="I29" i="2"/>
  <c r="I69"/>
  <c r="D58" i="9" s="1"/>
  <c r="I97" i="2"/>
  <c r="D69" i="9" s="1"/>
  <c r="I105" i="2"/>
  <c r="D77" i="9" s="1"/>
  <c r="I113" i="2"/>
  <c r="D85" i="9" s="1"/>
  <c r="I121" i="2"/>
  <c r="D93" i="9" s="1"/>
  <c r="I129" i="2"/>
  <c r="D101" i="9" s="1"/>
  <c r="I137" i="2"/>
  <c r="D109" i="9" s="1"/>
  <c r="I35" i="2"/>
  <c r="D24" i="9" s="1"/>
  <c r="I43" i="2"/>
  <c r="D32" i="9" s="1"/>
  <c r="I51" i="2"/>
  <c r="D40" i="9" s="1"/>
  <c r="I59" i="2"/>
  <c r="D48" i="9" s="1"/>
  <c r="I67" i="2"/>
  <c r="D56" i="9" s="1"/>
  <c r="I75" i="2"/>
  <c r="D64" i="9" s="1"/>
  <c r="E115"/>
  <c r="E116" s="1"/>
  <c r="I34" i="2"/>
  <c r="D23" i="9" s="1"/>
  <c r="I66" i="2"/>
  <c r="D55" i="9" s="1"/>
  <c r="F60" i="18"/>
  <c r="F61" s="1"/>
  <c r="F60" i="19"/>
  <c r="F61" s="1"/>
  <c r="H85" i="2"/>
  <c r="F80" l="1"/>
  <c r="I80"/>
  <c r="J52" i="28"/>
  <c r="J57" s="1"/>
  <c r="J20"/>
  <c r="D18" i="9"/>
  <c r="F59" i="31"/>
  <c r="C6" i="2"/>
  <c r="B6" i="28"/>
  <c r="F59" i="30"/>
  <c r="F105" i="34"/>
  <c r="D67" i="9"/>
  <c r="I141" i="2"/>
  <c r="F59" i="33"/>
  <c r="F69" i="27"/>
  <c r="F58" i="29"/>
  <c r="H87" i="2"/>
  <c r="H89" s="1"/>
  <c r="F63" i="19"/>
  <c r="F62"/>
  <c r="F63" i="18"/>
  <c r="F62"/>
  <c r="J54" i="28" l="1"/>
  <c r="J55" s="1"/>
  <c r="J58" s="1"/>
  <c r="F64" i="19"/>
  <c r="F65" s="1"/>
  <c r="I154" i="2"/>
  <c r="D111" i="9"/>
  <c r="I112"/>
  <c r="I115" s="1"/>
  <c r="L112"/>
  <c r="L115" s="1"/>
  <c r="M112"/>
  <c r="M115" s="1"/>
  <c r="P112"/>
  <c r="P115" s="1"/>
  <c r="O112"/>
  <c r="O115" s="1"/>
  <c r="K112"/>
  <c r="K115" s="1"/>
  <c r="N112"/>
  <c r="N115" s="1"/>
  <c r="G112"/>
  <c r="G115" s="1"/>
  <c r="F112"/>
  <c r="Q112"/>
  <c r="Q115" s="1"/>
  <c r="J112"/>
  <c r="J115" s="1"/>
  <c r="H112"/>
  <c r="H115" s="1"/>
  <c r="F60" i="27"/>
  <c r="F61" s="1"/>
  <c r="F62" s="1"/>
  <c r="F63" s="1"/>
  <c r="H18" i="2"/>
  <c r="F50" i="30"/>
  <c r="F51" s="1"/>
  <c r="F52" s="1"/>
  <c r="F54" s="1"/>
  <c r="H20" i="2"/>
  <c r="F50" i="33"/>
  <c r="F51" s="1"/>
  <c r="F52" s="1"/>
  <c r="F53" s="1"/>
  <c r="H22" i="2"/>
  <c r="H21"/>
  <c r="F50" i="31"/>
  <c r="F51" s="1"/>
  <c r="F52" s="1"/>
  <c r="F54" s="1"/>
  <c r="H19" i="2"/>
  <c r="F49" i="29"/>
  <c r="F50" s="1"/>
  <c r="F51" s="1"/>
  <c r="F52" s="1"/>
  <c r="H23" i="2"/>
  <c r="F96" i="34"/>
  <c r="F97" s="1"/>
  <c r="F98" s="1"/>
  <c r="F100" s="1"/>
  <c r="H88" i="2"/>
  <c r="F64" i="18"/>
  <c r="F66" s="1"/>
  <c r="J62" i="28" l="1"/>
  <c r="J61"/>
  <c r="F66" i="19"/>
  <c r="F53" i="30"/>
  <c r="F55" s="1"/>
  <c r="F56" s="1"/>
  <c r="F53" i="29"/>
  <c r="F54" s="1"/>
  <c r="F55" s="1"/>
  <c r="F64" i="27"/>
  <c r="F65" s="1"/>
  <c r="F67" s="1"/>
  <c r="F99" i="34"/>
  <c r="F101" s="1"/>
  <c r="F103" s="1"/>
  <c r="F53" i="31"/>
  <c r="F55" s="1"/>
  <c r="F57" s="1"/>
  <c r="F113" i="9"/>
  <c r="G113" s="1"/>
  <c r="H113" s="1"/>
  <c r="I113" s="1"/>
  <c r="J113" s="1"/>
  <c r="K113" s="1"/>
  <c r="L113" s="1"/>
  <c r="M113" s="1"/>
  <c r="N113" s="1"/>
  <c r="O113" s="1"/>
  <c r="P113" s="1"/>
  <c r="Q113" s="1"/>
  <c r="F115"/>
  <c r="F116" s="1"/>
  <c r="G116" s="1"/>
  <c r="H116" s="1"/>
  <c r="I116" s="1"/>
  <c r="J116" s="1"/>
  <c r="K116" s="1"/>
  <c r="L116" s="1"/>
  <c r="M116" s="1"/>
  <c r="N116" s="1"/>
  <c r="O116" s="1"/>
  <c r="P116" s="1"/>
  <c r="Q116" s="1"/>
  <c r="F54" i="33"/>
  <c r="F55" s="1"/>
  <c r="F56" s="1"/>
  <c r="F65" i="18"/>
  <c r="J72" i="28" l="1"/>
  <c r="J75" s="1"/>
  <c r="F102" i="34"/>
  <c r="F56" i="29"/>
  <c r="F56" i="31"/>
  <c r="F66" i="27"/>
  <c r="F57" i="33"/>
  <c r="F57" i="30"/>
</calcChain>
</file>

<file path=xl/comments1.xml><?xml version="1.0" encoding="utf-8"?>
<comments xmlns="http://schemas.openxmlformats.org/spreadsheetml/2006/main">
  <authors>
    <author>EJECUCION</author>
  </authors>
  <commentList>
    <comment ref="C9" authorId="0">
      <text>
        <r>
          <rPr>
            <sz val="9"/>
            <color indexed="81"/>
            <rFont val="Tahoma"/>
            <family val="2"/>
          </rPr>
          <t>En caso de agregar filas tener en cuenta copiar la fórmula a la fila agregada</t>
        </r>
      </text>
    </comment>
    <comment ref="E9" authorId="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<sst xmlns="http://schemas.openxmlformats.org/spreadsheetml/2006/main" count="4979" uniqueCount="1400">
  <si>
    <t>DESIGNACION</t>
  </si>
  <si>
    <t>UN.</t>
  </si>
  <si>
    <t>CANT.</t>
  </si>
  <si>
    <t>gl</t>
  </si>
  <si>
    <t>m3</t>
  </si>
  <si>
    <t>m2</t>
  </si>
  <si>
    <t>REVESTIMIENTOS</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</si>
  <si>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</si>
  <si>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</si>
  <si>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</si>
  <si>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</si>
  <si>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</si>
  <si>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</si>
  <si>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</si>
  <si>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</si>
  <si>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</si>
  <si>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</si>
  <si>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</si>
  <si>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</si>
  <si>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</si>
  <si>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</si>
  <si>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</si>
  <si>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</si>
  <si>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</si>
  <si>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</si>
  <si>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</si>
  <si>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</si>
  <si>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</si>
  <si>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</si>
  <si>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</si>
  <si>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</si>
  <si>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</si>
  <si>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</si>
  <si>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</si>
  <si>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</si>
  <si>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</si>
  <si>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</si>
  <si>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</si>
  <si>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</si>
  <si>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</si>
  <si>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</si>
  <si>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</si>
  <si>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</si>
  <si>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</si>
  <si>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</si>
  <si>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</si>
  <si>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</si>
  <si>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</si>
  <si>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</si>
  <si>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</si>
  <si>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</si>
  <si>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</si>
  <si>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</si>
  <si>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</si>
  <si>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</si>
  <si>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</si>
  <si>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</si>
  <si>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</si>
  <si>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</si>
  <si>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</si>
  <si>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</si>
  <si>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</si>
  <si>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</si>
  <si>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</si>
  <si>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</si>
  <si>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</si>
  <si>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</si>
  <si>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</si>
  <si>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</si>
  <si>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</si>
  <si>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</si>
  <si>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</si>
  <si>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</si>
  <si>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</si>
  <si>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</si>
  <si>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</si>
  <si>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</si>
  <si>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</si>
  <si>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</si>
  <si>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</si>
  <si>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</si>
  <si>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</si>
  <si>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</si>
  <si>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</si>
  <si>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</si>
  <si>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</si>
  <si>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</si>
  <si>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</si>
  <si>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</si>
  <si>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</si>
  <si>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</si>
  <si>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</si>
  <si>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</si>
  <si>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</si>
  <si>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</si>
  <si>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</si>
  <si>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</si>
  <si>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</si>
  <si>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</si>
  <si>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</si>
  <si>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</si>
  <si>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</si>
  <si>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</si>
  <si>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</si>
  <si>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</si>
  <si>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</si>
  <si>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</si>
  <si>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</si>
  <si>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</si>
  <si>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</si>
  <si>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</si>
  <si>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</si>
  <si>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</si>
  <si>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</si>
  <si>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</si>
  <si>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</si>
  <si>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</si>
  <si>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</si>
  <si>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</si>
  <si>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</si>
  <si>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</si>
  <si>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</si>
  <si>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</si>
  <si>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</si>
  <si>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</si>
  <si>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</si>
  <si>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</si>
  <si>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</si>
  <si>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</si>
  <si>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</si>
  <si>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</si>
  <si>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</si>
  <si>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</si>
  <si>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</si>
  <si>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</si>
  <si>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</si>
  <si>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</si>
  <si>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</si>
  <si>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</si>
  <si>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</si>
  <si>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</si>
  <si>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</si>
  <si>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</si>
  <si>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</si>
  <si>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</si>
  <si>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</si>
  <si>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</si>
  <si>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</si>
  <si>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</si>
  <si>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</si>
  <si>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</si>
  <si>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</si>
  <si>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</si>
  <si>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</si>
  <si>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</si>
  <si>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</si>
  <si>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</si>
  <si>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</si>
  <si>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</si>
  <si>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</si>
  <si>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</si>
  <si>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</si>
  <si>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</si>
  <si>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</si>
  <si>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</si>
  <si>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</si>
  <si>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</si>
  <si>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</si>
  <si>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</si>
  <si>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</si>
  <si>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</si>
  <si>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</si>
  <si>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</si>
  <si>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</si>
  <si>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</si>
  <si>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</si>
  <si>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</si>
  <si>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</si>
  <si>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</si>
  <si>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</si>
  <si>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</si>
  <si>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</si>
  <si>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</si>
  <si>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</si>
  <si>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</si>
  <si>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</si>
  <si>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</si>
  <si>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</si>
  <si>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</si>
  <si>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</si>
  <si>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</si>
  <si>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</si>
  <si>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</si>
  <si>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</si>
  <si>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</si>
  <si>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</si>
  <si>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</si>
  <si>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</si>
  <si>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</si>
  <si>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</si>
  <si>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</si>
  <si>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</si>
  <si>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</si>
  <si>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</si>
  <si>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</si>
  <si>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</si>
  <si>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</si>
  <si>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</si>
  <si>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</si>
  <si>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</si>
  <si>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</si>
  <si>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</si>
  <si>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</si>
  <si>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</si>
  <si>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</si>
  <si>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</si>
  <si>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</si>
  <si>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</si>
  <si>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</si>
  <si>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</si>
  <si>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</si>
  <si>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</si>
  <si>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</si>
  <si>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</si>
  <si>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</si>
  <si>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</si>
  <si>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</si>
  <si>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</si>
  <si>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</si>
  <si>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</si>
  <si>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</si>
  <si>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</si>
  <si>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</si>
  <si>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</si>
  <si>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</si>
  <si>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</si>
  <si>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</si>
  <si>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</si>
  <si>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</si>
  <si>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</si>
  <si>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</si>
  <si>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</si>
  <si>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</si>
  <si>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</si>
  <si>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</si>
  <si>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</si>
  <si>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</si>
  <si>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</si>
  <si>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</si>
  <si>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</si>
  <si>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</si>
  <si>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</si>
  <si>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</si>
  <si>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</si>
  <si>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</si>
  <si>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</si>
  <si>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</si>
  <si>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</si>
  <si>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</si>
  <si>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</si>
  <si>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</si>
  <si>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</si>
  <si>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</si>
  <si>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</si>
  <si>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</si>
  <si>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</si>
  <si>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</si>
  <si>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</si>
  <si>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</si>
  <si>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</si>
  <si>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</si>
  <si>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</si>
  <si>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</si>
  <si>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</si>
  <si>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</si>
  <si>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</si>
  <si>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</si>
  <si>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</si>
  <si>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</si>
  <si>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</si>
  <si>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</si>
  <si>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</si>
  <si>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</si>
  <si>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</si>
  <si>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</si>
  <si>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</si>
  <si>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</si>
  <si>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</si>
  <si>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</si>
  <si>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</si>
  <si>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</si>
  <si>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</si>
  <si>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</si>
  <si>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</si>
  <si>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</si>
  <si>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</si>
  <si>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</si>
  <si>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</si>
  <si>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</si>
  <si>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</si>
  <si>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</si>
  <si>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</si>
  <si>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</si>
  <si>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</si>
  <si>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</si>
  <si>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</si>
  <si>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</si>
  <si>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</si>
  <si>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</si>
  <si>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</si>
  <si>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</si>
  <si>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</si>
  <si>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</si>
  <si>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</si>
  <si>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</si>
  <si>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</si>
  <si>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</si>
  <si>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</si>
  <si>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</si>
  <si>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</si>
  <si>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</si>
  <si>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</si>
  <si>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</si>
  <si>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</si>
  <si>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</si>
  <si>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</si>
  <si>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</si>
  <si>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</si>
  <si>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</si>
  <si>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</si>
  <si>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</si>
  <si>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</si>
  <si>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</si>
  <si>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</si>
  <si>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</si>
  <si>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</si>
  <si>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</si>
  <si>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</si>
  <si>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</si>
  <si>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</si>
  <si>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</si>
  <si>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</si>
  <si>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</si>
  <si>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</si>
  <si>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</si>
  <si>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</si>
  <si>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</si>
  <si>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</si>
  <si>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</si>
  <si>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</si>
  <si>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</si>
  <si>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</si>
  <si>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</si>
  <si>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</si>
  <si>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</si>
  <si>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</si>
  <si>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</si>
  <si>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</si>
  <si>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</si>
  <si>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</si>
  <si>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</si>
  <si>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</si>
  <si>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</si>
  <si>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</si>
  <si>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</si>
  <si>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</si>
  <si>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</si>
  <si>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</si>
  <si>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</si>
  <si>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</si>
  <si>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</si>
  <si>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</si>
  <si>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</si>
  <si>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</si>
  <si>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</si>
  <si>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</si>
  <si>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</si>
  <si>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</si>
  <si>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</si>
  <si>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</si>
  <si>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</si>
  <si>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</si>
  <si>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</si>
  <si>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</si>
  <si>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</si>
  <si>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</si>
  <si>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</si>
  <si>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</si>
  <si>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</si>
  <si>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</si>
  <si>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</si>
  <si>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</si>
  <si>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</si>
  <si>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</si>
  <si>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</si>
  <si>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</si>
  <si>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</si>
  <si>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</si>
  <si>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</si>
  <si>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</si>
  <si>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</si>
  <si>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</si>
  <si>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</si>
  <si>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</si>
  <si>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</si>
  <si>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</si>
  <si>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</si>
  <si>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</si>
  <si>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</si>
  <si>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</si>
  <si>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</si>
  <si>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</si>
  <si>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</si>
  <si>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</si>
  <si>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</si>
  <si>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</si>
  <si>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</si>
  <si>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</si>
  <si>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</si>
  <si>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</si>
  <si>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</si>
  <si>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</si>
  <si>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</si>
  <si>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</si>
  <si>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</si>
  <si>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</si>
  <si>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</si>
  <si>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</si>
  <si>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</si>
  <si>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</si>
  <si>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</si>
  <si>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</si>
  <si>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</si>
  <si>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</si>
  <si>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</si>
  <si>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</si>
  <si>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</si>
  <si>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</si>
  <si>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</si>
  <si>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</si>
  <si>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</si>
  <si>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</si>
  <si>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</si>
  <si>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</si>
  <si>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</si>
  <si>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</si>
  <si>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</si>
  <si>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</si>
  <si>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</si>
  <si>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</si>
  <si>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</si>
  <si>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</si>
  <si>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</si>
  <si>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</si>
  <si>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</si>
  <si>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</si>
  <si>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</si>
  <si>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</si>
  <si>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</si>
  <si>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</si>
  <si>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</si>
  <si>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</si>
  <si>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</si>
  <si>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</si>
  <si>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</si>
  <si>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</si>
  <si>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</si>
  <si>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</si>
  <si>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</si>
  <si>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</si>
  <si>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</si>
  <si>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</si>
  <si>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</si>
  <si>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</si>
  <si>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</si>
  <si>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</si>
  <si>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</si>
  <si>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</si>
  <si>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</si>
  <si>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</si>
  <si>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</si>
  <si>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</si>
  <si>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</si>
  <si>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</si>
  <si>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</si>
  <si>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</si>
  <si>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</si>
  <si>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</si>
  <si>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</si>
  <si>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</si>
  <si>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</si>
  <si>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</si>
  <si>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</si>
  <si>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</si>
  <si>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</si>
  <si>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</si>
  <si>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</si>
  <si>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</si>
  <si>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</si>
  <si>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</si>
  <si>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</si>
  <si>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</si>
  <si>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</si>
  <si>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</si>
  <si>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</si>
  <si>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</si>
  <si>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</si>
  <si>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</si>
  <si>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</si>
  <si>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</si>
  <si>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</si>
  <si>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</si>
  <si>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</si>
  <si>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</si>
  <si>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</si>
  <si>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</si>
  <si>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</si>
  <si>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</si>
  <si>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</si>
  <si>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</si>
  <si>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</si>
  <si>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</si>
  <si>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</si>
  <si>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</si>
  <si>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</si>
  <si>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</si>
  <si>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</si>
  <si>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</si>
  <si>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</si>
  <si>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</si>
  <si>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</si>
  <si>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</si>
  <si>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</si>
  <si>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</si>
  <si>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</si>
  <si>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</si>
  <si>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</si>
  <si>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</si>
  <si>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</si>
  <si>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</si>
  <si>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</si>
  <si>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</si>
  <si>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</si>
  <si>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</si>
  <si>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</si>
  <si>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</si>
  <si>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</si>
  <si>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</si>
  <si>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</si>
  <si>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</si>
  <si>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</si>
  <si>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</si>
  <si>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</si>
  <si>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</si>
  <si>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</si>
  <si>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</si>
  <si>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</si>
  <si>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</si>
  <si>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</si>
  <si>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</si>
  <si>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</si>
  <si>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</si>
  <si>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</si>
  <si>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</si>
  <si>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</si>
  <si>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</si>
  <si>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</si>
  <si>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</si>
  <si>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</si>
  <si>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</si>
  <si>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</si>
  <si>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</si>
  <si>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</si>
  <si>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</si>
  <si>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</si>
  <si>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</si>
  <si>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</si>
  <si>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</si>
  <si>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</si>
  <si>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</si>
  <si>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</si>
  <si>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</si>
  <si>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</si>
  <si>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</si>
  <si>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</si>
  <si>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</si>
  <si>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</si>
  <si>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</si>
  <si>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</si>
  <si>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</si>
  <si>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</si>
  <si>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</si>
  <si>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</si>
  <si>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</si>
  <si>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</si>
  <si>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</si>
  <si>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</si>
  <si>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</si>
  <si>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</si>
  <si>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</si>
  <si>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</si>
  <si>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</si>
  <si>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</si>
  <si>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</si>
  <si>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</si>
  <si>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</si>
  <si>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</si>
  <si>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</si>
  <si>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</si>
  <si>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</si>
  <si>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</si>
  <si>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</si>
  <si>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</si>
  <si>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</si>
  <si>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</si>
  <si>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</si>
  <si>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</si>
  <si>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</si>
  <si>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</si>
  <si>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</si>
  <si>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</si>
  <si>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</si>
  <si>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</si>
  <si>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</si>
  <si>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</si>
  <si>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</si>
  <si>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</si>
  <si>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</si>
  <si>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</si>
  <si>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</si>
  <si>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</si>
  <si>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</si>
  <si>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</si>
  <si>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</si>
  <si>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</si>
  <si>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</si>
  <si>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</si>
  <si>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</si>
  <si>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</si>
  <si>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</si>
  <si>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</si>
  <si>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</si>
  <si>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</si>
  <si>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</si>
  <si>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</si>
  <si>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</si>
  <si>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</si>
  <si>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</si>
  <si>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</si>
  <si>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</si>
  <si>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</si>
  <si>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</si>
  <si>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</si>
  <si>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</si>
  <si>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</si>
  <si>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</si>
  <si>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</si>
  <si>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</si>
  <si>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</si>
  <si>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</si>
  <si>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</si>
  <si>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</si>
  <si>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</si>
  <si>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</si>
  <si>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</si>
  <si>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</si>
  <si>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</si>
  <si>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</si>
  <si>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</si>
  <si>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</si>
  <si>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</si>
  <si>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</si>
  <si>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</si>
  <si>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</si>
  <si>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</si>
  <si>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</si>
  <si>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</si>
  <si>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</si>
  <si>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</si>
  <si>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</si>
  <si>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</si>
  <si>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</si>
  <si>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</si>
  <si>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</si>
  <si>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</si>
  <si>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</si>
  <si>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</si>
  <si>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</si>
  <si>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</si>
  <si>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</si>
  <si>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</si>
  <si>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</si>
  <si>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</si>
  <si>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</si>
  <si>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</si>
  <si>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</si>
  <si>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</si>
  <si>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</si>
  <si>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</si>
  <si>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</si>
  <si>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</si>
  <si>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</si>
  <si>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</si>
  <si>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</si>
  <si>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</si>
  <si>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</si>
  <si>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</si>
  <si>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</si>
  <si>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</si>
  <si>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</si>
  <si>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</si>
  <si>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</si>
  <si>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</si>
  <si>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</si>
  <si>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</si>
  <si>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</si>
  <si>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</si>
  <si>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</si>
  <si>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</si>
  <si>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</si>
  <si>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</si>
  <si>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</si>
  <si>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</si>
  <si>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</si>
  <si>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</si>
  <si>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</si>
  <si>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</si>
  <si>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</si>
  <si>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</si>
  <si>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</si>
  <si>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</si>
  <si>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</si>
  <si>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</si>
  <si>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</si>
  <si>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</si>
  <si>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</si>
  <si>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</si>
  <si>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</si>
  <si>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</si>
  <si>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</si>
  <si>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</si>
  <si>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</si>
  <si>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</si>
  <si>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</si>
  <si>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</si>
  <si>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</si>
  <si>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</si>
  <si>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</si>
  <si>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</si>
  <si>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</si>
  <si>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</si>
  <si>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</si>
  <si>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</si>
  <si>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</si>
  <si>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</si>
  <si>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</si>
  <si>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</si>
  <si>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</si>
  <si>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</si>
  <si>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</si>
  <si>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</si>
  <si>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</si>
  <si>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</si>
  <si>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</si>
  <si>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</si>
  <si>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</si>
  <si>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</si>
  <si>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</si>
  <si>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</si>
  <si>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</si>
  <si>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</si>
  <si>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</si>
  <si>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</si>
  <si>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</si>
  <si>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</si>
  <si>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</si>
  <si>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</si>
  <si>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</si>
  <si>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</si>
  <si>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</si>
  <si>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</si>
  <si>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</si>
  <si>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</si>
  <si>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</si>
  <si>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</si>
  <si>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</si>
  <si>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</si>
  <si>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</si>
  <si>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</si>
  <si>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</si>
  <si>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</si>
  <si>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</si>
  <si>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</si>
  <si>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</si>
  <si>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</si>
  <si>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</si>
  <si>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</si>
  <si>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</si>
  <si>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</si>
  <si>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</si>
  <si>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</si>
  <si>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</si>
  <si>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</si>
  <si>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</si>
  <si>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</si>
  <si>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</si>
  <si>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</si>
  <si>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</si>
  <si>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</si>
  <si>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</si>
  <si>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</si>
  <si>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</si>
  <si>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</si>
  <si>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</si>
  <si>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</si>
  <si>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</si>
  <si>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</si>
  <si>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</si>
  <si>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</si>
  <si>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</si>
  <si>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</si>
  <si>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</si>
  <si>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</si>
  <si>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</si>
  <si>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</si>
  <si>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</si>
  <si>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</si>
  <si>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</si>
  <si>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</si>
  <si>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</si>
  <si>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</si>
  <si>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</si>
  <si>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</si>
  <si>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</si>
  <si>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</si>
  <si>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</si>
  <si>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</si>
  <si>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</si>
  <si>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</si>
  <si>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</si>
  <si>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</si>
  <si>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</si>
  <si>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</si>
  <si>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</si>
  <si>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</si>
  <si>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</si>
  <si>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</si>
  <si>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</si>
  <si>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</si>
  <si>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</si>
  <si>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</si>
  <si>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</si>
  <si>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</si>
  <si>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</si>
  <si>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</si>
  <si>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</si>
  <si>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</si>
  <si>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</si>
  <si>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</si>
  <si>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</si>
  <si>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</si>
  <si>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</si>
  <si>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</si>
  <si>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</si>
  <si>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</si>
  <si>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</si>
  <si>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</si>
  <si>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</si>
  <si>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</si>
  <si>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</si>
  <si>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</si>
  <si>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</si>
  <si>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</si>
  <si>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</si>
  <si>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</si>
  <si>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</si>
  <si>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</si>
  <si>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</si>
  <si>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</si>
  <si>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</si>
  <si>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</si>
  <si>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</si>
  <si>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</si>
  <si>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</si>
  <si>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</si>
  <si>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</si>
  <si>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</si>
  <si>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</si>
  <si>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</si>
  <si>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</si>
  <si>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</si>
  <si>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</si>
  <si>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</si>
  <si>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</si>
  <si>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</si>
  <si>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</si>
  <si>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</si>
  <si>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</si>
  <si>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</si>
  <si>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</si>
  <si>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</si>
  <si>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</si>
  <si>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</si>
  <si>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</si>
  <si>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</si>
  <si>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</si>
  <si>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</si>
  <si>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</si>
  <si>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</si>
  <si>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</si>
  <si>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</si>
  <si>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</si>
  <si>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</si>
  <si>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</si>
  <si>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</si>
  <si>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</si>
  <si>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</si>
  <si>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</si>
  <si>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</si>
  <si>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</si>
  <si>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</si>
  <si>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</si>
  <si>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</si>
  <si>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</si>
  <si>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</si>
  <si>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</si>
  <si>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</si>
  <si>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</si>
  <si>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</si>
  <si>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</si>
  <si>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</si>
  <si>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</si>
  <si>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</si>
  <si>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</si>
  <si>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</si>
  <si>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</si>
  <si>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</si>
  <si>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</si>
  <si>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</si>
  <si>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</si>
  <si>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</si>
  <si>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</si>
  <si>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</si>
  <si>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</si>
  <si>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</si>
  <si>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</si>
  <si>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</si>
  <si>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</si>
  <si>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</si>
  <si>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</si>
  <si>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</si>
  <si>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</si>
  <si>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</si>
  <si>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</si>
  <si>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</si>
  <si>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</si>
  <si>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</si>
  <si>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</si>
  <si>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</si>
  <si>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</si>
  <si>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</si>
  <si>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</si>
  <si>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</si>
  <si>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</si>
  <si>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</si>
  <si>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</si>
  <si>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</si>
  <si>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</si>
  <si>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</si>
  <si>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</si>
  <si>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</si>
  <si>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</si>
  <si>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</si>
  <si>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</si>
  <si>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</si>
  <si>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</si>
  <si>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</si>
  <si>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</si>
  <si>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</si>
  <si>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</si>
  <si>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</si>
  <si>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</si>
  <si>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</si>
  <si>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</si>
  <si>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</si>
  <si>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</si>
  <si>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</si>
  <si>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</si>
  <si>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</si>
  <si>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</si>
  <si>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</si>
  <si>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</si>
  <si>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</si>
  <si>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</si>
  <si>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</si>
  <si>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</si>
  <si>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</si>
  <si>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</si>
  <si>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</si>
  <si>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</si>
  <si>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</si>
  <si>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</si>
  <si>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</si>
  <si>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</si>
  <si>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</si>
  <si>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</si>
  <si>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</si>
  <si>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</si>
  <si>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</si>
  <si>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</si>
  <si>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</si>
  <si>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</si>
  <si>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</si>
  <si>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</si>
  <si>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</si>
  <si>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</si>
  <si>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</si>
  <si>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</si>
  <si>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</si>
  <si>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</si>
  <si>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</si>
  <si>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</si>
  <si>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</si>
  <si>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</si>
  <si>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</si>
  <si>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</si>
  <si>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</si>
  <si>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</si>
  <si>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</si>
  <si>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</si>
  <si>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</si>
  <si>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</si>
  <si>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</si>
  <si>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</si>
  <si>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</si>
  <si>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</si>
  <si>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</si>
  <si>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</si>
  <si>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</si>
  <si>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</si>
  <si>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</si>
  <si>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</si>
  <si>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</si>
  <si>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</si>
  <si>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</si>
  <si>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</si>
  <si>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</si>
  <si>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</si>
  <si>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</si>
  <si>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</si>
  <si>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</si>
  <si>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</si>
  <si>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</si>
  <si>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</si>
  <si>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</si>
  <si>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</si>
  <si>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</si>
  <si>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</si>
  <si>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</si>
  <si>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</si>
  <si>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</si>
  <si>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</si>
  <si>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</si>
  <si>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</si>
  <si>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</si>
  <si>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</si>
  <si>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</si>
  <si>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</si>
  <si>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</si>
  <si>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</si>
  <si>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</si>
  <si>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</si>
  <si>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</si>
  <si>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</si>
  <si>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</si>
  <si>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</si>
  <si>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</si>
  <si>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</si>
  <si>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</si>
  <si>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</si>
  <si>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</si>
  <si>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</si>
  <si>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</si>
  <si>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</si>
  <si>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</si>
  <si>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</si>
  <si>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</si>
  <si>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</si>
  <si>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</si>
  <si>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</si>
  <si>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</si>
  <si>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</si>
  <si>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</si>
  <si>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</si>
  <si>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</si>
  <si>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</si>
  <si>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</si>
  <si>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</si>
  <si>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</si>
  <si>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</si>
  <si>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</si>
  <si>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</si>
  <si>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</si>
  <si>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</si>
  <si>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</si>
  <si>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</si>
  <si>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</si>
  <si>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</si>
  <si>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</si>
  <si>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</si>
  <si>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</si>
  <si>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</si>
  <si>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</si>
  <si>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</si>
  <si>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</si>
  <si>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</si>
  <si>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</si>
  <si>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</si>
  <si>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</si>
  <si>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</si>
  <si>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</si>
  <si>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</si>
  <si>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</si>
  <si>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</si>
  <si>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</si>
  <si>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</si>
  <si>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</si>
  <si>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</si>
  <si>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</si>
  <si>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</si>
  <si>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</si>
  <si>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</si>
  <si>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</si>
  <si>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</si>
  <si>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</si>
  <si>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</si>
  <si>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</si>
  <si>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</si>
  <si>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</si>
  <si>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</si>
  <si>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</si>
  <si>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</si>
  <si>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</si>
  <si>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</si>
  <si>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</si>
  <si>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</si>
  <si>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</si>
  <si>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CONSULTAS AL 430-3312 - CPN. GUSTAVO REINOSO - DIV. CERTIFICACIONES IPV</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</si>
  <si>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</si>
  <si>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</si>
  <si>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</si>
  <si>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</si>
  <si>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</si>
  <si>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</si>
  <si>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</si>
  <si>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</si>
  <si>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</si>
  <si>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</si>
  <si>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</si>
  <si>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</si>
  <si>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</si>
  <si>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</si>
  <si>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</si>
  <si>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</si>
  <si>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</si>
  <si>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</si>
  <si>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</si>
  <si>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</si>
  <si>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</si>
  <si>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</si>
  <si>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</si>
  <si>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</si>
  <si>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</si>
  <si>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</si>
  <si>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</si>
  <si>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</si>
  <si>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</si>
  <si>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</si>
  <si>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</si>
  <si>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</si>
  <si>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</si>
  <si>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</si>
  <si>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</si>
  <si>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</si>
  <si>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</si>
  <si>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</si>
  <si>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</si>
  <si>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</si>
  <si>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</si>
  <si>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</si>
  <si>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</si>
  <si>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</si>
  <si>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</si>
  <si>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</si>
  <si>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</si>
  <si>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</si>
  <si>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</si>
  <si>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</si>
  <si>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</si>
  <si>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</si>
  <si>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</si>
  <si>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</si>
  <si>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</si>
  <si>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</si>
  <si>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</si>
  <si>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</si>
  <si>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</si>
  <si>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</si>
  <si>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</si>
  <si>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</si>
  <si>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</si>
  <si>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</si>
  <si>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</si>
  <si>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</si>
  <si>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</si>
  <si>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</si>
  <si>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</si>
  <si>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</si>
  <si>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</si>
  <si>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</si>
  <si>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</si>
  <si>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</si>
  <si>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</si>
  <si>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</si>
  <si>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</si>
  <si>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</si>
  <si>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</si>
  <si>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</si>
  <si>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</si>
  <si>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</si>
  <si>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</si>
  <si>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</si>
  <si>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</si>
  <si>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</si>
  <si>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</si>
  <si>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m</t>
  </si>
  <si>
    <t>OBRA</t>
  </si>
  <si>
    <t>DATOS PROTOTIPO P2</t>
  </si>
  <si>
    <t>DATOS PROTOTIPO P3</t>
  </si>
  <si>
    <t>UBICACIÓN</t>
  </si>
  <si>
    <t>COSTO OBRA ( 1 + 2 )</t>
  </si>
  <si>
    <t>xxxxxx</t>
  </si>
  <si>
    <t>Alumbrado Público</t>
  </si>
  <si>
    <t>UNIDAD</t>
  </si>
  <si>
    <t>$ Un.</t>
  </si>
  <si>
    <t>MANO DE OBRA</t>
  </si>
  <si>
    <t>EQUIPOS</t>
  </si>
  <si>
    <t>MATERIALES</t>
  </si>
  <si>
    <t>ELECTRICIDAD</t>
  </si>
  <si>
    <t>INSTALACION SANITARIA</t>
  </si>
  <si>
    <t>INSTALACION DE GAS</t>
  </si>
  <si>
    <t>RED CLOACA</t>
  </si>
  <si>
    <t>ALUMBRADO PUBLICO</t>
  </si>
  <si>
    <t>URBANIZACION</t>
  </si>
  <si>
    <t>PERFORACION</t>
  </si>
  <si>
    <t xml:space="preserve">                                                                                                       ANALISIS DE PRECIOS</t>
  </si>
  <si>
    <t>PRECIOS OFERTA A:</t>
  </si>
  <si>
    <t>xxxxxxx</t>
  </si>
  <si>
    <t>A- )</t>
  </si>
  <si>
    <t>VIVIENDAS</t>
  </si>
  <si>
    <t>SUB TOTAL VIVIENDAS</t>
  </si>
  <si>
    <t>B- )</t>
  </si>
  <si>
    <t>Urbanizacion</t>
  </si>
  <si>
    <t>Red Cloacas ( red externa + conexiones domiciliarias )</t>
  </si>
  <si>
    <t>Red Agua Potable ( red externa + conexiones domiciliarias )</t>
  </si>
  <si>
    <t>SUBTOTAL COSTOS DIRECTOS</t>
  </si>
  <si>
    <t>Subtotal</t>
  </si>
  <si>
    <t>BENEFICIOS</t>
  </si>
  <si>
    <t>IMPUESTOS</t>
  </si>
  <si>
    <t>I.V.A VIVIENDA</t>
  </si>
  <si>
    <t>INGRESOS BRUTOS VIVIENDA</t>
  </si>
  <si>
    <t>I.V.A INFRAESTRUTURA</t>
  </si>
  <si>
    <t>INGRESOS BRUTOS INFRAESTRUTURA</t>
  </si>
  <si>
    <t xml:space="preserve">TOTAL VIVIENDAS </t>
  </si>
  <si>
    <t>MONTO TOTAL DE LA OFERTA</t>
  </si>
  <si>
    <t>Importante:</t>
  </si>
  <si>
    <t>Los cómputos son indicativos.</t>
  </si>
  <si>
    <t>Los proponentes deberán verificar los cómputos oficiales.</t>
  </si>
  <si>
    <t>Curva Máxima</t>
  </si>
  <si>
    <t>Curva Mínima</t>
  </si>
  <si>
    <t>Flete</t>
  </si>
  <si>
    <t>Construcción de pasante vehicular SJ320</t>
  </si>
  <si>
    <t>Puentes de acceso vehicular - esp. 0,12m.</t>
  </si>
  <si>
    <t>Iluminación E. V.</t>
  </si>
  <si>
    <t>Arbolado Público (ver tipo de esp. arbóreas en Plano de Diseño Urbano)</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</si>
  <si>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</si>
  <si>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</si>
  <si>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</si>
  <si>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</si>
  <si>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</si>
  <si>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agua potable - Provisión, acarreo y colocación de caño recto Ø75mm de PVC k-10, incl. piezas esp. juntas, etc.</t>
  </si>
  <si>
    <t>Red de agua potable - Provisión, acarreo y colocación de válvulas esclusas Ø75 mm (Incluye Const. de cámara)</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</si>
  <si>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</si>
  <si>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</si>
  <si>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</si>
  <si>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</si>
  <si>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Red de agua potable - Conexiones domiciliarias agua potable (Provisión, acarreo y coloc. mat. polietileno k10-abrazadera, férula, llave maestra y medidor de caudal, incl UV)</t>
  </si>
  <si>
    <t>Documentación final de obra (3% Monto Total de la Obra)</t>
  </si>
  <si>
    <t>Espacio Verde</t>
  </si>
  <si>
    <t xml:space="preserve">Alumbrado Espacio Verde </t>
  </si>
  <si>
    <t>Terminación y limpieza de obra</t>
  </si>
  <si>
    <t>G (PB)</t>
  </si>
  <si>
    <t>F (PRIMER PISO)</t>
  </si>
  <si>
    <t>DATOS PROTOTIPO P4</t>
  </si>
  <si>
    <t>H (PRIMER PISO)</t>
  </si>
  <si>
    <t>DATOS PROTOTIPO P5</t>
  </si>
  <si>
    <t>DATOS PROTOTIPO P6</t>
  </si>
  <si>
    <t>|</t>
  </si>
  <si>
    <t>G (PRIMER PISO)</t>
  </si>
  <si>
    <t>G (SEGUNDO PISO)</t>
  </si>
  <si>
    <t>33.1</t>
  </si>
  <si>
    <t>DATOS PROTOTIPO P7</t>
  </si>
  <si>
    <t xml:space="preserve">Red de gas - Provisión e Instalación de Cañería de P.E Cañería ø 63 mm incluido piezas especiales, juntas, etc. </t>
  </si>
  <si>
    <t xml:space="preserve">Red de gas - Provisión e Instalación de Cañería de P.E Cañería ø 50 mm incluido piezas especiales, juntas, etc. </t>
  </si>
  <si>
    <t>Red de gas - Excavación de zanjas para inst. cañeías, sin depresión de napa</t>
  </si>
  <si>
    <t xml:space="preserve">Red de gas - Relleno superior </t>
  </si>
  <si>
    <t>DATOS ESPACIOS COMUNES</t>
  </si>
  <si>
    <t>ESPACIO COMUN</t>
  </si>
  <si>
    <t>ha</t>
  </si>
  <si>
    <t>Excavación no clasificada para calles</t>
  </si>
  <si>
    <t>Tasa de Arbolado Público</t>
  </si>
  <si>
    <t>Red Gas ( red externa + conexiones domiciliarias )</t>
  </si>
  <si>
    <t>TOTAL OBRAS INFRAESTRUCTURA + URBANIZACION + DOC. FINAL DE OBRA + OBRAS DE NEXO</t>
  </si>
  <si>
    <t>INFRAESTRUCTURA + URBANIZACION + DOC. FINAL DE OBRA + OBRAS DE NEXOS</t>
  </si>
  <si>
    <t>SUB TOTAL INFRAESTRUCTURA + URBANIZACION + DOC. DE OBRA + OBRAS DE NEXOS</t>
  </si>
  <si>
    <t>Red de cloacas - Conexiones domiciliarias cloacas ø 110 mm (Provisión, acarreo y coloc. materiales p/la ejecución s/red nueva)</t>
  </si>
  <si>
    <t xml:space="preserve">Preparación de Terreno y Replanteo </t>
  </si>
  <si>
    <t>Excavaciones, explanación y/o retiro de material proveniente de excavaciones para fundaciones</t>
  </si>
  <si>
    <t>Cimiento y Hormigón Ciclópeo</t>
  </si>
  <si>
    <t>Hormigón de limpieza (e=5cm)</t>
  </si>
  <si>
    <t>Base de Hormigón Simple</t>
  </si>
  <si>
    <t>Base de Hormigón Armado</t>
  </si>
  <si>
    <t xml:space="preserve">Vigas de Encadenado Inferior </t>
  </si>
  <si>
    <t>Vigas de Arriostramiento</t>
  </si>
  <si>
    <t>Relleno bajo contrapiso exterior, veredines perimetrales y vereda de acceso</t>
  </si>
  <si>
    <t>Mampostería Armada Ladrillón Cerámico Macizo de 0,08m esp.</t>
  </si>
  <si>
    <t>Mampostería s/Armar Ladrillón Cerámico Macizo de 0,18m esp.</t>
  </si>
  <si>
    <t>Tabique liviano tipo Durlock (con placas de yeso para sectores húmedos)</t>
  </si>
  <si>
    <t>Dado de Fundación</t>
  </si>
  <si>
    <t>Columnas de Encadenado y Enmarcado</t>
  </si>
  <si>
    <t>Columnas de Carga</t>
  </si>
  <si>
    <t>Vigas de Encadenado Superior y Dintel</t>
  </si>
  <si>
    <t>Vigas de Carga</t>
  </si>
  <si>
    <t>Losa de Hormigón Armado (vista s/oquedades)</t>
  </si>
  <si>
    <t>Base Tanque de Reserva</t>
  </si>
  <si>
    <t>Cubierta de Techo (Aislación Térmica e Hidráulica)</t>
  </si>
  <si>
    <t>Cubierta de Techo (Aislación Hidráulica)</t>
  </si>
  <si>
    <t>Zócalo cerámico (esp.=7cm)</t>
  </si>
  <si>
    <t>Carpinterías metálica, aluminio y madera (incluido premarco metálico, antepecho de hormigón, mosquiteros y cierre tanque reseva)</t>
  </si>
  <si>
    <t>Jaharro b/ revestimiento cerámico</t>
  </si>
  <si>
    <t>Jaharro y Enlucido a la cal (interior)</t>
  </si>
  <si>
    <t>Salpicado Plástico c/color Incluido Jaharro exterior</t>
  </si>
  <si>
    <t>Jaharro y Enlucido a la cal exterior (incluido tanque)</t>
  </si>
  <si>
    <t>Mesadas, campana y ventilaciones</t>
  </si>
  <si>
    <t>Mesadas, campana y ventilaciones p/ disc.</t>
  </si>
  <si>
    <t>Pintura látex interior en muros</t>
  </si>
  <si>
    <t>Pintura látex interior en cielorrasos</t>
  </si>
  <si>
    <t>Provisión y colocación de cristal float 3mm</t>
  </si>
  <si>
    <t>Provisión y colocación de cristal float 4mm</t>
  </si>
  <si>
    <t>Instalación sanitaria (incl. cañería base, distrib. AF-AC, artefactos y grifería)</t>
  </si>
  <si>
    <t>Instalación sanitaria p/ disc.(incl. cañería base, distrib. AF-AC, artefactos y grifería)</t>
  </si>
  <si>
    <t>Instalación eléctrica (incl. pilastra, proc.cañerias p/3AA,y preveer espacios en tablero gral. p/llaves termomagnéticas corresp. Portalámparas 3 cuerpos)</t>
  </si>
  <si>
    <t>Instalación de Gas (Incl. Cocina 4 hornallas c/horno)</t>
  </si>
  <si>
    <t>Demolición de plateas de hormigón armado</t>
  </si>
  <si>
    <t>Demolición de vereda de hormigón simple</t>
  </si>
  <si>
    <t>Limpieza de Terreno  (Incl. Segado de pozos)</t>
  </si>
  <si>
    <t>Ejecución de base para calles (0,10)</t>
  </si>
  <si>
    <t>Ejecución de sub-base para calles (0,10)</t>
  </si>
  <si>
    <t>Construcción cunetas de tierra</t>
  </si>
  <si>
    <t>Vértices de lotes</t>
  </si>
  <si>
    <t>Ejecución de veredas municipales</t>
  </si>
  <si>
    <t>Ejecución de Espacios Verdes</t>
  </si>
  <si>
    <t>Red de agua potable - Provisión, acarreo y colocación de caño recto Ø110mm de PVC k-10, incl. piezas esp. juntas, etc.</t>
  </si>
  <si>
    <t>Red de agua potable - Provisión, acarreo y colocación de válvulas esclusas Ø100 mm (Incluye Const. de cámara)</t>
  </si>
  <si>
    <t>Red de gas - Conexiones domiciliarias de gas natural p/ 1 medidor</t>
  </si>
  <si>
    <t>Red de gas - Conexiones domiciliarias de gas natural p/ 1 medidor (Viviendas Existentes)</t>
  </si>
  <si>
    <t>Obras de Nexo - Urbanización - Cuneta de Desagüe Impermeabilizada</t>
  </si>
  <si>
    <t>Obras Complementarias - Red agua potable - Perforación de refuerzo (Prof.150 m.) (Participacion del 8% en la ejecucion de una perforacion S/Solicitud de Factibilidad)</t>
  </si>
  <si>
    <t>C</t>
  </si>
  <si>
    <t>BARRIO SAN CAYETANO - DPTO. CHIMBAS</t>
  </si>
  <si>
    <t>DPTO. CHIMBAS</t>
  </si>
  <si>
    <t>A 17</t>
  </si>
  <si>
    <t>D 17</t>
  </si>
  <si>
    <t xml:space="preserve">Vereda, veredín perimetral, vereda de acceso </t>
  </si>
  <si>
    <t>41.1</t>
  </si>
  <si>
    <t xml:space="preserve"> Viviendas - Prototipos A 17</t>
  </si>
  <si>
    <t xml:space="preserve"> Viviendas - Prototipos D 17</t>
  </si>
  <si>
    <t>Carpinterías metálica, aluminio y madera p/disc. (incluido premarco metálico, antepecho de hormigón, mosquiteros y cierre tanque reseva)/</t>
  </si>
  <si>
    <t>26.1</t>
  </si>
  <si>
    <t>22.1</t>
  </si>
  <si>
    <t xml:space="preserve">Carpeta Bajo Cerámico </t>
  </si>
  <si>
    <t>Contrapiso Hormigón Fratasado (e=10cm)</t>
  </si>
  <si>
    <t>Piso Cerámico (incluido umbrales)</t>
  </si>
  <si>
    <t>Capa Aisladora Horizontal</t>
  </si>
  <si>
    <t>SUB TOTALOBRAS COMPLEMENTARIAS</t>
  </si>
  <si>
    <t>INFRAESTRUCTURA - URBANIZACIÓN - DOC. FINAL DE OBRA - OBRAS DE NEXO - OBRAS COMPLEMENTARIAS</t>
  </si>
  <si>
    <t>501-002133-2019</t>
  </si>
  <si>
    <t>03/2019</t>
  </si>
  <si>
    <t>00/00/0000</t>
  </si>
  <si>
    <t>DATOS URBANIZACIÓN - NEXO - DOCUMENTACIÓN FINAL DE OBRA  - OBRA COMPLEMENTARIA</t>
  </si>
</sst>
</file>

<file path=xl/styles.xml><?xml version="1.0" encoding="utf-8"?>
<styleSheet xmlns="http://schemas.openxmlformats.org/spreadsheetml/2006/main">
  <numFmts count="37">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quot;$&quot;\ #,##0;\-&quot;$&quot;\ #,##0"/>
    <numFmt numFmtId="165" formatCode="&quot;$&quot;\ #,##0.00;\-&quot;$&quot;\ #,##0.00"/>
    <numFmt numFmtId="166" formatCode="_-&quot;$&quot;\ * #,##0.00_-;\-&quot;$&quot;\ * #,##0.00_-;_-&quot;$&quot;\ * &quot;-&quot;??_-;_-@_-"/>
    <numFmt numFmtId="167" formatCode="_-* #,##0.00_-;\-* #,##0.00_-;_-* &quot;-&quot;??_-;_-@_-"/>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0.0"/>
    <numFmt numFmtId="186" formatCode="#,#00\ &quot;viviendas&quot;"/>
    <numFmt numFmtId="187" formatCode="0.00000%"/>
    <numFmt numFmtId="188" formatCode="_(* #,##0.00_);_(* \(#,##0.00\);_(* &quot;-&quot;??_);_(@_)"/>
    <numFmt numFmtId="189" formatCode="&quot;$&quot;#,##0_);\(&quot;$&quot;#,##0\)"/>
    <numFmt numFmtId="190" formatCode="General_)"/>
    <numFmt numFmtId="191" formatCode="&quot;Obra: &quot;"/>
    <numFmt numFmtId="192" formatCode="0.0000"/>
    <numFmt numFmtId="193" formatCode="_ &quot;$&quot;\ * #,##0.0000000_ ;_ &quot;$&quot;\ * \-#,##0.0000000_ ;_ &quot;$&quot;\ * &quot;-&quot;??_ ;_ @_ "/>
    <numFmt numFmtId="194" formatCode="_ &quot;$&quot;\ * #,##0.0000_ ;_ &quot;$&quot;\ * \-#,##0.0000_ ;_ &quot;$&quot;\ * &quot;-&quot;??_ ;_ @_ "/>
    <numFmt numFmtId="195" formatCode="_ &quot;$&quot;\ * #,##0.000000000_ ;_ &quot;$&quot;\ * \-#,##0.000000000_ ;_ &quot;$&quot;\ * &quot;-&quot;??_ ;_ @_ "/>
    <numFmt numFmtId="196" formatCode="0.000000000%"/>
  </numFmts>
  <fonts count="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name val="Arial"/>
      <family val="2"/>
    </font>
    <font>
      <b/>
      <u val="double"/>
      <sz val="10"/>
      <name val="Arial"/>
      <family val="2"/>
    </font>
    <font>
      <sz val="9"/>
      <color indexed="81"/>
      <name val="Tahoma"/>
      <family val="2"/>
    </font>
    <font>
      <sz val="8"/>
      <color indexed="8"/>
      <name val="Arial"/>
      <family val="2"/>
    </font>
    <font>
      <sz val="9"/>
      <color indexed="8"/>
      <name val="Times New Roman"/>
      <family val="1"/>
    </font>
    <font>
      <sz val="8"/>
      <color rgb="FF000000"/>
      <name val="Calibri"/>
      <family val="2"/>
    </font>
    <font>
      <sz val="8"/>
      <name val="Calibri"/>
      <family val="2"/>
    </font>
    <font>
      <sz val="8"/>
      <color rgb="FF000000"/>
      <name val="Arial"/>
      <family val="2"/>
    </font>
    <font>
      <b/>
      <sz val="11"/>
      <name val="Arial"/>
      <family val="2"/>
    </font>
    <font>
      <sz val="10"/>
      <color rgb="FFFF0000"/>
      <name val="Arial"/>
      <family val="2"/>
    </font>
    <font>
      <sz val="8"/>
      <color indexed="8"/>
      <name val="Times New Roman"/>
      <family val="1"/>
    </font>
    <font>
      <sz val="16"/>
      <name val="Arial"/>
      <family val="2"/>
    </font>
    <font>
      <b/>
      <sz val="20"/>
      <name val="Arial"/>
      <family val="2"/>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s>
  <borders count="5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109">
    <xf numFmtId="0" fontId="0" fillId="0" borderId="0"/>
    <xf numFmtId="9" fontId="7" fillId="0" borderId="0" applyFont="0" applyFill="0" applyBorder="0" applyAlignment="0" applyProtection="0"/>
    <xf numFmtId="168"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0" fontId="22" fillId="0" borderId="0">
      <protection locked="0"/>
    </xf>
    <xf numFmtId="170" fontId="22" fillId="0" borderId="0">
      <protection locked="0"/>
    </xf>
    <xf numFmtId="0" fontId="8" fillId="0" borderId="0" applyFont="0" applyFill="0" applyBorder="0" applyAlignment="0" applyProtection="0"/>
    <xf numFmtId="171" fontId="21" fillId="0" borderId="0">
      <protection locked="0"/>
    </xf>
    <xf numFmtId="172" fontId="21" fillId="0" borderId="0">
      <protection locked="0"/>
    </xf>
    <xf numFmtId="173"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167" fontId="8" fillId="0" borderId="0" applyFont="0" applyFill="0" applyBorder="0" applyAlignment="0" applyProtection="0"/>
    <xf numFmtId="43" fontId="2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3" fontId="8" fillId="0" borderId="0" applyFill="0" applyBorder="0" applyAlignment="0" applyProtection="0"/>
    <xf numFmtId="2" fontId="8" fillId="0" borderId="0" applyFill="0" applyBorder="0" applyAlignment="0" applyProtection="0"/>
    <xf numFmtId="43" fontId="29" fillId="0" borderId="0" applyFont="0" applyFill="0" applyBorder="0" applyAlignment="0" applyProtection="0"/>
    <xf numFmtId="184" fontId="8" fillId="0" borderId="0" applyFont="0" applyFill="0" applyBorder="0" applyAlignment="0" applyProtection="0"/>
    <xf numFmtId="43" fontId="29" fillId="0" borderId="0" applyFont="0" applyFill="0" applyBorder="0" applyAlignment="0" applyProtection="0"/>
    <xf numFmtId="167" fontId="3" fillId="0" borderId="0" applyFont="0" applyFill="0" applyBorder="0" applyAlignment="0" applyProtection="0"/>
    <xf numFmtId="44" fontId="29"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44" fontId="35" fillId="0" borderId="0" applyFont="0" applyFill="0" applyBorder="0" applyAlignment="0" applyProtection="0"/>
    <xf numFmtId="44" fontId="8" fillId="0" borderId="0" applyFont="0" applyFill="0" applyBorder="0" applyAlignment="0" applyProtection="0"/>
    <xf numFmtId="168" fontId="3" fillId="0" borderId="0" applyFont="0" applyFill="0" applyBorder="0" applyAlignment="0" applyProtection="0"/>
    <xf numFmtId="16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43" fontId="40"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646">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169" fontId="8" fillId="0" borderId="9" xfId="1" applyNumberFormat="1" applyFont="1" applyFill="1" applyBorder="1" applyAlignment="1" applyProtection="1">
      <alignment vertical="center"/>
      <protection hidden="1"/>
    </xf>
    <xf numFmtId="169"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7" fontId="9" fillId="0" borderId="0" xfId="6" applyNumberFormat="1" applyFont="1" applyBorder="1" applyAlignment="1">
      <alignment horizontal="center" vertical="center"/>
    </xf>
    <xf numFmtId="0" fontId="28" fillId="0" borderId="0" xfId="19" applyFont="1" applyFill="1" applyAlignment="1">
      <alignment vertical="center"/>
    </xf>
    <xf numFmtId="176"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44"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169"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5" fontId="12" fillId="0" borderId="18" xfId="1" applyNumberFormat="1" applyFont="1" applyFill="1" applyBorder="1" applyAlignment="1" applyProtection="1">
      <alignment vertical="center"/>
      <protection hidden="1"/>
    </xf>
    <xf numFmtId="178"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0" fontId="8" fillId="0" borderId="9" xfId="2" applyNumberFormat="1" applyFont="1" applyFill="1" applyBorder="1" applyAlignment="1" applyProtection="1">
      <alignment vertical="center"/>
      <protection hidden="1"/>
    </xf>
    <xf numFmtId="0" fontId="8" fillId="0" borderId="15" xfId="0" applyFont="1" applyFill="1" applyBorder="1" applyAlignment="1" applyProtection="1">
      <alignment horizontal="left" vertical="center" wrapText="1"/>
      <protection hidden="1"/>
    </xf>
    <xf numFmtId="4" fontId="8" fillId="0" borderId="15" xfId="0" applyNumberFormat="1"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168"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44"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2" fontId="8" fillId="0" borderId="0" xfId="0" applyNumberFormat="1" applyFont="1" applyFill="1" applyAlignment="1" applyProtection="1">
      <alignment vertical="center"/>
    </xf>
    <xf numFmtId="179" fontId="8" fillId="0" borderId="0" xfId="0" applyNumberFormat="1" applyFont="1" applyFill="1" applyAlignment="1" applyProtection="1">
      <alignment vertical="center"/>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16"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12" fillId="0" borderId="27"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wrapText="1"/>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9" fontId="12" fillId="0" borderId="0" xfId="1" applyNumberFormat="1" applyFont="1" applyFill="1" applyBorder="1" applyAlignment="1" applyProtection="1">
      <alignment horizontal="center"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0" fontId="9" fillId="0" borderId="0" xfId="19" applyFont="1" applyFill="1" applyBorder="1" applyAlignment="1">
      <alignment horizontal="left" vertical="center"/>
    </xf>
    <xf numFmtId="0" fontId="14" fillId="0" borderId="0" xfId="0" applyFont="1" applyFill="1" applyAlignment="1" applyProtection="1">
      <alignment vertical="center"/>
      <protection hidden="1"/>
    </xf>
    <xf numFmtId="168"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4" fontId="8" fillId="0" borderId="0" xfId="6"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1"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168" fontId="12" fillId="0" borderId="9" xfId="0" applyNumberFormat="1" applyFont="1" applyFill="1" applyBorder="1" applyAlignment="1" applyProtection="1">
      <alignment vertical="center"/>
      <protection hidden="1"/>
    </xf>
    <xf numFmtId="169" fontId="15" fillId="0" borderId="9" xfId="1" applyNumberFormat="1" applyFont="1" applyFill="1" applyBorder="1" applyAlignment="1" applyProtection="1">
      <alignment vertical="center"/>
      <protection hidden="1"/>
    </xf>
    <xf numFmtId="168"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wrapText="1"/>
    </xf>
    <xf numFmtId="168"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1" fontId="12" fillId="0" borderId="0" xfId="0" applyNumberFormat="1" applyFont="1" applyFill="1" applyBorder="1" applyAlignment="1" applyProtection="1">
      <alignment vertical="center"/>
    </xf>
    <xf numFmtId="168"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8" fontId="12" fillId="0" borderId="4" xfId="0"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168"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5"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168"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79" fontId="13" fillId="0" borderId="0" xfId="0" applyNumberFormat="1" applyFont="1" applyFill="1" applyAlignment="1" applyProtection="1">
      <alignment horizontal="center" vertical="center"/>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2" fontId="0" fillId="0" borderId="0" xfId="0" applyNumberFormat="1" applyFill="1" applyAlignment="1" applyProtection="1">
      <alignment vertical="center"/>
      <protection hidden="1"/>
    </xf>
    <xf numFmtId="179"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0"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0" fontId="8" fillId="0" borderId="0" xfId="0" applyFont="1" applyFill="1" applyBorder="1" applyAlignment="1" applyProtection="1">
      <alignment vertical="center"/>
      <protection hidden="1"/>
    </xf>
    <xf numFmtId="187"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2" fillId="0" borderId="0" xfId="0" applyFont="1" applyFill="1" applyAlignment="1" applyProtection="1">
      <alignment vertical="center"/>
      <protection hidden="1"/>
    </xf>
    <xf numFmtId="168" fontId="8" fillId="0" borderId="0" xfId="2" applyFont="1" applyFill="1" applyAlignment="1" applyProtection="1">
      <alignment vertical="center"/>
      <protection hidden="1"/>
    </xf>
    <xf numFmtId="187" fontId="8" fillId="0" borderId="0" xfId="6" applyNumberFormat="1" applyFont="1" applyFill="1" applyAlignment="1" applyProtection="1">
      <alignment vertical="center"/>
      <protection hidden="1"/>
    </xf>
    <xf numFmtId="187" fontId="12" fillId="0" borderId="0" xfId="0" applyNumberFormat="1" applyFont="1" applyFill="1" applyBorder="1" applyAlignment="1" applyProtection="1">
      <alignment vertical="center"/>
      <protection hidden="1"/>
    </xf>
    <xf numFmtId="187" fontId="12" fillId="0" borderId="0" xfId="6" applyNumberFormat="1" applyFont="1" applyFill="1" applyBorder="1" applyAlignment="1" applyProtection="1">
      <alignment vertical="center"/>
      <protection hidden="1"/>
    </xf>
    <xf numFmtId="168" fontId="12" fillId="0" borderId="0" xfId="6" applyNumberFormat="1" applyFont="1" applyFill="1" applyBorder="1" applyAlignment="1" applyProtection="1">
      <alignment vertical="center"/>
      <protection hidden="1"/>
    </xf>
    <xf numFmtId="187"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180" fontId="12" fillId="0" borderId="0" xfId="2" applyNumberFormat="1"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0"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0" fontId="8" fillId="4" borderId="30" xfId="2" applyNumberFormat="1" applyFont="1" applyFill="1" applyBorder="1" applyAlignment="1" applyProtection="1">
      <alignment vertical="center"/>
      <protection hidden="1"/>
    </xf>
    <xf numFmtId="180"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168"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168"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168"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168" fontId="12" fillId="4" borderId="0" xfId="2" applyFont="1" applyFill="1" applyAlignment="1" applyProtection="1">
      <alignment vertical="center"/>
    </xf>
    <xf numFmtId="180"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3" borderId="9" xfId="0"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168" fontId="12" fillId="0" borderId="3" xfId="0" applyNumberFormat="1" applyFont="1" applyFill="1" applyBorder="1" applyAlignment="1" applyProtection="1">
      <alignment vertical="center"/>
    </xf>
    <xf numFmtId="44" fontId="12" fillId="0" borderId="4" xfId="0" applyNumberFormat="1"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44"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168"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2" fontId="8" fillId="3" borderId="9" xfId="0" applyNumberFormat="1" applyFont="1" applyFill="1" applyBorder="1" applyAlignment="1" applyProtection="1">
      <alignment vertical="center"/>
      <protection locked="0"/>
    </xf>
    <xf numFmtId="44" fontId="0" fillId="0" borderId="0" xfId="0" applyNumberFormat="1" applyFill="1" applyAlignment="1" applyProtection="1">
      <alignment vertical="center"/>
    </xf>
    <xf numFmtId="0" fontId="9" fillId="0" borderId="9" xfId="0" applyFont="1" applyFill="1" applyBorder="1" applyAlignment="1" applyProtection="1">
      <alignment horizontal="center" vertical="center"/>
      <protection locked="0"/>
    </xf>
    <xf numFmtId="0" fontId="9" fillId="0" borderId="12" xfId="0" applyFont="1" applyFill="1" applyBorder="1" applyAlignment="1" applyProtection="1">
      <alignment vertical="center"/>
      <protection locked="0"/>
    </xf>
    <xf numFmtId="0" fontId="9" fillId="0" borderId="0" xfId="0" applyFont="1" applyFill="1" applyBorder="1" applyAlignment="1" applyProtection="1">
      <alignment horizontal="left"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79" fontId="9" fillId="0" borderId="9" xfId="48" applyNumberFormat="1" applyFont="1" applyFill="1" applyBorder="1" applyAlignment="1" applyProtection="1">
      <alignment horizontal="right" vertical="center"/>
      <protection locked="0"/>
    </xf>
    <xf numFmtId="179" fontId="9" fillId="0" borderId="48" xfId="48" applyNumberFormat="1" applyFont="1" applyFill="1" applyBorder="1" applyAlignment="1" applyProtection="1">
      <alignment horizontal="right" vertical="center"/>
      <protection locked="0"/>
    </xf>
    <xf numFmtId="179"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9" fontId="11" fillId="0" borderId="0" xfId="0" applyNumberFormat="1" applyFont="1" applyFill="1" applyBorder="1" applyAlignment="1" applyProtection="1">
      <alignment horizontal="center" vertical="center"/>
    </xf>
    <xf numFmtId="179"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79" fontId="11" fillId="0" borderId="0" xfId="0" applyNumberFormat="1" applyFont="1" applyFill="1" applyBorder="1" applyAlignment="1" applyProtection="1">
      <alignment vertical="center"/>
    </xf>
    <xf numFmtId="179"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79" fontId="9" fillId="0" borderId="0" xfId="0" applyNumberFormat="1" applyFont="1" applyFill="1" applyBorder="1" applyAlignment="1" applyProtection="1">
      <alignment vertical="center"/>
    </xf>
    <xf numFmtId="179"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79"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79" fontId="9" fillId="0" borderId="15" xfId="0" applyNumberFormat="1" applyFont="1" applyFill="1" applyBorder="1" applyAlignment="1" applyProtection="1">
      <alignment horizontal="center" vertical="center"/>
    </xf>
    <xf numFmtId="179"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79" fontId="9" fillId="0" borderId="1" xfId="0" applyNumberFormat="1" applyFont="1" applyFill="1" applyBorder="1" applyAlignment="1" applyProtection="1">
      <alignment horizontal="right" vertical="center"/>
    </xf>
    <xf numFmtId="179"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79" fontId="9" fillId="0" borderId="17" xfId="0" applyNumberFormat="1" applyFont="1" applyFill="1" applyBorder="1" applyAlignment="1" applyProtection="1">
      <alignment vertical="center"/>
    </xf>
    <xf numFmtId="179"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79" fontId="9" fillId="0" borderId="24" xfId="0" applyNumberFormat="1" applyFont="1" applyFill="1" applyBorder="1" applyAlignment="1" applyProtection="1">
      <alignment horizontal="left" vertical="center"/>
    </xf>
    <xf numFmtId="179"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center" vertical="center"/>
    </xf>
    <xf numFmtId="0" fontId="9" fillId="0" borderId="0" xfId="64" applyFont="1" applyFill="1" applyBorder="1" applyAlignment="1">
      <alignment vertical="center"/>
    </xf>
    <xf numFmtId="2" fontId="9" fillId="0" borderId="31" xfId="0" applyNumberFormat="1" applyFont="1" applyFill="1" applyBorder="1" applyAlignment="1">
      <alignment vertical="center"/>
    </xf>
    <xf numFmtId="0" fontId="9" fillId="0" borderId="31" xfId="64" applyFont="1" applyFill="1" applyBorder="1" applyAlignment="1">
      <alignment vertical="center"/>
    </xf>
    <xf numFmtId="0" fontId="9" fillId="0" borderId="12" xfId="64" applyFont="1" applyFill="1" applyBorder="1" applyAlignment="1">
      <alignment vertical="center"/>
    </xf>
    <xf numFmtId="2" fontId="9" fillId="0" borderId="9" xfId="64" applyNumberFormat="1" applyFont="1" applyFill="1" applyBorder="1" applyAlignment="1" applyProtection="1">
      <alignment horizontal="right" vertical="center"/>
      <protection locked="0"/>
    </xf>
    <xf numFmtId="2" fontId="9" fillId="0" borderId="9" xfId="1" applyNumberFormat="1" applyFont="1" applyFill="1" applyBorder="1" applyAlignment="1" applyProtection="1">
      <alignment horizontal="right" vertical="center"/>
      <protection locked="0"/>
    </xf>
    <xf numFmtId="2" fontId="9" fillId="0" borderId="9" xfId="80" applyNumberFormat="1" applyFont="1" applyFill="1" applyBorder="1" applyAlignment="1" applyProtection="1">
      <alignment vertical="center"/>
      <protection locked="0"/>
    </xf>
    <xf numFmtId="2" fontId="9" fillId="0" borderId="9" xfId="0" applyNumberFormat="1" applyFont="1" applyFill="1" applyBorder="1" applyAlignment="1" applyProtection="1">
      <alignment vertical="center"/>
      <protection locked="0"/>
    </xf>
    <xf numFmtId="0" fontId="9" fillId="0" borderId="9" xfId="0" applyFont="1" applyFill="1" applyBorder="1" applyAlignment="1">
      <alignment horizontal="left" vertical="center"/>
    </xf>
    <xf numFmtId="0" fontId="9" fillId="0" borderId="0" xfId="0" applyFont="1" applyFill="1" applyBorder="1" applyAlignment="1">
      <alignment horizontal="left" vertical="center"/>
    </xf>
    <xf numFmtId="0" fontId="44" fillId="0" borderId="9" xfId="0" applyFont="1" applyFill="1" applyBorder="1" applyAlignment="1">
      <alignment vertical="center"/>
    </xf>
    <xf numFmtId="0" fontId="9" fillId="0" borderId="12" xfId="19" applyFont="1" applyFill="1" applyBorder="1" applyAlignment="1">
      <alignment vertical="center"/>
    </xf>
    <xf numFmtId="0" fontId="9" fillId="0" borderId="9" xfId="19" applyFont="1" applyFill="1" applyBorder="1" applyAlignment="1" applyProtection="1">
      <alignment vertical="center"/>
      <protection locked="0"/>
    </xf>
    <xf numFmtId="0" fontId="9" fillId="0" borderId="9" xfId="0" applyFont="1" applyFill="1" applyBorder="1" applyAlignment="1">
      <alignment vertical="center"/>
    </xf>
    <xf numFmtId="0" fontId="9" fillId="0" borderId="0" xfId="0" applyFont="1" applyFill="1" applyAlignment="1">
      <alignment horizontal="left" vertical="center"/>
    </xf>
    <xf numFmtId="0" fontId="9" fillId="0" borderId="35" xfId="0" applyFont="1" applyFill="1" applyBorder="1" applyAlignment="1" applyProtection="1">
      <alignment horizontal="left" vertical="center"/>
      <protection locked="0"/>
    </xf>
    <xf numFmtId="0" fontId="9" fillId="0" borderId="9" xfId="64" applyFont="1" applyFill="1" applyBorder="1" applyAlignment="1">
      <alignment vertical="center"/>
    </xf>
    <xf numFmtId="2" fontId="9" fillId="0" borderId="9" xfId="64" applyNumberFormat="1" applyFont="1" applyFill="1" applyBorder="1" applyAlignment="1" applyProtection="1">
      <alignment vertical="center"/>
      <protection locked="0"/>
    </xf>
    <xf numFmtId="2" fontId="9" fillId="0" borderId="9" xfId="0" applyNumberFormat="1" applyFont="1" applyFill="1" applyBorder="1" applyAlignment="1">
      <alignment horizontal="right" vertical="center"/>
    </xf>
    <xf numFmtId="2" fontId="9" fillId="0" borderId="31" xfId="64" applyNumberFormat="1" applyFont="1" applyFill="1" applyBorder="1" applyAlignment="1">
      <alignment horizontal="right" vertical="center"/>
    </xf>
    <xf numFmtId="0" fontId="9" fillId="0" borderId="9" xfId="64" applyFont="1" applyFill="1" applyBorder="1" applyAlignment="1" applyProtection="1">
      <alignment vertical="center"/>
      <protection locked="0"/>
    </xf>
    <xf numFmtId="0" fontId="43" fillId="0" borderId="9" xfId="0" applyFont="1" applyFill="1" applyBorder="1" applyAlignment="1">
      <alignment horizontal="left" vertical="center"/>
    </xf>
    <xf numFmtId="0" fontId="45" fillId="0" borderId="9" xfId="0" applyFont="1" applyFill="1" applyBorder="1" applyAlignment="1">
      <alignment vertical="center"/>
    </xf>
    <xf numFmtId="0" fontId="9" fillId="0" borderId="30" xfId="0" applyFont="1" applyFill="1" applyBorder="1" applyAlignment="1">
      <alignment horizontal="left" vertical="center"/>
    </xf>
    <xf numFmtId="0" fontId="9" fillId="0" borderId="15" xfId="0" applyFont="1" applyFill="1" applyBorder="1" applyAlignment="1">
      <alignment horizontal="left" vertical="center"/>
    </xf>
    <xf numFmtId="0" fontId="9" fillId="0" borderId="18" xfId="0" applyFont="1" applyFill="1" applyBorder="1" applyAlignment="1">
      <alignment horizontal="left" vertical="center"/>
    </xf>
    <xf numFmtId="2" fontId="9" fillId="0" borderId="9" xfId="80" applyNumberFormat="1" applyFont="1" applyFill="1" applyBorder="1" applyAlignment="1" applyProtection="1">
      <alignment horizontal="right" vertical="center"/>
      <protection locked="0"/>
    </xf>
    <xf numFmtId="0" fontId="46" fillId="0" borderId="9" xfId="0" applyFont="1" applyFill="1" applyBorder="1" applyAlignment="1">
      <alignment vertical="center"/>
    </xf>
    <xf numFmtId="0" fontId="9" fillId="0" borderId="9" xfId="0" applyFont="1" applyFill="1" applyBorder="1" applyAlignment="1">
      <alignment horizontal="right" vertical="center"/>
    </xf>
    <xf numFmtId="0" fontId="47" fillId="0" borderId="9" xfId="0" applyFont="1" applyFill="1" applyBorder="1" applyAlignment="1">
      <alignment vertical="center"/>
    </xf>
    <xf numFmtId="0" fontId="9" fillId="0" borderId="15" xfId="0" applyFont="1" applyFill="1" applyBorder="1" applyAlignment="1">
      <alignment vertical="center"/>
    </xf>
    <xf numFmtId="0" fontId="9" fillId="0" borderId="18" xfId="0" applyFont="1" applyFill="1" applyBorder="1" applyAlignment="1">
      <alignment vertical="center"/>
    </xf>
    <xf numFmtId="0" fontId="47" fillId="0" borderId="9" xfId="0" applyFont="1" applyFill="1" applyBorder="1" applyAlignment="1">
      <alignment horizontal="left" vertical="center"/>
    </xf>
    <xf numFmtId="2" fontId="9" fillId="0" borderId="9" xfId="0" applyNumberFormat="1" applyFont="1" applyFill="1" applyBorder="1" applyAlignment="1">
      <alignment horizontal="right"/>
    </xf>
    <xf numFmtId="168" fontId="0" fillId="0" borderId="0" xfId="0" applyNumberFormat="1" applyFill="1" applyAlignment="1" applyProtection="1">
      <alignment vertical="center"/>
    </xf>
    <xf numFmtId="0" fontId="12" fillId="0" borderId="0" xfId="0" applyFont="1"/>
    <xf numFmtId="168" fontId="12" fillId="0" borderId="0" xfId="2" applyFont="1"/>
    <xf numFmtId="10" fontId="0" fillId="0" borderId="0" xfId="1" applyNumberFormat="1" applyFont="1"/>
    <xf numFmtId="0" fontId="8" fillId="0" borderId="0" xfId="0" applyFont="1"/>
    <xf numFmtId="168" fontId="0" fillId="0" borderId="0" xfId="2" applyFont="1"/>
    <xf numFmtId="44" fontId="12" fillId="0" borderId="0" xfId="0" applyNumberFormat="1" applyFont="1"/>
    <xf numFmtId="44" fontId="8" fillId="0" borderId="0" xfId="0" applyNumberFormat="1" applyFont="1"/>
    <xf numFmtId="44" fontId="0" fillId="0" borderId="0" xfId="0" applyNumberFormat="1" applyFill="1" applyAlignment="1" applyProtection="1">
      <alignment vertical="center"/>
      <protection hidden="1"/>
    </xf>
    <xf numFmtId="10" fontId="8" fillId="0" borderId="50" xfId="15" applyNumberFormat="1" applyFont="1" applyFill="1" applyBorder="1" applyAlignment="1" applyProtection="1">
      <alignment vertical="center"/>
      <protection locked="0"/>
    </xf>
    <xf numFmtId="10" fontId="8" fillId="0" borderId="51" xfId="15" applyNumberFormat="1" applyFont="1" applyFill="1" applyBorder="1" applyAlignment="1" applyProtection="1">
      <alignment vertical="center"/>
      <protection locked="0"/>
    </xf>
    <xf numFmtId="10" fontId="8" fillId="0" borderId="51" xfId="6" applyNumberFormat="1" applyFont="1" applyFill="1" applyBorder="1" applyAlignment="1" applyProtection="1">
      <alignment vertical="center"/>
      <protection locked="0"/>
    </xf>
    <xf numFmtId="10" fontId="8" fillId="7" borderId="9" xfId="15" applyNumberFormat="1" applyFont="1" applyFill="1" applyBorder="1" applyAlignment="1" applyProtection="1">
      <alignment vertical="center"/>
      <protection locked="0"/>
    </xf>
    <xf numFmtId="176" fontId="12" fillId="0" borderId="31" xfId="6" applyNumberFormat="1" applyFont="1" applyFill="1" applyBorder="1" applyAlignment="1" applyProtection="1">
      <alignment horizontal="center" vertical="center"/>
      <protection hidden="1"/>
    </xf>
    <xf numFmtId="176" fontId="12" fillId="0" borderId="28" xfId="6" applyNumberFormat="1" applyFont="1" applyFill="1" applyBorder="1" applyAlignment="1" applyProtection="1">
      <alignment horizontal="center" vertical="center"/>
      <protection hidden="1"/>
    </xf>
    <xf numFmtId="4" fontId="8" fillId="3" borderId="9" xfId="0" applyNumberFormat="1" applyFont="1" applyFill="1" applyBorder="1" applyAlignment="1" applyProtection="1">
      <alignment horizontal="right" vertical="center"/>
      <protection locked="0"/>
    </xf>
    <xf numFmtId="2" fontId="8" fillId="3" borderId="9" xfId="0" applyNumberFormat="1" applyFont="1" applyFill="1" applyBorder="1" applyAlignment="1" applyProtection="1">
      <alignment horizontal="right" vertical="center"/>
      <protection locked="0"/>
    </xf>
    <xf numFmtId="168" fontId="12" fillId="0" borderId="0" xfId="0" applyNumberFormat="1" applyFont="1" applyFill="1" applyBorder="1" applyAlignment="1" applyProtection="1">
      <alignment horizontal="right" vertical="center"/>
    </xf>
    <xf numFmtId="0" fontId="48" fillId="0" borderId="0" xfId="0" applyFont="1" applyFill="1" applyBorder="1" applyAlignment="1" applyProtection="1">
      <alignment horizontal="left" vertical="center"/>
      <protection hidden="1"/>
    </xf>
    <xf numFmtId="0" fontId="9" fillId="0" borderId="5"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2" fontId="9" fillId="0" borderId="0" xfId="0" applyNumberFormat="1" applyFont="1" applyFill="1" applyBorder="1" applyAlignment="1" applyProtection="1">
      <alignment horizontal="center" vertical="center"/>
    </xf>
    <xf numFmtId="179" fontId="9" fillId="0" borderId="0" xfId="0" applyNumberFormat="1" applyFont="1" applyFill="1" applyBorder="1" applyAlignment="1" applyProtection="1">
      <alignment horizontal="left" vertical="center"/>
    </xf>
    <xf numFmtId="179" fontId="9" fillId="0" borderId="1" xfId="48" applyNumberFormat="1" applyFont="1" applyFill="1" applyBorder="1" applyAlignment="1" applyProtection="1">
      <alignment horizontal="right" vertical="center"/>
    </xf>
    <xf numFmtId="10" fontId="0" fillId="7" borderId="9" xfId="1" applyNumberFormat="1" applyFont="1" applyFill="1" applyBorder="1" applyAlignment="1">
      <alignment vertical="center"/>
    </xf>
    <xf numFmtId="10" fontId="8" fillId="7" borderId="12" xfId="15" applyNumberFormat="1" applyFont="1" applyFill="1" applyBorder="1" applyAlignment="1" applyProtection="1">
      <alignment vertical="center"/>
      <protection locked="0"/>
    </xf>
    <xf numFmtId="10" fontId="0" fillId="7" borderId="52" xfId="1" applyNumberFormat="1" applyFont="1" applyFill="1" applyBorder="1" applyAlignment="1">
      <alignment vertical="center"/>
    </xf>
    <xf numFmtId="168" fontId="9" fillId="0" borderId="0" xfId="2" applyFont="1" applyFill="1" applyAlignment="1">
      <alignment vertical="center"/>
    </xf>
    <xf numFmtId="168" fontId="8" fillId="0" borderId="0" xfId="2" applyFont="1" applyFill="1" applyAlignment="1">
      <alignment vertical="center"/>
    </xf>
    <xf numFmtId="44" fontId="0" fillId="0" borderId="0" xfId="0" applyNumberFormat="1" applyFill="1" applyBorder="1" applyAlignment="1" applyProtection="1">
      <alignment horizontal="right" vertical="center"/>
      <protection hidden="1"/>
    </xf>
    <xf numFmtId="168" fontId="12" fillId="0" borderId="1" xfId="2" applyFont="1" applyFill="1" applyBorder="1" applyAlignment="1" applyProtection="1">
      <alignment horizontal="right" vertical="center"/>
    </xf>
    <xf numFmtId="44" fontId="0" fillId="0" borderId="0" xfId="0" applyNumberFormat="1"/>
    <xf numFmtId="192" fontId="8" fillId="5" borderId="9" xfId="0" applyNumberFormat="1" applyFont="1" applyFill="1" applyBorder="1" applyAlignment="1" applyProtection="1">
      <alignment horizontal="center" vertical="center"/>
      <protection locked="0"/>
    </xf>
    <xf numFmtId="43" fontId="0" fillId="0" borderId="0" xfId="81" applyFont="1" applyFill="1" applyAlignment="1" applyProtection="1">
      <alignment vertical="center"/>
    </xf>
    <xf numFmtId="43" fontId="0" fillId="0" borderId="0" xfId="81" applyFont="1" applyFill="1" applyAlignment="1" applyProtection="1">
      <alignment vertical="center"/>
      <protection hidden="1"/>
    </xf>
    <xf numFmtId="194" fontId="0" fillId="0" borderId="0" xfId="0" applyNumberFormat="1" applyFill="1" applyAlignment="1" applyProtection="1">
      <alignment vertical="center"/>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6" applyFont="1" applyFill="1" applyBorder="1" applyAlignment="1" applyProtection="1">
      <alignment horizontal="left" vertical="center"/>
      <protection hidden="1"/>
    </xf>
    <xf numFmtId="0" fontId="12" fillId="0" borderId="0" xfId="6" quotePrefix="1" applyNumberFormat="1" applyFont="1" applyFill="1" applyBorder="1" applyAlignment="1" applyProtection="1">
      <alignment horizontal="left" vertical="center"/>
      <protection hidden="1"/>
    </xf>
    <xf numFmtId="174" fontId="12" fillId="0" borderId="0" xfId="6" applyNumberFormat="1" applyFont="1" applyFill="1" applyBorder="1" applyAlignment="1" applyProtection="1">
      <alignment horizontal="left" vertical="center"/>
      <protection hidden="1"/>
    </xf>
    <xf numFmtId="179" fontId="12" fillId="0" borderId="0" xfId="0" applyNumberFormat="1" applyFont="1" applyFill="1" applyBorder="1" applyAlignment="1" applyProtection="1">
      <alignment horizontal="left" vertical="center"/>
      <protection hidden="1"/>
    </xf>
    <xf numFmtId="179" fontId="12" fillId="0" borderId="0" xfId="6" applyNumberFormat="1" applyFont="1" applyFill="1" applyBorder="1" applyAlignment="1" applyProtection="1">
      <alignment horizontal="left" vertical="center"/>
      <protection hidden="1"/>
    </xf>
    <xf numFmtId="179" fontId="12" fillId="0" borderId="0" xfId="6" quotePrefix="1" applyNumberFormat="1" applyFont="1" applyFill="1" applyBorder="1" applyAlignment="1" applyProtection="1">
      <alignment horizontal="left" vertical="center"/>
      <protection hidden="1"/>
    </xf>
    <xf numFmtId="179" fontId="12" fillId="0" borderId="0" xfId="2" applyNumberFormat="1" applyFont="1" applyFill="1" applyAlignment="1" applyProtection="1">
      <alignment horizontal="left" vertical="center"/>
      <protection hidden="1"/>
    </xf>
    <xf numFmtId="10" fontId="12" fillId="0" borderId="0" xfId="1"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79" fontId="12" fillId="0" borderId="0" xfId="2" applyNumberFormat="1" applyFont="1" applyFill="1" applyBorder="1" applyAlignment="1" applyProtection="1">
      <alignment horizontal="left" vertical="center"/>
      <protection hidden="1"/>
    </xf>
    <xf numFmtId="0" fontId="13" fillId="0" borderId="9" xfId="0" applyFont="1" applyFill="1" applyBorder="1" applyAlignment="1">
      <alignment vertical="center"/>
    </xf>
    <xf numFmtId="10" fontId="0" fillId="0" borderId="0" xfId="1" applyNumberFormat="1" applyFont="1" applyAlignment="1">
      <alignment horizontal="left"/>
    </xf>
    <xf numFmtId="174" fontId="0" fillId="0" borderId="0" xfId="0" applyNumberFormat="1" applyAlignment="1">
      <alignment horizontal="left"/>
    </xf>
    <xf numFmtId="14" fontId="0" fillId="0" borderId="0" xfId="0" applyNumberFormat="1" applyAlignment="1">
      <alignment horizontal="left"/>
    </xf>
    <xf numFmtId="0" fontId="12" fillId="4" borderId="9"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shrinkToFit="1"/>
      <protection locked="0"/>
    </xf>
    <xf numFmtId="165" fontId="12" fillId="3" borderId="9" xfId="6"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168" fontId="8" fillId="3" borderId="9" xfId="2" applyFont="1" applyFill="1" applyBorder="1" applyAlignment="1" applyProtection="1">
      <alignment horizontal="center" vertical="center"/>
      <protection locked="0"/>
    </xf>
    <xf numFmtId="0" fontId="8" fillId="3" borderId="47" xfId="0" applyFont="1" applyFill="1" applyBorder="1"/>
    <xf numFmtId="0" fontId="0" fillId="3" borderId="47" xfId="0" applyFill="1" applyBorder="1"/>
    <xf numFmtId="14"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6"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6" fontId="12" fillId="0" borderId="0" xfId="6"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right" vertical="center"/>
      <protection hidden="1"/>
    </xf>
    <xf numFmtId="2" fontId="49" fillId="0" borderId="0" xfId="0" applyNumberFormat="1" applyFont="1" applyFill="1" applyAlignment="1" applyProtection="1">
      <alignment vertical="center"/>
    </xf>
    <xf numFmtId="0" fontId="48" fillId="0" borderId="0" xfId="6" quotePrefix="1" applyNumberFormat="1" applyFont="1" applyFill="1" applyBorder="1" applyAlignment="1" applyProtection="1">
      <alignment horizontal="left" vertical="center"/>
      <protection hidden="1"/>
    </xf>
    <xf numFmtId="4" fontId="0" fillId="0" borderId="0" xfId="0" applyNumberFormat="1"/>
    <xf numFmtId="4" fontId="8" fillId="0" borderId="0" xfId="0"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8" fillId="0" borderId="15" xfId="0" applyFont="1" applyFill="1" applyBorder="1" applyAlignment="1" applyProtection="1">
      <alignment horizontal="left" vertical="center"/>
    </xf>
    <xf numFmtId="2" fontId="8" fillId="0" borderId="15" xfId="0" applyNumberFormat="1" applyFont="1" applyFill="1" applyBorder="1" applyAlignment="1" applyProtection="1">
      <alignment horizontal="right" vertical="center" indent="1"/>
      <protection hidden="1"/>
    </xf>
    <xf numFmtId="180" fontId="8" fillId="0" borderId="15" xfId="2" applyNumberFormat="1" applyFont="1" applyFill="1" applyBorder="1" applyAlignment="1" applyProtection="1">
      <alignment vertical="center"/>
      <protection hidden="1"/>
    </xf>
    <xf numFmtId="180" fontId="8" fillId="0" borderId="18" xfId="2" applyNumberFormat="1" applyFont="1" applyFill="1" applyBorder="1" applyAlignment="1" applyProtection="1">
      <alignment vertical="center"/>
      <protection hidden="1"/>
    </xf>
    <xf numFmtId="168" fontId="9" fillId="0" borderId="0" xfId="2" applyFont="1" applyFill="1" applyBorder="1" applyAlignment="1">
      <alignment vertical="center"/>
    </xf>
    <xf numFmtId="44" fontId="9" fillId="0" borderId="0" xfId="19" applyNumberFormat="1" applyFont="1" applyFill="1" applyBorder="1" applyAlignment="1">
      <alignment vertical="center"/>
    </xf>
    <xf numFmtId="0" fontId="9" fillId="0" borderId="9" xfId="0" applyFont="1" applyBorder="1" applyAlignment="1">
      <alignment vertical="center"/>
    </xf>
    <xf numFmtId="0" fontId="8" fillId="3" borderId="18" xfId="0" applyNumberFormat="1" applyFont="1" applyFill="1" applyBorder="1" applyAlignment="1" applyProtection="1">
      <alignment horizontal="center" vertical="center"/>
    </xf>
    <xf numFmtId="49" fontId="8" fillId="5" borderId="9" xfId="0" applyNumberFormat="1" applyFont="1" applyFill="1" applyBorder="1" applyAlignment="1" applyProtection="1">
      <alignment horizontal="center" vertical="center"/>
    </xf>
    <xf numFmtId="0" fontId="8" fillId="0" borderId="18" xfId="0" applyNumberFormat="1" applyFont="1" applyFill="1" applyBorder="1" applyAlignment="1" applyProtection="1">
      <alignment horizontal="left" vertical="center"/>
    </xf>
    <xf numFmtId="0" fontId="43" fillId="0" borderId="9" xfId="0" applyFont="1" applyFill="1" applyBorder="1" applyAlignment="1">
      <alignment vertical="center"/>
    </xf>
    <xf numFmtId="0" fontId="9" fillId="0" borderId="0" xfId="0" applyFont="1" applyFill="1" applyBorder="1" applyAlignment="1">
      <alignment vertical="center"/>
    </xf>
    <xf numFmtId="0" fontId="9" fillId="0" borderId="0" xfId="0" applyFont="1" applyBorder="1" applyAlignment="1">
      <alignment vertical="center"/>
    </xf>
    <xf numFmtId="0" fontId="11" fillId="0" borderId="0" xfId="0" applyFont="1" applyBorder="1" applyAlignment="1">
      <alignment vertical="center"/>
    </xf>
    <xf numFmtId="0" fontId="9" fillId="0" borderId="0" xfId="0" applyFont="1" applyBorder="1" applyAlignment="1">
      <alignment horizontal="center" vertical="center"/>
    </xf>
    <xf numFmtId="168" fontId="9" fillId="0" borderId="0" xfId="2" applyFont="1" applyBorder="1" applyAlignment="1">
      <alignment vertical="center"/>
    </xf>
    <xf numFmtId="168" fontId="11" fillId="0" borderId="0" xfId="2" applyFont="1" applyBorder="1" applyAlignment="1">
      <alignment vertical="center"/>
    </xf>
    <xf numFmtId="0" fontId="9" fillId="0" borderId="9" xfId="0" applyFont="1" applyBorder="1" applyAlignment="1">
      <alignment horizontal="center" vertical="center"/>
    </xf>
    <xf numFmtId="168" fontId="9" fillId="0" borderId="9" xfId="2" applyFont="1" applyBorder="1" applyAlignment="1">
      <alignment vertical="center"/>
    </xf>
    <xf numFmtId="0" fontId="9" fillId="0" borderId="9" xfId="0" applyFont="1" applyFill="1" applyBorder="1" applyAlignment="1">
      <alignment horizontal="center" vertical="center"/>
    </xf>
    <xf numFmtId="168" fontId="9" fillId="0" borderId="9" xfId="2" applyFont="1" applyFill="1" applyBorder="1" applyAlignment="1">
      <alignment vertical="center"/>
    </xf>
    <xf numFmtId="0" fontId="9" fillId="0" borderId="0" xfId="108" applyFont="1" applyFill="1" applyBorder="1" applyAlignment="1" applyProtection="1">
      <alignment horizontal="left" vertical="center"/>
      <protection locked="0"/>
    </xf>
    <xf numFmtId="0" fontId="8" fillId="4" borderId="9" xfId="0" applyFont="1" applyFill="1" applyBorder="1" applyAlignment="1" applyProtection="1">
      <alignment horizontal="center" vertical="center"/>
    </xf>
    <xf numFmtId="0" fontId="0" fillId="7" borderId="0" xfId="0" applyFill="1"/>
    <xf numFmtId="168" fontId="0" fillId="0" borderId="0" xfId="2" applyFont="1" applyFill="1" applyAlignment="1" applyProtection="1">
      <alignment vertical="center"/>
      <protection hidden="1"/>
    </xf>
    <xf numFmtId="2" fontId="9" fillId="0" borderId="0" xfId="0" applyNumberFormat="1" applyFont="1" applyFill="1" applyAlignment="1">
      <alignment vertical="center"/>
    </xf>
    <xf numFmtId="180" fontId="0" fillId="0" borderId="0" xfId="0" applyNumberFormat="1" applyFill="1" applyAlignment="1" applyProtection="1">
      <alignment vertical="center"/>
      <protection hidden="1"/>
    </xf>
    <xf numFmtId="193" fontId="0" fillId="0" borderId="0" xfId="0" applyNumberFormat="1"/>
    <xf numFmtId="195" fontId="0" fillId="0" borderId="0" xfId="0" applyNumberFormat="1"/>
    <xf numFmtId="10" fontId="8" fillId="0" borderId="0" xfId="6" applyNumberFormat="1" applyFont="1" applyFill="1" applyAlignment="1" applyProtection="1">
      <alignment vertical="center"/>
      <protection hidden="1"/>
    </xf>
    <xf numFmtId="168" fontId="0" fillId="0" borderId="0" xfId="2" applyFont="1" applyFill="1" applyAlignment="1" applyProtection="1">
      <alignment vertical="center"/>
    </xf>
    <xf numFmtId="168" fontId="0" fillId="0" borderId="0" xfId="2" applyNumberFormat="1" applyFont="1" applyFill="1"/>
    <xf numFmtId="10" fontId="0" fillId="7" borderId="53" xfId="1" applyNumberFormat="1" applyFont="1" applyFill="1" applyBorder="1" applyAlignment="1">
      <alignment vertical="center"/>
    </xf>
    <xf numFmtId="10" fontId="0" fillId="7" borderId="12" xfId="1" applyNumberFormat="1" applyFont="1" applyFill="1" applyBorder="1" applyAlignment="1">
      <alignment vertical="center"/>
    </xf>
    <xf numFmtId="0" fontId="8" fillId="7" borderId="9" xfId="6" applyFont="1" applyFill="1" applyBorder="1" applyAlignment="1" applyProtection="1">
      <alignment vertical="center"/>
      <protection hidden="1"/>
    </xf>
    <xf numFmtId="10" fontId="0" fillId="7" borderId="18" xfId="1" applyNumberFormat="1" applyFont="1" applyFill="1" applyBorder="1" applyAlignment="1">
      <alignment vertical="center"/>
    </xf>
    <xf numFmtId="0" fontId="8" fillId="7" borderId="0" xfId="6" applyFont="1" applyFill="1" applyAlignment="1" applyProtection="1">
      <alignment vertical="center"/>
      <protection hidden="1"/>
    </xf>
    <xf numFmtId="187" fontId="12" fillId="0" borderId="35" xfId="6" applyNumberFormat="1" applyFont="1" applyFill="1" applyBorder="1" applyAlignment="1" applyProtection="1">
      <alignment horizontal="center" vertical="center" wrapText="1"/>
      <protection hidden="1"/>
    </xf>
    <xf numFmtId="10" fontId="8" fillId="0" borderId="54" xfId="6" applyNumberFormat="1" applyFont="1" applyFill="1" applyBorder="1" applyAlignment="1" applyProtection="1">
      <alignment vertical="center"/>
      <protection hidden="1"/>
    </xf>
    <xf numFmtId="10" fontId="8" fillId="0" borderId="55" xfId="6" applyNumberFormat="1" applyFont="1" applyFill="1" applyBorder="1" applyAlignment="1" applyProtection="1">
      <alignment vertical="center"/>
      <protection hidden="1"/>
    </xf>
    <xf numFmtId="49" fontId="12" fillId="3" borderId="9" xfId="6" applyNumberFormat="1"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protection locked="0"/>
    </xf>
    <xf numFmtId="14" fontId="12" fillId="3" borderId="9" xfId="6" applyNumberFormat="1" applyFont="1" applyFill="1" applyBorder="1" applyAlignment="1" applyProtection="1">
      <alignment horizontal="left" vertical="center"/>
      <protection locked="0"/>
    </xf>
    <xf numFmtId="174" fontId="12" fillId="3" borderId="9" xfId="6" applyNumberFormat="1" applyFont="1" applyFill="1" applyBorder="1" applyAlignment="1" applyProtection="1">
      <alignment horizontal="left" vertical="center"/>
      <protection locked="0"/>
    </xf>
    <xf numFmtId="10" fontId="12" fillId="3" borderId="9" xfId="1" applyNumberFormat="1" applyFont="1" applyFill="1" applyBorder="1" applyAlignment="1" applyProtection="1">
      <alignment horizontal="left" vertical="center"/>
      <protection locked="0"/>
    </xf>
    <xf numFmtId="13" fontId="8" fillId="0" borderId="0" xfId="6" applyNumberFormat="1" applyFont="1" applyFill="1" applyBorder="1" applyAlignment="1" applyProtection="1">
      <alignment vertical="center"/>
      <protection hidden="1"/>
    </xf>
    <xf numFmtId="10" fontId="8" fillId="7" borderId="9" xfId="1" applyNumberFormat="1" applyFont="1" applyFill="1" applyBorder="1" applyAlignment="1">
      <alignment vertical="center"/>
    </xf>
    <xf numFmtId="10" fontId="8" fillId="7" borderId="52" xfId="1" applyNumberFormat="1" applyFont="1" applyFill="1" applyBorder="1" applyAlignment="1">
      <alignment vertical="center"/>
    </xf>
    <xf numFmtId="10" fontId="8" fillId="7" borderId="53" xfId="1" applyNumberFormat="1" applyFont="1" applyFill="1" applyBorder="1" applyAlignment="1">
      <alignment vertical="center"/>
    </xf>
    <xf numFmtId="169" fontId="8" fillId="7" borderId="0" xfId="6" applyNumberFormat="1" applyFont="1" applyFill="1" applyBorder="1" applyAlignment="1" applyProtection="1">
      <alignment vertical="center"/>
      <protection hidden="1"/>
    </xf>
    <xf numFmtId="10" fontId="8" fillId="7" borderId="0" xfId="15" applyNumberFormat="1" applyFont="1" applyFill="1" applyBorder="1" applyAlignment="1" applyProtection="1">
      <alignment vertical="center"/>
      <protection locked="0"/>
    </xf>
    <xf numFmtId="10" fontId="8" fillId="7" borderId="0" xfId="6" applyNumberFormat="1" applyFont="1" applyFill="1" applyBorder="1" applyAlignment="1" applyProtection="1">
      <alignment vertical="center"/>
      <protection hidden="1"/>
    </xf>
    <xf numFmtId="0" fontId="8" fillId="7" borderId="9" xfId="6" applyFont="1" applyFill="1" applyBorder="1" applyAlignment="1" applyProtection="1">
      <alignment horizontal="right" vertical="center"/>
      <protection hidden="1"/>
    </xf>
    <xf numFmtId="10" fontId="8" fillId="7" borderId="9" xfId="15" applyNumberFormat="1" applyFont="1" applyFill="1" applyBorder="1" applyAlignment="1" applyProtection="1">
      <alignment vertical="center"/>
      <protection hidden="1"/>
    </xf>
    <xf numFmtId="0" fontId="8" fillId="7" borderId="0" xfId="6" applyFont="1" applyFill="1" applyBorder="1" applyAlignment="1" applyProtection="1">
      <alignment vertical="center"/>
      <protection hidden="1"/>
    </xf>
    <xf numFmtId="0" fontId="8" fillId="7" borderId="0" xfId="6" applyFont="1" applyFill="1" applyAlignment="1" applyProtection="1">
      <alignment horizontal="center" vertical="center"/>
      <protection hidden="1"/>
    </xf>
    <xf numFmtId="0" fontId="8" fillId="7" borderId="0" xfId="6" applyFont="1" applyFill="1" applyBorder="1" applyAlignment="1" applyProtection="1">
      <alignment horizontal="right" vertical="center"/>
      <protection hidden="1"/>
    </xf>
    <xf numFmtId="187" fontId="8" fillId="7" borderId="0" xfId="6" applyNumberFormat="1" applyFont="1" applyFill="1" applyAlignment="1" applyProtection="1">
      <alignment vertical="center"/>
      <protection hidden="1"/>
    </xf>
    <xf numFmtId="168" fontId="8" fillId="7" borderId="9" xfId="6" applyNumberFormat="1" applyFont="1" applyFill="1" applyBorder="1" applyAlignment="1" applyProtection="1">
      <alignment vertical="center"/>
      <protection hidden="1"/>
    </xf>
    <xf numFmtId="43" fontId="8" fillId="7" borderId="0" xfId="81" applyFont="1" applyFill="1" applyAlignment="1" applyProtection="1">
      <alignment vertical="center"/>
      <protection hidden="1"/>
    </xf>
    <xf numFmtId="2" fontId="13" fillId="7" borderId="0" xfId="6" applyNumberFormat="1" applyFont="1" applyFill="1" applyBorder="1" applyAlignment="1" applyProtection="1">
      <alignment vertical="center"/>
      <protection hidden="1"/>
    </xf>
    <xf numFmtId="10" fontId="8" fillId="7" borderId="0" xfId="6" applyNumberFormat="1" applyFont="1" applyFill="1" applyAlignment="1" applyProtection="1">
      <alignment vertical="center"/>
      <protection hidden="1"/>
    </xf>
    <xf numFmtId="2" fontId="9" fillId="0" borderId="31" xfId="19" applyNumberFormat="1" applyFont="1" applyFill="1" applyBorder="1" applyAlignment="1">
      <alignment vertical="center"/>
    </xf>
    <xf numFmtId="0" fontId="50" fillId="0" borderId="9" xfId="0" applyFont="1" applyFill="1" applyBorder="1" applyAlignment="1">
      <alignment vertical="center"/>
    </xf>
    <xf numFmtId="39" fontId="43" fillId="0" borderId="9" xfId="0" applyNumberFormat="1" applyFont="1" applyFill="1" applyBorder="1" applyAlignment="1" applyProtection="1">
      <alignment horizontal="left" vertical="center"/>
    </xf>
    <xf numFmtId="0" fontId="13" fillId="0" borderId="0" xfId="0" applyFont="1" applyFill="1" applyBorder="1" applyAlignment="1">
      <alignment horizontal="left" vertical="center"/>
    </xf>
    <xf numFmtId="0" fontId="13" fillId="0" borderId="9" xfId="0" applyFont="1" applyFill="1" applyBorder="1" applyAlignment="1">
      <alignment horizontal="left" vertical="center"/>
    </xf>
    <xf numFmtId="2" fontId="9" fillId="0" borderId="12" xfId="64" applyNumberFormat="1" applyFont="1" applyFill="1" applyBorder="1" applyAlignment="1">
      <alignment horizontal="right" vertical="center"/>
    </xf>
    <xf numFmtId="2" fontId="9" fillId="0" borderId="9" xfId="0" applyNumberFormat="1" applyFont="1" applyFill="1" applyBorder="1" applyAlignment="1">
      <alignment vertical="center"/>
    </xf>
    <xf numFmtId="2" fontId="9" fillId="0" borderId="9" xfId="0" applyNumberFormat="1" applyFont="1" applyFill="1" applyBorder="1"/>
    <xf numFmtId="168" fontId="51" fillId="0" borderId="0" xfId="2" applyFont="1" applyFill="1" applyAlignment="1" applyProtection="1">
      <alignment vertical="center"/>
      <protection hidden="1"/>
    </xf>
    <xf numFmtId="196" fontId="8" fillId="7" borderId="0" xfId="6" applyNumberFormat="1" applyFont="1" applyFill="1" applyAlignment="1" applyProtection="1">
      <alignment vertical="center"/>
      <protection hidden="1"/>
    </xf>
    <xf numFmtId="0" fontId="8" fillId="7" borderId="12" xfId="6" applyFont="1" applyFill="1" applyBorder="1" applyAlignment="1" applyProtection="1">
      <alignment vertical="center"/>
      <protection hidden="1"/>
    </xf>
    <xf numFmtId="0" fontId="12" fillId="7" borderId="18" xfId="6" applyFont="1" applyFill="1" applyBorder="1" applyAlignment="1" applyProtection="1">
      <alignment horizontal="left" vertical="center" wrapText="1"/>
      <protection hidden="1"/>
    </xf>
    <xf numFmtId="169" fontId="8" fillId="7" borderId="9" xfId="1" applyNumberFormat="1" applyFont="1" applyFill="1" applyBorder="1" applyAlignment="1" applyProtection="1">
      <alignment vertical="center"/>
      <protection hidden="1"/>
    </xf>
    <xf numFmtId="44" fontId="8" fillId="7" borderId="0" xfId="6" applyNumberFormat="1" applyFont="1" applyFill="1" applyBorder="1" applyAlignment="1" applyProtection="1">
      <alignment vertical="center"/>
      <protection hidden="1"/>
    </xf>
    <xf numFmtId="10" fontId="8" fillId="7" borderId="55" xfId="6" applyNumberFormat="1" applyFont="1" applyFill="1" applyBorder="1" applyAlignment="1" applyProtection="1">
      <alignment vertical="center"/>
      <protection hidden="1"/>
    </xf>
    <xf numFmtId="10" fontId="0" fillId="0" borderId="53" xfId="1" applyNumberFormat="1" applyFont="1" applyFill="1" applyBorder="1" applyAlignment="1">
      <alignment vertical="center"/>
    </xf>
    <xf numFmtId="10" fontId="0" fillId="0" borderId="9" xfId="1" applyNumberFormat="1" applyFont="1" applyFill="1" applyBorder="1" applyAlignment="1">
      <alignment vertical="center"/>
    </xf>
    <xf numFmtId="10" fontId="8" fillId="0" borderId="12" xfId="15" applyNumberFormat="1" applyFont="1" applyFill="1" applyBorder="1" applyAlignment="1" applyProtection="1">
      <alignment vertical="center"/>
      <protection locked="0"/>
    </xf>
    <xf numFmtId="10" fontId="8" fillId="0" borderId="9" xfId="15" applyNumberFormat="1" applyFont="1" applyFill="1" applyBorder="1" applyAlignment="1" applyProtection="1">
      <alignment vertical="center"/>
      <protection locked="0"/>
    </xf>
    <xf numFmtId="168" fontId="8" fillId="0" borderId="0" xfId="2" applyFont="1"/>
    <xf numFmtId="186" fontId="12" fillId="0" borderId="0" xfId="6" applyNumberFormat="1" applyFont="1" applyFill="1" applyBorder="1" applyAlignment="1" applyProtection="1">
      <alignment horizontal="left" vertical="center"/>
      <protection hidden="1"/>
    </xf>
    <xf numFmtId="0" fontId="12" fillId="0" borderId="15" xfId="0" applyFont="1" applyFill="1" applyBorder="1" applyAlignment="1" applyProtection="1">
      <alignment horizontal="center" vertical="center"/>
      <protection hidden="1"/>
    </xf>
    <xf numFmtId="0" fontId="12" fillId="0" borderId="13" xfId="0" applyNumberFormat="1" applyFont="1" applyFill="1" applyBorder="1" applyAlignment="1" applyProtection="1">
      <alignment horizontal="left" vertical="center"/>
      <protection hidden="1"/>
    </xf>
    <xf numFmtId="0" fontId="0" fillId="0" borderId="15" xfId="0" applyFill="1" applyBorder="1" applyAlignment="1" applyProtection="1">
      <alignment vertical="center"/>
      <protection hidden="1"/>
    </xf>
    <xf numFmtId="0" fontId="12" fillId="0" borderId="15" xfId="0" applyFont="1" applyFill="1" applyBorder="1" applyAlignment="1" applyProtection="1">
      <alignment horizontal="center" vertical="center" wrapText="1"/>
      <protection hidden="1"/>
    </xf>
    <xf numFmtId="179" fontId="9" fillId="0" borderId="30"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wrapText="1"/>
    </xf>
    <xf numFmtId="0" fontId="14" fillId="3" borderId="38"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14" fillId="3" borderId="43" xfId="0" applyFont="1" applyFill="1" applyBorder="1" applyAlignment="1" applyProtection="1">
      <alignment horizontal="center" vertical="center"/>
      <protection locked="0"/>
    </xf>
    <xf numFmtId="0" fontId="14" fillId="3" borderId="44"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190"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6" fontId="12" fillId="0" borderId="0" xfId="6"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187"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wrapText="1"/>
      <protection hidden="1"/>
    </xf>
    <xf numFmtId="0" fontId="12" fillId="0" borderId="12" xfId="6" applyFont="1" applyFill="1" applyBorder="1" applyAlignment="1" applyProtection="1">
      <alignment horizontal="center" vertical="center"/>
      <protection hidden="1"/>
    </xf>
    <xf numFmtId="0" fontId="12" fillId="0" borderId="15" xfId="6" applyFont="1" applyFill="1" applyBorder="1" applyAlignment="1" applyProtection="1">
      <alignment horizontal="center" vertical="center"/>
      <protection hidden="1"/>
    </xf>
    <xf numFmtId="179" fontId="9" fillId="0" borderId="35" xfId="0" applyNumberFormat="1" applyFont="1" applyFill="1" applyBorder="1" applyAlignment="1" applyProtection="1">
      <alignment horizontal="center" vertical="center"/>
    </xf>
    <xf numFmtId="179" fontId="9" fillId="0" borderId="30" xfId="0" applyNumberFormat="1" applyFont="1" applyFill="1" applyBorder="1" applyAlignment="1" applyProtection="1">
      <alignment horizontal="center" vertical="center"/>
    </xf>
    <xf numFmtId="179" fontId="9" fillId="0" borderId="36" xfId="0" applyNumberFormat="1" applyFont="1" applyFill="1" applyBorder="1" applyAlignment="1" applyProtection="1">
      <alignment horizontal="center" vertical="center"/>
    </xf>
    <xf numFmtId="179" fontId="9" fillId="0" borderId="33"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0" fontId="9" fillId="0" borderId="0" xfId="6" applyFont="1" applyBorder="1" applyAlignment="1">
      <alignment horizontal="center" vertical="center" wrapText="1"/>
    </xf>
    <xf numFmtId="0" fontId="9" fillId="2" borderId="0" xfId="6" applyFont="1" applyFill="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xf numFmtId="187" fontId="52" fillId="0" borderId="0" xfId="6" applyNumberFormat="1" applyFont="1" applyFill="1" applyBorder="1" applyAlignment="1" applyProtection="1">
      <alignment vertical="center"/>
      <protection hidden="1"/>
    </xf>
    <xf numFmtId="0" fontId="13" fillId="0" borderId="0" xfId="0" applyFont="1" applyFill="1" applyBorder="1" applyAlignment="1">
      <alignment vertical="center"/>
    </xf>
  </cellXfs>
  <cellStyles count="109">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3 2 2" xfId="93"/>
    <cellStyle name="Millares 3 3" xfId="87"/>
    <cellStyle name="Millares 4" xfId="23"/>
    <cellStyle name="Millares 4 2" xfId="88"/>
    <cellStyle name="Millares 5" xfId="24"/>
    <cellStyle name="Millares 5 2" xfId="89"/>
    <cellStyle name="Millares 6" xfId="28"/>
    <cellStyle name="Moneda" xfId="2" builtinId="4"/>
    <cellStyle name="Moneda 2" xfId="27"/>
    <cellStyle name="Moneda 2 2" xfId="47"/>
    <cellStyle name="Moneda 2 3" xfId="92"/>
    <cellStyle name="Moneda 3" xfId="48"/>
    <cellStyle name="Moneda 3 2" xfId="49"/>
    <cellStyle name="Moneda 3 2 2" xfId="94"/>
    <cellStyle name="Moneda 4" xfId="50"/>
    <cellStyle name="Moneda 5" xfId="51"/>
    <cellStyle name="Moneda 6" xfId="52"/>
    <cellStyle name="Moneda 6 2" xfId="95"/>
    <cellStyle name="Moneda0" xfId="53"/>
    <cellStyle name="Moneda0 2" xfId="96"/>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2 2 2" xfId="86"/>
    <cellStyle name="Normal 2 3" xfId="56"/>
    <cellStyle name="Normal 2 4" xfId="57"/>
    <cellStyle name="Normal 2 4 2" xfId="97"/>
    <cellStyle name="Normal 2 5" xfId="83"/>
    <cellStyle name="Normal 3" xfId="6"/>
    <cellStyle name="Normal 3 2" xfId="58"/>
    <cellStyle name="Normal 3 2 2" xfId="98"/>
    <cellStyle name="Normal 3 3" xfId="59"/>
    <cellStyle name="Normal 3 4" xfId="60"/>
    <cellStyle name="Normal 3 5" xfId="61"/>
    <cellStyle name="Normal 4" xfId="25"/>
    <cellStyle name="Normal 4 2" xfId="62"/>
    <cellStyle name="Normal 4 3" xfId="63"/>
    <cellStyle name="Normal 4 4" xfId="90"/>
    <cellStyle name="Normal 5" xfId="64"/>
    <cellStyle name="Normal 5 2" xfId="65"/>
    <cellStyle name="Normal 6" xfId="26"/>
    <cellStyle name="Normal 6 2" xfId="66"/>
    <cellStyle name="Normal 6 2 2" xfId="99"/>
    <cellStyle name="Normal 6 3" xfId="91"/>
    <cellStyle name="Normal 7" xfId="67"/>
    <cellStyle name="Normal 7 2" xfId="100"/>
    <cellStyle name="Normal 8" xfId="68"/>
    <cellStyle name="Normal 9" xfId="69"/>
    <cellStyle name="Normal 9 2" xfId="101"/>
    <cellStyle name="Normal_Analisis de precios AGOSTO 2004" xfId="5"/>
    <cellStyle name="Normal_LICITACION ESCUELA CAUCETE" xfId="108"/>
    <cellStyle name="Porcentaje 2" xfId="4"/>
    <cellStyle name="Porcentaje 2 2" xfId="70"/>
    <cellStyle name="Porcentaje 2 3" xfId="84"/>
    <cellStyle name="Porcentaje 3" xfId="15"/>
    <cellStyle name="Porcentaje 3 2" xfId="71"/>
    <cellStyle name="Porcentaje 3 2 2" xfId="102"/>
    <cellStyle name="Porcentaje 3 3" xfId="85"/>
    <cellStyle name="Porcentaje 4" xfId="72"/>
    <cellStyle name="Porcentaje 4 2" xfId="73"/>
    <cellStyle name="Porcentaje 4 3" xfId="74"/>
    <cellStyle name="Porcentaje 4 3 2" xfId="104"/>
    <cellStyle name="Porcentaje 4 4" xfId="103"/>
    <cellStyle name="Porcentaje 5" xfId="75"/>
    <cellStyle name="Porcentaje 5 2" xfId="76"/>
    <cellStyle name="Porcentaje 5 2 2" xfId="106"/>
    <cellStyle name="Porcentaje 5 3" xfId="105"/>
    <cellStyle name="Porcentaje 6" xfId="80"/>
    <cellStyle name="Porcentaje 6 2" xfId="107"/>
    <cellStyle name="Porcentaje 7" xfId="82"/>
    <cellStyle name="Porcentual" xfId="1" builtinId="5"/>
    <cellStyle name="Punto" xfId="16"/>
    <cellStyle name="Punto 2" xfId="77"/>
    <cellStyle name="Punto0" xfId="17"/>
    <cellStyle name="Punto0 2" xfId="78"/>
    <cellStyle name="Total 2" xfId="79"/>
  </cellStyles>
  <dxfs count="166">
    <dxf>
      <font>
        <b/>
        <i val="0"/>
        <strike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5.4895938826993534E-2"/>
          <c:y val="0.16425719439965689"/>
          <c:w val="0.90980393219415634"/>
          <c:h val="0.78446936087734587"/>
        </c:manualLayout>
      </c:layout>
      <c:lineChart>
        <c:grouping val="standard"/>
        <c:ser>
          <c:idx val="0"/>
          <c:order val="0"/>
          <c:tx>
            <c:strRef>
              <c:f>PTyCI!$D$112</c:f>
              <c:strCache>
                <c:ptCount val="1"/>
                <c:pt idx="0">
                  <c:v>Avance Mensual</c:v>
                </c:pt>
              </c:strCache>
            </c:strRef>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PTyCI!$E$112:$Q$112</c:f>
              <c:numCache>
                <c:formatCode>0.00%</c:formatCode>
                <c:ptCount val="13"/>
                <c:pt idx="0" formatCode="0.000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strRef>
              <c:f>PTyCI!$D$113</c:f>
              <c:strCache>
                <c:ptCount val="1"/>
                <c:pt idx="0">
                  <c:v>Avance Acumulado</c:v>
                </c:pt>
              </c:strCache>
            </c:strRef>
          </c:tx>
          <c:marker>
            <c:symbol val="none"/>
          </c:marker>
          <c:dLbls>
            <c:dLbl>
              <c:idx val="0"/>
              <c:layout>
                <c:manualLayout>
                  <c:x val="-4.7385297032589572E-3"/>
                  <c:y val="2.5327499189320736E-2"/>
                </c:manualLayout>
              </c:layout>
              <c:showVal val="1"/>
            </c:dLbl>
            <c:dLbl>
              <c:idx val="1"/>
              <c:layout>
                <c:manualLayout>
                  <c:x val="-1.6401282574476768E-2"/>
                  <c:y val="-1.9582344885021797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2.3509077129365414E-2"/>
                  <c:y val="-1.2828345101202969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2.943223925843878E-2"/>
                  <c:y val="-8.4424997297735567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4.1545059173322255E-2"/>
                  <c:y val="-5.065499837864119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3.4437264618434292E-2"/>
                  <c:y val="-1.1819499621683023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4.0277502477700657E-2"/>
                  <c:y val="-1.6884999459547223E-3"/>
                </c:manualLayout>
              </c:layout>
              <c:showVal val="1"/>
            </c:dLbl>
            <c:dLbl>
              <c:idx val="7"/>
              <c:layout>
                <c:manualLayout>
                  <c:x val="-4.2646767329330183E-2"/>
                  <c:y val="-1.6884999459547223E-3"/>
                </c:manualLayout>
              </c:layout>
              <c:showVal val="1"/>
            </c:dLbl>
            <c:dLbl>
              <c:idx val="8"/>
              <c:layout>
                <c:manualLayout>
                  <c:x val="-3.6723605200256512E-2"/>
                  <c:y val="-3.3769998919094212E-3"/>
                </c:manualLayout>
              </c:layout>
              <c:showVal val="1"/>
            </c:dLbl>
            <c:dLbl>
              <c:idx val="9"/>
              <c:layout>
                <c:manualLayout>
                  <c:x val="-4.1462134903516065E-2"/>
                  <c:y val="-5.0654998378641194E-3"/>
                </c:manualLayout>
              </c:layout>
              <c:showVal val="1"/>
            </c:dLbl>
            <c:dLbl>
              <c:idx val="10"/>
              <c:layout>
                <c:manualLayout>
                  <c:x val="-3.9092870051885976E-2"/>
                  <c:y val="-6.7539997838189135E-3"/>
                </c:manualLayout>
              </c:layout>
              <c:showVal val="1"/>
            </c:dLbl>
            <c:dLbl>
              <c:idx val="11"/>
              <c:layout>
                <c:manualLayout>
                  <c:x val="-3.1985075496997611E-2"/>
                  <c:y val="-1.0130999675728239E-2"/>
                </c:manualLayout>
              </c:layout>
              <c:showVal val="1"/>
            </c:dLbl>
            <c:dLbl>
              <c:idx val="12"/>
              <c:layout>
                <c:manualLayout>
                  <c:x val="-5.3627081886056728E-4"/>
                  <c:y val="-7.9649986126582098E-3"/>
                </c:manualLayout>
              </c:layout>
              <c:showVal val="1"/>
            </c:dLbl>
            <c:dLbl>
              <c:idx val="13"/>
              <c:layout>
                <c:manualLayout>
                  <c:x val="-3.9092870051885976E-2"/>
                  <c:y val="-1.0130999675728176E-2"/>
                </c:manualLayout>
              </c:layout>
              <c:showVal val="1"/>
            </c:dLbl>
            <c:dLbl>
              <c:idx val="14"/>
              <c:layout>
                <c:manualLayout>
                  <c:x val="-4.5016032180959599E-2"/>
                  <c:y val="-8.4426326825253091E-3"/>
                </c:manualLayout>
              </c:layout>
              <c:showVal val="1"/>
            </c:dLbl>
            <c:dLbl>
              <c:idx val="15"/>
              <c:layout>
                <c:manualLayout>
                  <c:x val="-4.8569929458403834E-2"/>
                  <c:y val="-5.0656327906157834E-3"/>
                </c:manualLayout>
              </c:layout>
              <c:showVal val="1"/>
            </c:dLbl>
            <c:dLbl>
              <c:idx val="16"/>
              <c:layout>
                <c:manualLayout>
                  <c:x val="-4.8570022736547452E-2"/>
                  <c:y val="-1.6884999459547223E-3"/>
                </c:manualLayout>
              </c:layout>
              <c:showVal val="1"/>
            </c:dLbl>
            <c:dLbl>
              <c:idx val="17"/>
              <c:layout>
                <c:manualLayout>
                  <c:x val="-4.5016125459103835E-2"/>
                  <c:y val="-1.6884999459547223E-3"/>
                </c:manualLayout>
              </c:layout>
              <c:showVal val="1"/>
            </c:dLbl>
            <c:dLbl>
              <c:idx val="18"/>
              <c:layout>
                <c:manualLayout>
                  <c:x val="-1.0560333906076514E-2"/>
                  <c:y val="2.3154220012999629E-2"/>
                </c:manualLayout>
              </c:layout>
              <c:showVal val="1"/>
            </c:dLbl>
            <c:dLbl>
              <c:idx val="19"/>
              <c:layout>
                <c:manualLayout>
                  <c:x val="-4.6200664606774307E-2"/>
                  <c:y val="-3.3769998919094212E-3"/>
                </c:manualLayout>
              </c:layout>
              <c:showVal val="1"/>
            </c:dLbl>
            <c:dLbl>
              <c:idx val="20"/>
              <c:layout>
                <c:manualLayout>
                  <c:x val="-4.5016032180959599E-2"/>
                  <c:y val="-3.3769998919094212E-3"/>
                </c:manualLayout>
              </c:layout>
              <c:showVal val="1"/>
            </c:dLbl>
            <c:dLbl>
              <c:idx val="21"/>
              <c:layout>
                <c:manualLayout>
                  <c:x val="-5.0939194310033423E-2"/>
                  <c:y val="0"/>
                </c:manualLayout>
              </c:layout>
              <c:showVal val="1"/>
            </c:dLbl>
            <c:dLbl>
              <c:idx val="22"/>
              <c:layout>
                <c:manualLayout>
                  <c:x val="-4.6200664606774307E-2"/>
                  <c:y val="-5.0654998378641194E-3"/>
                </c:manualLayout>
              </c:layout>
              <c:showVal val="1"/>
            </c:dLbl>
            <c:dLbl>
              <c:idx val="23"/>
              <c:layout>
                <c:manualLayout>
                  <c:x val="-4.2646767329330183E-2"/>
                  <c:y val="-1.6815864028689193E-3"/>
                </c:manualLayout>
              </c:layout>
              <c:showVal val="1"/>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PTyCI!$E$113:$Q$113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7-B0B8-44AD-83A6-17F4475A3F59}"/>
            </c:ext>
          </c:extLst>
        </c:ser>
        <c:ser>
          <c:idx val="2"/>
          <c:order val="2"/>
          <c:tx>
            <c:strRef>
              <c:f>PTyCI!$D$118</c:f>
              <c:strCache>
                <c:ptCount val="1"/>
                <c:pt idx="0">
                  <c:v>Curva Máxima</c:v>
                </c:pt>
              </c:strCache>
            </c:strRef>
          </c:tx>
          <c:marker>
            <c:symbol val="none"/>
          </c:marker>
          <c:dLbls>
            <c:dLbl>
              <c:idx val="0"/>
              <c:delete val="1"/>
            </c:dLbl>
            <c:dLbl>
              <c:idx val="1"/>
              <c:layout>
                <c:manualLayout>
                  <c:x val="-4.7385390310732814E-2"/>
                  <c:y val="-8.4612460677561795E-3"/>
                </c:manualLayout>
              </c:layout>
              <c:showVal val="1"/>
            </c:dLbl>
            <c:dLbl>
              <c:idx val="2"/>
              <c:layout>
                <c:manualLayout>
                  <c:x val="-4.383139975514487E-2"/>
                  <c:y val="-1.1832927849599601E-2"/>
                </c:manualLayout>
              </c:layout>
              <c:showVal val="1"/>
            </c:dLbl>
            <c:dLbl>
              <c:idx val="3"/>
              <c:layout>
                <c:manualLayout>
                  <c:x val="-4.975456188421911E-2"/>
                  <c:y val="-8.4559279576902849E-3"/>
                </c:manualLayout>
              </c:layout>
              <c:showVal val="1"/>
            </c:dLbl>
            <c:dLbl>
              <c:idx val="4"/>
              <c:layout>
                <c:manualLayout>
                  <c:x val="-4.8569929458403834E-2"/>
                  <c:y val="-8.4559279576902849E-3"/>
                </c:manualLayout>
              </c:layout>
              <c:showVal val="1"/>
            </c:dLbl>
            <c:dLbl>
              <c:idx val="5"/>
              <c:layout>
                <c:manualLayout>
                  <c:x val="-4.975456188421911E-2"/>
                  <c:y val="-1.014708695867788E-2"/>
                </c:manualLayout>
              </c:layout>
              <c:showVal val="1"/>
            </c:dLbl>
            <c:dLbl>
              <c:idx val="6"/>
              <c:layout>
                <c:manualLayout>
                  <c:x val="-4.7385297032589521E-2"/>
                  <c:y val="-8.4559279576902849E-3"/>
                </c:manualLayout>
              </c:layout>
              <c:showVal val="1"/>
            </c:dLbl>
            <c:dLbl>
              <c:idx val="7"/>
              <c:layout>
                <c:manualLayout>
                  <c:x val="-4.975456188421911E-2"/>
                  <c:y val="-5.0734770029632016E-3"/>
                </c:manualLayout>
              </c:layout>
              <c:showVal val="1"/>
            </c:dLbl>
            <c:dLbl>
              <c:idx val="8"/>
              <c:layout>
                <c:manualLayout>
                  <c:x val="-5.2123826735847964E-2"/>
                  <c:y val="-3.3823180019754372E-3"/>
                </c:manualLayout>
              </c:layout>
              <c:showVal val="1"/>
            </c:dLbl>
            <c:dLbl>
              <c:idx val="9"/>
              <c:layout>
                <c:manualLayout>
                  <c:x val="-5.6862449717250629E-2"/>
                  <c:y val="-1.6911590009877258E-3"/>
                </c:manualLayout>
              </c:layout>
              <c:showVal val="1"/>
            </c:dLbl>
            <c:dLbl>
              <c:idx val="10"/>
              <c:layout>
                <c:manualLayout>
                  <c:x val="-5.2123826735847964E-2"/>
                  <c:y val="-1.0147061819709089E-2"/>
                </c:manualLayout>
              </c:layout>
              <c:showVal val="1"/>
            </c:dLbl>
            <c:dLbl>
              <c:idx val="11"/>
              <c:layout>
                <c:manualLayout>
                  <c:x val="-4.7385297032589528E-2"/>
                  <c:y val="-1.0147061819709145E-2"/>
                </c:manualLayout>
              </c:layout>
              <c:showVal val="1"/>
            </c:dLbl>
            <c:dLbl>
              <c:idx val="12"/>
              <c:layout>
                <c:manualLayout>
                  <c:x val="-3.2910404454574646E-2"/>
                  <c:y val="-2.7674440653444276E-2"/>
                </c:manualLayout>
              </c:layout>
              <c:showVal val="1"/>
            </c:dLbl>
            <c:dLbl>
              <c:idx val="13"/>
              <c:layout>
                <c:manualLayout>
                  <c:x val="-4.8569929458403834E-2"/>
                  <c:y val="-8.4558848497577558E-3"/>
                </c:manualLayout>
              </c:layout>
              <c:showVal val="1"/>
            </c:dLbl>
            <c:dLbl>
              <c:idx val="14"/>
              <c:layout>
                <c:manualLayout>
                  <c:x val="-4.7385297032589528E-2"/>
                  <c:y val="-1.0147061819709089E-2"/>
                </c:manualLayout>
              </c:layout>
              <c:showVal val="1"/>
            </c:dLbl>
            <c:dLbl>
              <c:idx val="15"/>
              <c:layout>
                <c:manualLayout>
                  <c:x val="-4.6200664606774307E-2"/>
                  <c:y val="-1.1838238789660603E-2"/>
                </c:manualLayout>
              </c:layout>
              <c:showVal val="1"/>
            </c:dLbl>
            <c:dLbl>
              <c:idx val="16"/>
              <c:layout>
                <c:manualLayout>
                  <c:x val="-3.3169688272097438E-2"/>
                  <c:y val="-1.4600005041640223E-2"/>
                </c:manualLayout>
              </c:layout>
              <c:showVal val="1"/>
            </c:dLbl>
            <c:dLbl>
              <c:idx val="17"/>
              <c:layout>
                <c:manualLayout>
                  <c:x val="-3.6723605200256602E-2"/>
                  <c:y val="-1.8602946669466661E-2"/>
                </c:manualLayout>
              </c:layout>
              <c:showVal val="1"/>
            </c:dLbl>
            <c:dLbl>
              <c:idx val="18"/>
              <c:layout>
                <c:manualLayout>
                  <c:x val="-1.6896844312009121E-2"/>
                  <c:y val="-3.0984221476746582E-2"/>
                </c:manualLayout>
              </c:layout>
              <c:showVal val="1"/>
            </c:dLbl>
            <c:dLbl>
              <c:idx val="19"/>
              <c:layout>
                <c:manualLayout>
                  <c:x val="-3.316970792281234E-2"/>
                  <c:y val="-2.1985300609370088E-2"/>
                </c:manualLayout>
              </c:layout>
              <c:showVal val="1"/>
            </c:dLbl>
            <c:dLbl>
              <c:idx val="20"/>
              <c:layout>
                <c:manualLayout>
                  <c:x val="-2.4877280942109292E-2"/>
                  <c:y val="-1.6911769699515439E-2"/>
                </c:manualLayout>
              </c:layout>
              <c:showVal val="1"/>
            </c:dLbl>
            <c:dLbl>
              <c:idx val="21"/>
              <c:layout>
                <c:manualLayout>
                  <c:x val="-1.8954118813035641E-2"/>
                  <c:y val="-1.8602946669466661E-2"/>
                </c:manualLayout>
              </c:layout>
              <c:showVal val="1"/>
            </c:dLbl>
            <c:dLbl>
              <c:idx val="22"/>
              <c:layout>
                <c:manualLayout>
                  <c:x val="-1.8954118813035641E-2"/>
                  <c:y val="-2.0294123639418172E-2"/>
                </c:manualLayout>
              </c:layout>
              <c:showVal val="1"/>
            </c:dLbl>
            <c:dLbl>
              <c:idx val="23"/>
              <c:layout>
                <c:manualLayout>
                  <c:x val="-1.1846324258147438E-2"/>
                  <c:y val="-1.8602946669466661E-2"/>
                </c:manualLayout>
              </c:layout>
              <c:showVal val="1"/>
            </c:dLbl>
            <c:dLbl>
              <c:idx val="24"/>
              <c:delete val="1"/>
            </c:dLbl>
            <c:showVal val="1"/>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PTyCI!$E$118:$Q$118</c:f>
              <c:numCache>
                <c:formatCode>0.00%</c:formatCode>
                <c:ptCount val="13"/>
                <c:pt idx="0" formatCode="0.00">
                  <c:v>0</c:v>
                </c:pt>
                <c:pt idx="1">
                  <c:v>5.8299999999999998E-2</c:v>
                </c:pt>
                <c:pt idx="2">
                  <c:v>0.15</c:v>
                </c:pt>
                <c:pt idx="3">
                  <c:v>0.26</c:v>
                </c:pt>
                <c:pt idx="4">
                  <c:v>0.38</c:v>
                </c:pt>
                <c:pt idx="5">
                  <c:v>0.50509999999999999</c:v>
                </c:pt>
                <c:pt idx="6">
                  <c:v>0.63</c:v>
                </c:pt>
                <c:pt idx="7">
                  <c:v>0.74660000000000004</c:v>
                </c:pt>
                <c:pt idx="8">
                  <c:v>0.82340000000000002</c:v>
                </c:pt>
                <c:pt idx="9">
                  <c:v>0.9</c:v>
                </c:pt>
                <c:pt idx="10">
                  <c:v>0.94669999999999999</c:v>
                </c:pt>
                <c:pt idx="11">
                  <c:v>0.98329999999999995</c:v>
                </c:pt>
                <c:pt idx="12">
                  <c:v>1</c:v>
                </c:pt>
              </c:numCache>
            </c:numRef>
          </c:val>
          <c:smooth val="1"/>
        </c:ser>
        <c:ser>
          <c:idx val="3"/>
          <c:order val="3"/>
          <c:tx>
            <c:strRef>
              <c:f>PTyCI!$D$119</c:f>
              <c:strCache>
                <c:ptCount val="1"/>
                <c:pt idx="0">
                  <c:v>Curva Mínima</c:v>
                </c:pt>
              </c:strCache>
            </c:strRef>
          </c:tx>
          <c:marker>
            <c:symbol val="none"/>
          </c:marker>
          <c:dLbls>
            <c:dLbl>
              <c:idx val="0"/>
              <c:delete val="1"/>
            </c:dLbl>
            <c:dLbl>
              <c:idx val="1"/>
              <c:layout>
                <c:manualLayout>
                  <c:x val="5.9231621290737092E-3"/>
                  <c:y val="6.7539997838189135E-3"/>
                </c:manualLayout>
              </c:layout>
              <c:showVal val="1"/>
            </c:dLbl>
            <c:dLbl>
              <c:idx val="2"/>
              <c:layout>
                <c:manualLayout>
                  <c:x val="7.1077945548883581E-3"/>
                  <c:y val="0"/>
                </c:manualLayout>
              </c:layout>
              <c:showVal val="1"/>
            </c:dLbl>
            <c:dLbl>
              <c:idx val="3"/>
              <c:layout>
                <c:manualLayout>
                  <c:x val="8.2924269807030868E-3"/>
                  <c:y val="3.3769998919094212E-3"/>
                </c:manualLayout>
              </c:layout>
              <c:showVal val="1"/>
            </c:dLbl>
            <c:dLbl>
              <c:idx val="12"/>
              <c:layout>
                <c:manualLayout>
                  <c:x val="0"/>
                  <c:y val="2.1217349610548882E-2"/>
                </c:manualLayout>
              </c:layout>
              <c:showVal val="1"/>
            </c:dLbl>
            <c:dLbl>
              <c:idx val="18"/>
              <c:layout>
                <c:manualLayout>
                  <c:x val="0"/>
                  <c:y val="-8.8437611025760695E-3"/>
                </c:manualLayout>
              </c:layout>
              <c:showVal val="1"/>
            </c:dLbl>
            <c:dLbl>
              <c:idx val="22"/>
              <c:layout>
                <c:manualLayout>
                  <c:x val="-1.1846324258147451E-3"/>
                  <c:y val="6.7677738327222023E-3"/>
                </c:manualLayout>
              </c:layout>
              <c:showVal val="1"/>
            </c:dLbl>
            <c:dLbl>
              <c:idx val="23"/>
              <c:layout>
                <c:manualLayout>
                  <c:x val="1.0661691832332561E-2"/>
                  <c:y val="1.3535547665444424E-2"/>
                </c:manualLayout>
              </c:layout>
              <c:showVal val="1"/>
            </c:dLbl>
            <c:dLbl>
              <c:idx val="24"/>
              <c:delete val="1"/>
            </c:dLbl>
            <c:showVal val="1"/>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PTyCI!$E$119:$Q$119</c:f>
              <c:numCache>
                <c:formatCode>0.00%</c:formatCode>
                <c:ptCount val="13"/>
                <c:pt idx="0" formatCode="0.00">
                  <c:v>0</c:v>
                </c:pt>
                <c:pt idx="1">
                  <c:v>1.2500000000000001E-2</c:v>
                </c:pt>
                <c:pt idx="2">
                  <c:v>5.5E-2</c:v>
                </c:pt>
                <c:pt idx="3">
                  <c:v>0.115</c:v>
                </c:pt>
                <c:pt idx="4">
                  <c:v>0.2</c:v>
                </c:pt>
                <c:pt idx="5">
                  <c:v>0.3</c:v>
                </c:pt>
                <c:pt idx="6">
                  <c:v>0.4</c:v>
                </c:pt>
                <c:pt idx="7">
                  <c:v>0.5</c:v>
                </c:pt>
                <c:pt idx="8">
                  <c:v>0.60670000000000002</c:v>
                </c:pt>
                <c:pt idx="9">
                  <c:v>0.72</c:v>
                </c:pt>
                <c:pt idx="10">
                  <c:v>0.83330000000000004</c:v>
                </c:pt>
                <c:pt idx="11">
                  <c:v>0.93340000000000001</c:v>
                </c:pt>
                <c:pt idx="12">
                  <c:v>1</c:v>
                </c:pt>
              </c:numCache>
            </c:numRef>
          </c:val>
          <c:smooth val="1"/>
        </c:ser>
        <c:marker val="1"/>
        <c:axId val="53424128"/>
        <c:axId val="53426048"/>
      </c:lineChart>
      <c:catAx>
        <c:axId val="53424128"/>
        <c:scaling>
          <c:orientation val="minMax"/>
        </c:scaling>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lang="es-ES" sz="1000" baseline="0">
                <a:latin typeface="Arial" pitchFamily="34" charset="0"/>
              </a:defRPr>
            </a:pPr>
            <a:endParaRPr lang="es-AR"/>
          </a:p>
        </c:txPr>
        <c:crossAx val="53426048"/>
        <c:crossesAt val="0"/>
        <c:auto val="1"/>
        <c:lblAlgn val="ctr"/>
        <c:lblOffset val="100"/>
      </c:catAx>
      <c:valAx>
        <c:axId val="53426048"/>
        <c:scaling>
          <c:orientation val="minMax"/>
          <c:max val="1"/>
        </c:scaling>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2.227628046675866E-3"/>
              <c:y val="0.32481449340638624"/>
            </c:manualLayout>
          </c:layout>
        </c:title>
        <c:numFmt formatCode="0%" sourceLinked="0"/>
        <c:tickLblPos val="nextTo"/>
        <c:txPr>
          <a:bodyPr/>
          <a:lstStyle/>
          <a:p>
            <a:pPr>
              <a:defRPr lang="es-ES" baseline="0">
                <a:latin typeface="Arial" pitchFamily="34" charset="0"/>
              </a:defRPr>
            </a:pPr>
            <a:endParaRPr lang="es-AR"/>
          </a:p>
        </c:txPr>
        <c:crossAx val="53424128"/>
        <c:crosses val="autoZero"/>
        <c:crossBetween val="midCat"/>
      </c:valAx>
    </c:plotArea>
    <c:legend>
      <c:legendPos val="r"/>
      <c:layout>
        <c:manualLayout>
          <c:xMode val="edge"/>
          <c:yMode val="edge"/>
          <c:x val="0.71472703246069802"/>
          <c:y val="1.5355047108423408E-2"/>
          <c:w val="0.18167743492957075"/>
          <c:h val="0.12219647489192015"/>
        </c:manualLayout>
      </c:layout>
      <c:txPr>
        <a:bodyPr/>
        <a:lstStyle/>
        <a:p>
          <a:pPr>
            <a:defRPr lang="es-ES"/>
          </a:pPr>
          <a:endParaRPr lang="es-AR"/>
        </a:p>
      </c:txPr>
    </c:legend>
    <c:dispBlanksAs val="gap"/>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8.3628107246088226E-2"/>
          <c:y val="0.17619174658617143"/>
          <c:w val="0.87508287037038701"/>
          <c:h val="0.73851531703751261"/>
        </c:manualLayout>
      </c:layout>
      <c:lineChart>
        <c:grouping val="standard"/>
        <c:ser>
          <c:idx val="0"/>
          <c:order val="0"/>
          <c:tx>
            <c:strRef>
              <c:f>PTyCI!$D$115</c:f>
              <c:strCache>
                <c:ptCount val="1"/>
                <c:pt idx="0">
                  <c:v>Inversión Mensual</c:v>
                </c:pt>
              </c:strCache>
            </c:strRef>
          </c:tx>
          <c:marker>
            <c:symbol val="none"/>
          </c:marker>
          <c:dLbls>
            <c:dLbl>
              <c:idx val="1"/>
              <c:layout>
                <c:manualLayout>
                  <c:x val="-1.1728228321824441E-3"/>
                  <c:y val="3.3759312054334151E-3"/>
                </c:manualLayout>
              </c:layout>
              <c:showVal val="1"/>
            </c:dLbl>
            <c:dLbl>
              <c:idx val="2"/>
              <c:layout>
                <c:manualLayout>
                  <c:x val="0"/>
                  <c:y val="6.7518624108669654E-3"/>
                </c:manualLayout>
              </c:layout>
              <c:showVal val="1"/>
            </c:dLbl>
            <c:dLbl>
              <c:idx val="3"/>
              <c:layout>
                <c:manualLayout>
                  <c:x val="9.3825826574597312E-3"/>
                  <c:y val="3.3759312054332646E-3"/>
                </c:manualLayout>
              </c:layout>
              <c:showVal val="1"/>
            </c:dLbl>
            <c:dLbl>
              <c:idx val="4"/>
              <c:layout/>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9.3825826574597312E-3"/>
                  <c:y val="6.7518624108668518E-3"/>
                </c:manualLayout>
              </c:layout>
              <c:showVal val="1"/>
            </c:dLbl>
            <c:dLbl>
              <c:idx val="6"/>
              <c:layout>
                <c:manualLayout>
                  <c:x val="-8.2098521735316076E-3"/>
                  <c:y val="-8.4398280135834728E-3"/>
                </c:manualLayout>
              </c:layout>
              <c:showVal val="1"/>
            </c:dLbl>
            <c:dLbl>
              <c:idx val="7"/>
              <c:layout>
                <c:manualLayout>
                  <c:x val="-2.3456456643648656E-3"/>
                  <c:y val="-6.7518624108668518E-3"/>
                </c:manualLayout>
              </c:layout>
              <c:showVal val="1"/>
            </c:dLbl>
            <c:dLbl>
              <c:idx val="8"/>
              <c:layout>
                <c:manualLayout>
                  <c:x val="1.1728228321824441E-3"/>
                  <c:y val="-1.6879656027166943E-3"/>
                </c:manualLayout>
              </c:layout>
              <c:showVal val="1"/>
            </c:dLbl>
            <c:dLbl>
              <c:idx val="9"/>
              <c:layout>
                <c:manualLayout>
                  <c:x val="-3.5184684965473296E-3"/>
                  <c:y val="1.1815759219017265E-2"/>
                </c:manualLayout>
              </c:layout>
              <c:showVal val="1"/>
            </c:dLbl>
            <c:dLbl>
              <c:idx val="10"/>
              <c:layout>
                <c:manualLayout>
                  <c:x val="3.5184684965473296E-3"/>
                  <c:y val="1.0127793616300181E-2"/>
                </c:manualLayout>
              </c:layout>
              <c:showVal val="1"/>
            </c:dLbl>
            <c:dLbl>
              <c:idx val="11"/>
              <c:layout>
                <c:manualLayout>
                  <c:x val="1.1728228321824441E-3"/>
                  <c:y val="-5.0638968081500825E-3"/>
                </c:manualLayout>
              </c:layout>
              <c:showVal val="1"/>
            </c:dLbl>
            <c:dLbl>
              <c:idx val="12"/>
              <c:layout>
                <c:manualLayout>
                  <c:x val="1.1728228321824441E-3"/>
                  <c:y val="1.6879656027166943E-3"/>
                </c:manualLayout>
              </c:layout>
              <c:showVal val="1"/>
            </c:dLbl>
            <c:dLbl>
              <c:idx val="13"/>
              <c:layout>
                <c:manualLayout>
                  <c:x val="0"/>
                  <c:y val="5.0638968081500825E-3"/>
                </c:manualLayout>
              </c:layout>
              <c:showVal val="1"/>
            </c:dLbl>
            <c:dLbl>
              <c:idx val="14"/>
              <c:layout>
                <c:manualLayout>
                  <c:x val="2.3456456643648656E-3"/>
                  <c:y val="3.3759312054334151E-3"/>
                </c:manualLayout>
              </c:layout>
              <c:showVal val="1"/>
            </c:dLbl>
            <c:dLbl>
              <c:idx val="15"/>
              <c:layout>
                <c:manualLayout>
                  <c:x val="-3.5185608448018452E-3"/>
                  <c:y val="-1.1815759219017098E-2"/>
                </c:manualLayout>
              </c:layout>
              <c:showVal val="1"/>
            </c:dLbl>
            <c:dLbl>
              <c:idx val="16"/>
              <c:layout>
                <c:manualLayout>
                  <c:x val="1.1728228321824441E-3"/>
                  <c:y val="-5.0638968081500825E-3"/>
                </c:manualLayout>
              </c:layout>
              <c:showVal val="1"/>
            </c:dLbl>
            <c:dLbl>
              <c:idx val="17"/>
              <c:layout>
                <c:manualLayout>
                  <c:x val="0"/>
                  <c:y val="-3.3759312054334151E-3"/>
                </c:manualLayout>
              </c:layout>
              <c:showVal val="1"/>
            </c:dLbl>
            <c:dLbl>
              <c:idx val="18"/>
              <c:layout>
                <c:manualLayout>
                  <c:x val="-4.6912913287297823E-3"/>
                  <c:y val="1.1815759219016951E-2"/>
                </c:manualLayout>
              </c:layout>
              <c:showVal val="1"/>
            </c:dLbl>
            <c:dLbl>
              <c:idx val="19"/>
              <c:layout>
                <c:manualLayout>
                  <c:x val="-2.3456456643648656E-3"/>
                  <c:y val="2.025558723260034E-2"/>
                </c:manualLayout>
              </c:layout>
              <c:showVal val="1"/>
            </c:dLbl>
            <c:dLbl>
              <c:idx val="20"/>
              <c:layout>
                <c:manualLayout>
                  <c:x val="-2.3456456643648656E-3"/>
                  <c:y val="-8.4398280135834728E-3"/>
                </c:manualLayout>
              </c:layout>
              <c:showVal val="1"/>
            </c:dLbl>
            <c:dLbl>
              <c:idx val="21"/>
              <c:layout>
                <c:manualLayout>
                  <c:x val="0"/>
                  <c:y val="-6.7518624108668518E-3"/>
                </c:manualLayout>
              </c:layout>
              <c:showVal val="1"/>
            </c:dLbl>
            <c:dLbl>
              <c:idx val="22"/>
              <c:layout>
                <c:manualLayout>
                  <c:x val="0"/>
                  <c:y val="-8.4398280135834728E-3"/>
                </c:manualLayout>
              </c:layout>
              <c:showVal val="1"/>
            </c:dLbl>
            <c:dLbl>
              <c:idx val="23"/>
              <c:layout>
                <c:manualLayout>
                  <c:x val="1.1728228321824441E-3"/>
                  <c:y val="-6.7518624108668518E-3"/>
                </c:manualLayout>
              </c:layout>
              <c:showVal val="1"/>
            </c:dLbl>
            <c:dLbl>
              <c:idx val="24"/>
              <c:layout>
                <c:manualLayout>
                  <c:x val="0"/>
                  <c:y val="8.4398280135834728E-3"/>
                </c:manualLayout>
              </c:layout>
              <c:showVal val="1"/>
            </c:dLbl>
            <c:numFmt formatCode="&quot;$&quot;\ #,##0.00" sourceLinked="0"/>
            <c:spPr>
              <a:noFill/>
              <a:ln>
                <a:noFill/>
              </a:ln>
              <a:effectLst/>
            </c:spPr>
            <c:txPr>
              <a:bodyPr rot="0" vert="horz" anchor="ctr" anchorCtr="0"/>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PTyCI!$E$115:$Q$115</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strRef>
              <c:f>PTyCI!$D$116</c:f>
              <c:strCache>
                <c:ptCount val="1"/>
                <c:pt idx="0">
                  <c:v>Inversión Acumulada</c:v>
                </c:pt>
              </c:strCache>
            </c:strRef>
          </c:tx>
          <c:marker>
            <c:symbol val="none"/>
          </c:marker>
          <c:dLbls>
            <c:dLbl>
              <c:idx val="1"/>
              <c:layout>
                <c:manualLayout>
                  <c:x val="-1.9550956612481341E-2"/>
                  <c:y val="-1.7634987406713317E-2"/>
                </c:manualLayout>
              </c:layout>
              <c:dLblPos val="r"/>
              <c:showVal val="1"/>
            </c:dLbl>
            <c:dLbl>
              <c:idx val="2"/>
              <c:layout>
                <c:manualLayout>
                  <c:x val="-2.3069425109028638E-2"/>
                  <c:y val="-1.7634987406713317E-2"/>
                </c:manualLayout>
              </c:layout>
              <c:dLblPos val="r"/>
              <c:showVal val="1"/>
            </c:dLbl>
            <c:dLbl>
              <c:idx val="5"/>
              <c:layout>
                <c:manualLayout>
                  <c:x val="-4.3787222222222533E-2"/>
                  <c:y val="-1.763498384751792E-2"/>
                </c:manualLayout>
              </c:layout>
              <c:dLblPos val="r"/>
              <c:showVal val="1"/>
            </c:dLbl>
            <c:dLbl>
              <c:idx val="6"/>
              <c:layout>
                <c:manualLayout>
                  <c:x val="-3.9099050429073523E-2"/>
                  <c:y val="-1.7634987406713317E-2"/>
                </c:manualLayout>
              </c:layout>
              <c:dLblPos val="r"/>
              <c:showVal val="1"/>
            </c:dLbl>
            <c:dLbl>
              <c:idx val="7"/>
              <c:layout>
                <c:manualLayout>
                  <c:x val="-3.6753404764708189E-2"/>
                  <c:y val="-1.9322953009430165E-2"/>
                </c:manualLayout>
              </c:layout>
              <c:dLblPos val="r"/>
              <c:showVal val="1"/>
            </c:dLbl>
            <c:dLbl>
              <c:idx val="11"/>
              <c:layout>
                <c:manualLayout>
                  <c:x val="-2.8153658260666799E-2"/>
                  <c:y val="-1.5947021803996625E-2"/>
                </c:manualLayout>
              </c:layout>
              <c:dLblPos val="r"/>
              <c:showVal val="1"/>
            </c:dLbl>
            <c:dLbl>
              <c:idx val="12"/>
              <c:layout>
                <c:manualLayout>
                  <c:x val="-3.2844949589397002E-2"/>
                  <c:y val="-2.26988842148634E-2"/>
                </c:manualLayout>
              </c:layout>
              <c:dLblPos val="r"/>
              <c:showVal val="1"/>
            </c:dLbl>
            <c:dLbl>
              <c:idx val="13"/>
              <c:layout>
                <c:manualLayout>
                  <c:x val="-3.5190595253761461E-2"/>
                  <c:y val="-1.9322953009430165E-2"/>
                </c:manualLayout>
              </c:layout>
              <c:dLblPos val="r"/>
              <c:showVal val="1"/>
            </c:dLbl>
            <c:dLbl>
              <c:idx val="14"/>
              <c:layout>
                <c:manualLayout>
                  <c:x val="-3.8709063750308789E-2"/>
                  <c:y val="-2.4386849817580093E-2"/>
                </c:manualLayout>
              </c:layout>
              <c:dLblPos val="r"/>
              <c:showVal val="1"/>
            </c:dLbl>
            <c:dLbl>
              <c:idx val="15"/>
              <c:layout>
                <c:manualLayout>
                  <c:x val="-4.3400355079038479E-2"/>
                  <c:y val="-1.9322953009430165E-2"/>
                </c:manualLayout>
              </c:layout>
              <c:dLblPos val="r"/>
              <c:showVal val="1"/>
            </c:dLbl>
            <c:dLbl>
              <c:idx val="16"/>
              <c:layout>
                <c:manualLayout>
                  <c:x val="-4.1054709414673762E-2"/>
                  <c:y val="-1.9322953009430165E-2"/>
                </c:manualLayout>
              </c:layout>
              <c:dLblPos val="r"/>
              <c:showVal val="1"/>
            </c:dLbl>
            <c:dLbl>
              <c:idx val="17"/>
              <c:layout>
                <c:manualLayout>
                  <c:x val="-4.4573177911221555E-2"/>
                  <c:y val="-1.9322953009430165E-2"/>
                </c:manualLayout>
              </c:layout>
              <c:dLblPos val="r"/>
              <c:showVal val="1"/>
            </c:dLbl>
            <c:dLbl>
              <c:idx val="18"/>
              <c:layout>
                <c:manualLayout>
                  <c:x val="-4.1054709414673679E-2"/>
                  <c:y val="-1.7634987406713317E-2"/>
                </c:manualLayout>
              </c:layout>
              <c:dLblPos val="r"/>
              <c:showVal val="1"/>
            </c:dLbl>
            <c:numFmt formatCode="&quot;$&quot;\ #,##0.00" sourceLinked="0"/>
            <c:spPr>
              <a:noFill/>
              <a:ln>
                <a:noFill/>
              </a:ln>
              <a:effectLst/>
            </c:spPr>
            <c:txPr>
              <a:bodyPr rot="0" vert="horz" anchor="ctr" anchorCtr="1"/>
              <a:lstStyle/>
              <a:p>
                <a:pPr>
                  <a:defRPr lang="es-ES"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PTyCI!$E$116:$Q$116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53486720"/>
        <c:axId val="53488640"/>
      </c:lineChart>
      <c:catAx>
        <c:axId val="53486720"/>
        <c:scaling>
          <c:orientation val="minMax"/>
        </c:scaling>
        <c:axPos val="b"/>
        <c:title>
          <c:tx>
            <c:rich>
              <a:bodyPr/>
              <a:lstStyle/>
              <a:p>
                <a:pPr>
                  <a:defRPr lang="es-ES"/>
                </a:pPr>
                <a:r>
                  <a:rPr lang="en-US">
                    <a:latin typeface="Arial" pitchFamily="34" charset="0"/>
                    <a:cs typeface="Arial" pitchFamily="34" charset="0"/>
                  </a:rPr>
                  <a:t>MESES</a:t>
                </a:r>
              </a:p>
            </c:rich>
          </c:tx>
          <c:layout/>
        </c:title>
        <c:numFmt formatCode="#,##0" sourceLinked="0"/>
        <c:tickLblPos val="nextTo"/>
        <c:txPr>
          <a:bodyPr rot="0" vert="horz"/>
          <a:lstStyle/>
          <a:p>
            <a:pPr>
              <a:defRPr lang="es-ES" sz="1000" baseline="0">
                <a:latin typeface="Arial" pitchFamily="34" charset="0"/>
              </a:defRPr>
            </a:pPr>
            <a:endParaRPr lang="es-AR"/>
          </a:p>
        </c:txPr>
        <c:crossAx val="53488640"/>
        <c:crosses val="autoZero"/>
        <c:auto val="1"/>
        <c:lblAlgn val="ctr"/>
        <c:lblOffset val="100"/>
      </c:catAx>
      <c:valAx>
        <c:axId val="53488640"/>
        <c:scaling>
          <c:orientation val="minMax"/>
        </c:scaling>
        <c:axPos val="l"/>
        <c:majorGridlines/>
        <c:title>
          <c:tx>
            <c:rich>
              <a:bodyPr rot="-5400000" vert="horz"/>
              <a:lstStyle/>
              <a:p>
                <a:pPr>
                  <a:defRPr lang="es-ES"/>
                </a:pPr>
                <a:r>
                  <a:rPr lang="en-US"/>
                  <a:t>MILLES DE PESOS</a:t>
                </a:r>
              </a:p>
            </c:rich>
          </c:tx>
          <c:layout>
            <c:manualLayout>
              <c:xMode val="edge"/>
              <c:yMode val="edge"/>
              <c:x val="1.2165740740740737E-2"/>
              <c:y val="0.48667319444445251"/>
            </c:manualLayout>
          </c:layout>
        </c:title>
        <c:numFmt formatCode="&quot;$&quot;\ #,##0" sourceLinked="0"/>
        <c:tickLblPos val="nextTo"/>
        <c:txPr>
          <a:bodyPr/>
          <a:lstStyle/>
          <a:p>
            <a:pPr>
              <a:defRPr lang="es-ES"/>
            </a:pPr>
            <a:endParaRPr lang="es-AR"/>
          </a:p>
        </c:txPr>
        <c:crossAx val="5348672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txPr>
        <a:bodyPr/>
        <a:lstStyle/>
        <a:p>
          <a:pPr>
            <a:defRPr lang="es-ES"/>
          </a:pPr>
          <a:endParaRPr lang="es-AR"/>
        </a:p>
      </c:txPr>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21168</xdr:colOff>
      <xdr:row>0</xdr:row>
      <xdr:rowOff>1</xdr:rowOff>
    </xdr:from>
    <xdr:to>
      <xdr:col>14</xdr:col>
      <xdr:colOff>510886</xdr:colOff>
      <xdr:row>36</xdr:row>
      <xdr:rowOff>10477</xdr:rowOff>
    </xdr:to>
    <xdr:graphicFrame macro="">
      <xdr:nvGraphicFramePr>
        <xdr:cNvPr id="12" name="11 Gráfico">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0.77709</cdr:x>
      <cdr:y>0.43502</cdr:y>
    </cdr:from>
    <cdr:to>
      <cdr:x>0.86949</cdr:x>
      <cdr:y>0.47162</cdr:y>
    </cdr:to>
    <cdr:sp macro="" textlink="">
      <cdr:nvSpPr>
        <cdr:cNvPr id="2" name="1 CuadroTexto"/>
        <cdr:cNvSpPr txBox="1"/>
      </cdr:nvSpPr>
      <cdr:spPr>
        <a:xfrm xmlns:a="http://schemas.openxmlformats.org/drawingml/2006/main">
          <a:off x="8030428" y="3126043"/>
          <a:ext cx="954821" cy="26300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0.7334</cdr:x>
      <cdr:y>0.38722</cdr:y>
    </cdr:from>
    <cdr:to>
      <cdr:x>0.77709</cdr:x>
      <cdr:y>0.45332</cdr:y>
    </cdr:to>
    <cdr:sp macro="" textlink="">
      <cdr:nvSpPr>
        <cdr:cNvPr id="4" name="3 Conector recto de flecha"/>
        <cdr:cNvSpPr/>
      </cdr:nvSpPr>
      <cdr:spPr>
        <a:xfrm xmlns:a="http://schemas.openxmlformats.org/drawingml/2006/main">
          <a:off x="7694082" y="2781299"/>
          <a:ext cx="458344" cy="47480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0.49811</cdr:x>
      <cdr:y>0.27897</cdr:y>
    </cdr:from>
    <cdr:to>
      <cdr:x>0.5909</cdr:x>
      <cdr:y>0.31277</cdr:y>
    </cdr:to>
    <cdr:sp macro="" textlink="">
      <cdr:nvSpPr>
        <cdr:cNvPr id="5" name="1 CuadroTexto"/>
        <cdr:cNvSpPr txBox="1"/>
      </cdr:nvSpPr>
      <cdr:spPr>
        <a:xfrm xmlns:a="http://schemas.openxmlformats.org/drawingml/2006/main">
          <a:off x="5140764" y="2003088"/>
          <a:ext cx="957640" cy="242691"/>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0.59229</cdr:x>
      <cdr:y>0.3026</cdr:y>
    </cdr:from>
    <cdr:to>
      <cdr:x>0.61861</cdr:x>
      <cdr:y>0.33379</cdr:y>
    </cdr:to>
    <cdr:sp macro="" textlink="">
      <cdr:nvSpPr>
        <cdr:cNvPr id="6" name="2 Conector recto de flecha"/>
        <cdr:cNvSpPr/>
      </cdr:nvSpPr>
      <cdr:spPr>
        <a:xfrm xmlns:a="http://schemas.openxmlformats.org/drawingml/2006/main" flipH="1" flipV="1">
          <a:off x="6213695" y="2171044"/>
          <a:ext cx="276155" cy="22381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0.60731</cdr:x>
      <cdr:y>0.49486</cdr:y>
    </cdr:from>
    <cdr:to>
      <cdr:x>0.69709</cdr:x>
      <cdr:y>0.56773</cdr:y>
    </cdr:to>
    <cdr:sp macro="" textlink="">
      <cdr:nvSpPr>
        <cdr:cNvPr id="8" name="7 Conector recto de flecha"/>
        <cdr:cNvSpPr/>
      </cdr:nvSpPr>
      <cdr:spPr>
        <a:xfrm xmlns:a="http://schemas.openxmlformats.org/drawingml/2006/main">
          <a:off x="6275959" y="3556041"/>
          <a:ext cx="927784" cy="523642"/>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0.33474</cdr:x>
      <cdr:y>0.41947</cdr:y>
    </cdr:from>
    <cdr:to>
      <cdr:x>0.44652</cdr:x>
      <cdr:y>0.45607</cdr:y>
    </cdr:to>
    <cdr:sp macro="" textlink="">
      <cdr:nvSpPr>
        <cdr:cNvPr id="9" name="1 CuadroTexto"/>
        <cdr:cNvSpPr txBox="1"/>
      </cdr:nvSpPr>
      <cdr:spPr>
        <a:xfrm xmlns:a="http://schemas.openxmlformats.org/drawingml/2006/main">
          <a:off x="3459223" y="3014282"/>
          <a:ext cx="1155109" cy="263006"/>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Contractual</a:t>
          </a:r>
        </a:p>
      </cdr:txBody>
    </cdr:sp>
  </cdr:relSizeAnchor>
  <cdr:relSizeAnchor xmlns:cdr="http://schemas.openxmlformats.org/drawingml/2006/chartDrawing">
    <cdr:from>
      <cdr:x>0.39341</cdr:x>
      <cdr:y>0.46133</cdr:y>
    </cdr:from>
    <cdr:to>
      <cdr:x>0.52549</cdr:x>
      <cdr:y>0.52778</cdr:y>
    </cdr:to>
    <cdr:sp macro="" textlink="">
      <cdr:nvSpPr>
        <cdr:cNvPr id="10" name="2 Conector recto de flecha"/>
        <cdr:cNvSpPr/>
      </cdr:nvSpPr>
      <cdr:spPr>
        <a:xfrm xmlns:a="http://schemas.openxmlformats.org/drawingml/2006/main" flipH="1" flipV="1">
          <a:off x="4127252" y="3313642"/>
          <a:ext cx="1385605" cy="477307"/>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571500</xdr:colOff>
      <xdr:row>41</xdr:row>
      <xdr:rowOff>158750</xdr:rowOff>
    </xdr:to>
    <xdr:graphicFrame macro="">
      <xdr:nvGraphicFramePr>
        <xdr:cNvPr id="3" name="2 Gráfico">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240"/>
  <sheetViews>
    <sheetView tabSelected="1" zoomScale="90" zoomScaleNormal="90" workbookViewId="0">
      <selection activeCell="G3" sqref="G3"/>
    </sheetView>
  </sheetViews>
  <sheetFormatPr baseColWidth="10" defaultRowHeight="12.75"/>
  <cols>
    <col min="1" max="1" width="5.140625" customWidth="1"/>
    <col min="2" max="2" width="35" customWidth="1"/>
    <col min="3" max="3" width="139.42578125" customWidth="1"/>
    <col min="4" max="4" width="4.28515625" bestFit="1" customWidth="1"/>
    <col min="5" max="5" width="4.42578125" customWidth="1"/>
    <col min="7" max="7" width="141.28515625" customWidth="1"/>
    <col min="8" max="8" width="8" customWidth="1"/>
    <col min="9" max="9" width="6.28515625" customWidth="1"/>
    <col min="10" max="10" width="14.5703125" customWidth="1"/>
    <col min="12" max="12" width="16" customWidth="1"/>
  </cols>
  <sheetData>
    <row r="1" spans="1:8">
      <c r="B1" s="134" t="s">
        <v>7</v>
      </c>
      <c r="C1" s="490" t="s">
        <v>1123</v>
      </c>
      <c r="E1" s="134"/>
      <c r="H1" s="188"/>
    </row>
    <row r="2" spans="1:8">
      <c r="B2" s="136" t="s">
        <v>8</v>
      </c>
      <c r="C2" s="491" t="s">
        <v>1379</v>
      </c>
      <c r="E2" s="134"/>
      <c r="H2" s="189"/>
    </row>
    <row r="3" spans="1:8">
      <c r="B3" s="136" t="s">
        <v>12</v>
      </c>
      <c r="C3" s="492" t="s">
        <v>1380</v>
      </c>
      <c r="E3" s="138"/>
      <c r="H3" s="189"/>
    </row>
    <row r="4" spans="1:8">
      <c r="B4" s="136" t="s">
        <v>11</v>
      </c>
      <c r="C4" s="551" t="s">
        <v>1397</v>
      </c>
      <c r="E4" s="225"/>
      <c r="H4" s="189"/>
    </row>
    <row r="5" spans="1:8" ht="13.5" thickBot="1">
      <c r="B5" s="136" t="s">
        <v>32</v>
      </c>
      <c r="C5" s="552" t="s">
        <v>1396</v>
      </c>
      <c r="E5" s="189"/>
      <c r="H5" s="189"/>
    </row>
    <row r="6" spans="1:8">
      <c r="B6" s="136" t="s">
        <v>14</v>
      </c>
      <c r="C6" s="493">
        <f ca="1">Monto_Oferta</f>
        <v>0</v>
      </c>
      <c r="E6" s="226"/>
      <c r="F6" s="145"/>
      <c r="G6" s="153" t="s">
        <v>1140</v>
      </c>
      <c r="H6" s="157"/>
    </row>
    <row r="7" spans="1:8" ht="13.5" thickBot="1">
      <c r="B7" s="136" t="s">
        <v>1104</v>
      </c>
      <c r="C7" s="555">
        <v>0.1</v>
      </c>
      <c r="E7" s="227"/>
      <c r="F7" s="146"/>
      <c r="G7" s="135"/>
      <c r="H7" s="148"/>
    </row>
    <row r="8" spans="1:8" ht="13.5" thickBot="1">
      <c r="B8" s="136" t="s">
        <v>1102</v>
      </c>
      <c r="C8" s="553" t="s">
        <v>1398</v>
      </c>
      <c r="E8" s="228"/>
      <c r="F8" s="146"/>
      <c r="G8" s="155" t="s">
        <v>1141</v>
      </c>
      <c r="H8" s="148"/>
    </row>
    <row r="9" spans="1:8" ht="13.5" thickBot="1">
      <c r="B9" s="136" t="s">
        <v>13</v>
      </c>
      <c r="C9" s="554">
        <v>360</v>
      </c>
      <c r="E9" s="139"/>
      <c r="F9" s="146"/>
      <c r="G9" s="138"/>
      <c r="H9" s="148"/>
    </row>
    <row r="10" spans="1:8" ht="13.5" thickBot="1">
      <c r="A10" s="137"/>
      <c r="B10" s="136" t="s">
        <v>1256</v>
      </c>
      <c r="C10" s="553">
        <v>43525</v>
      </c>
      <c r="E10" s="139"/>
      <c r="F10" s="146"/>
      <c r="G10" s="156" t="s">
        <v>1142</v>
      </c>
      <c r="H10" s="148"/>
    </row>
    <row r="11" spans="1:8" ht="13.5" thickBot="1">
      <c r="B11" s="134"/>
      <c r="C11" s="494"/>
      <c r="E11" s="134"/>
      <c r="F11" s="149"/>
      <c r="G11" s="137"/>
      <c r="H11" s="147"/>
    </row>
    <row r="12" spans="1:8" ht="13.5" thickBot="1">
      <c r="B12" s="136" t="s">
        <v>9</v>
      </c>
      <c r="C12" s="330" t="s">
        <v>1241</v>
      </c>
      <c r="E12" s="229"/>
      <c r="F12" s="146"/>
      <c r="G12" s="220" t="s">
        <v>1144</v>
      </c>
      <c r="H12" s="148"/>
    </row>
    <row r="13" spans="1:8" ht="13.5" thickBot="1">
      <c r="B13" s="136" t="s">
        <v>1153</v>
      </c>
      <c r="C13" s="142">
        <v>0</v>
      </c>
      <c r="E13" s="230"/>
      <c r="F13" s="146"/>
      <c r="G13" s="135"/>
      <c r="H13" s="148"/>
    </row>
    <row r="14" spans="1:8" ht="13.5" thickBot="1">
      <c r="B14" s="136" t="s">
        <v>1117</v>
      </c>
      <c r="C14" s="142">
        <v>0.15</v>
      </c>
      <c r="E14" s="230"/>
      <c r="F14" s="154"/>
      <c r="G14" s="221" t="s">
        <v>1143</v>
      </c>
      <c r="H14" s="147"/>
    </row>
    <row r="15" spans="1:8" ht="13.5" thickBot="1">
      <c r="B15" s="136" t="s">
        <v>1116</v>
      </c>
      <c r="C15" s="142">
        <v>0.1</v>
      </c>
      <c r="E15" s="230"/>
      <c r="F15" s="150"/>
      <c r="G15" s="151"/>
      <c r="H15" s="152"/>
    </row>
    <row r="16" spans="1:8">
      <c r="B16" s="136" t="s">
        <v>1115</v>
      </c>
      <c r="C16" s="143">
        <v>2.4E-2</v>
      </c>
      <c r="E16" s="230"/>
    </row>
    <row r="17" spans="1:10" ht="13.5" thickBot="1">
      <c r="B17" s="136" t="s">
        <v>1158</v>
      </c>
      <c r="C17" s="143">
        <v>0.105</v>
      </c>
      <c r="E17" s="230"/>
    </row>
    <row r="18" spans="1:10" ht="13.5" thickBot="1">
      <c r="B18" s="136" t="s">
        <v>1159</v>
      </c>
      <c r="C18" s="143">
        <v>0.21</v>
      </c>
      <c r="E18" s="230"/>
      <c r="F18" s="158" t="s">
        <v>1145</v>
      </c>
      <c r="G18" s="159"/>
      <c r="H18" s="496"/>
      <c r="I18" s="497"/>
    </row>
    <row r="19" spans="1:10" ht="13.5" thickBot="1">
      <c r="B19" s="136" t="s">
        <v>1129</v>
      </c>
      <c r="C19" s="462">
        <f>PrecioUnitario(1,Costo_Financiero,Gastos_Generales,Beneficio,Ingresos_Brutos,IVA_Vivienda)</f>
        <v>1.4112500000000001</v>
      </c>
      <c r="E19" s="188"/>
    </row>
    <row r="20" spans="1:10" ht="13.5" thickBot="1">
      <c r="B20" s="136" t="s">
        <v>1130</v>
      </c>
      <c r="C20" s="462">
        <f>PrecioUnitario(1,Costo_Financiero,Gastos_Generales,Beneficio,Ingresos_Brutos,IVA_Infraestructura)</f>
        <v>1.5425</v>
      </c>
      <c r="E20" s="188"/>
      <c r="F20" s="158" t="s">
        <v>1146</v>
      </c>
      <c r="G20" s="160"/>
    </row>
    <row r="21" spans="1:10">
      <c r="B21" s="140" t="s">
        <v>1136</v>
      </c>
      <c r="C21" s="495">
        <v>0</v>
      </c>
      <c r="E21" s="231"/>
    </row>
    <row r="24" spans="1:10" ht="13.5" thickBot="1">
      <c r="B24" s="466" t="s">
        <v>1139</v>
      </c>
      <c r="C24" s="467"/>
    </row>
    <row r="25" spans="1:10" ht="15.75" customHeight="1">
      <c r="B25" s="144" t="s">
        <v>1125</v>
      </c>
      <c r="C25" s="144" t="s">
        <v>1138</v>
      </c>
      <c r="F25" s="600" t="s">
        <v>1147</v>
      </c>
      <c r="G25" s="601"/>
    </row>
    <row r="26" spans="1:10" ht="13.5" thickBot="1">
      <c r="B26" s="144" t="s">
        <v>1126</v>
      </c>
      <c r="C26" s="144" t="s">
        <v>1135</v>
      </c>
      <c r="F26" s="602"/>
      <c r="G26" s="603"/>
    </row>
    <row r="30" spans="1:10">
      <c r="A30" s="87"/>
      <c r="B30" s="473" t="s">
        <v>1157</v>
      </c>
      <c r="C30" s="474"/>
      <c r="D30" s="475"/>
      <c r="E30" s="219"/>
      <c r="F30" s="175"/>
      <c r="G30" s="87"/>
      <c r="H30" s="88"/>
      <c r="I30" s="87"/>
      <c r="J30" s="175"/>
    </row>
    <row r="31" spans="1:10">
      <c r="A31" s="87"/>
      <c r="B31" s="87"/>
      <c r="C31" s="87"/>
      <c r="D31" s="178"/>
      <c r="E31" s="178"/>
      <c r="F31" s="87"/>
      <c r="G31" s="87"/>
      <c r="H31" s="88"/>
      <c r="I31" s="87"/>
      <c r="J31" s="87"/>
    </row>
    <row r="32" spans="1:10" ht="63.75">
      <c r="A32" s="87"/>
      <c r="B32" s="468" t="s">
        <v>1105</v>
      </c>
      <c r="C32" s="469" t="s">
        <v>0</v>
      </c>
      <c r="D32" s="470" t="s">
        <v>1</v>
      </c>
      <c r="E32" s="224"/>
      <c r="F32" s="172"/>
      <c r="G32" s="469" t="s">
        <v>1154</v>
      </c>
      <c r="H32" s="469"/>
      <c r="I32" s="179"/>
      <c r="J32" s="471" t="s">
        <v>1155</v>
      </c>
    </row>
    <row r="33" spans="1:10">
      <c r="A33" s="87"/>
      <c r="B33" s="468"/>
      <c r="C33" s="469"/>
      <c r="D33" s="470"/>
      <c r="E33" s="224"/>
      <c r="F33" s="172"/>
      <c r="G33" s="174" t="s">
        <v>1156</v>
      </c>
      <c r="H33" s="177" t="s">
        <v>1</v>
      </c>
      <c r="I33" s="180"/>
      <c r="J33" s="472"/>
    </row>
    <row r="34" spans="1:10">
      <c r="A34" s="87"/>
      <c r="B34" s="181"/>
      <c r="C34" s="176"/>
      <c r="D34" s="182"/>
      <c r="E34" s="224"/>
      <c r="F34" s="172"/>
      <c r="G34" s="183"/>
      <c r="H34" s="190"/>
      <c r="I34" s="87"/>
      <c r="J34" s="184"/>
    </row>
    <row r="35" spans="1:10">
      <c r="A35" s="223">
        <f>IF(D35=0,A34,A34+1)</f>
        <v>0</v>
      </c>
      <c r="B35" s="233" t="s">
        <v>1125</v>
      </c>
      <c r="C35" s="85" t="str">
        <f>IFERROR(VLOOKUP(J35,Tabla_Código_Items,2,FALSE),G35)</f>
        <v>VIVIENDA</v>
      </c>
      <c r="D35" s="190">
        <f>IFERROR(VLOOKUP(J35,Tabla_Código_Items,2,FALSE),H35)</f>
        <v>0</v>
      </c>
      <c r="E35" s="141"/>
      <c r="F35" s="185"/>
      <c r="G35" s="144" t="s">
        <v>1138</v>
      </c>
      <c r="H35" s="144"/>
      <c r="I35" s="178"/>
      <c r="J35" s="186"/>
    </row>
    <row r="36" spans="1:10">
      <c r="A36" s="223">
        <f t="shared" ref="A36:A102" si="0">IF(D36=0,A35,A35+1)</f>
        <v>1</v>
      </c>
      <c r="B36" s="222">
        <v>1</v>
      </c>
      <c r="C36" s="85" t="str">
        <f>IFERROR(VLOOKUP(J36,Tabla_Items,2,FALSE),G36)</f>
        <v xml:space="preserve">Preparación de Terreno y Replanteo </v>
      </c>
      <c r="D36" s="190" t="str">
        <f>IFERROR(VLOOKUP(J36,Tabla_Items,2,FALSE),H36)</f>
        <v>gl</v>
      </c>
      <c r="E36" s="141"/>
      <c r="F36" s="187"/>
      <c r="G36" s="186" t="s">
        <v>1326</v>
      </c>
      <c r="H36" s="191" t="s">
        <v>3</v>
      </c>
      <c r="I36" s="178"/>
      <c r="J36" s="186"/>
    </row>
    <row r="37" spans="1:10">
      <c r="A37" s="223">
        <f t="shared" si="0"/>
        <v>2</v>
      </c>
      <c r="B37" s="222">
        <v>2</v>
      </c>
      <c r="C37" s="85" t="str">
        <f t="shared" ref="C37:C57" si="1">IFERROR(VLOOKUP(J37,Tabla_Items,2,FALSE),G37)</f>
        <v>Excavaciones, explanación y/o retiro de material proveniente de excavaciones para fundaciones</v>
      </c>
      <c r="D37" s="190" t="str">
        <f t="shared" ref="D37:D57" si="2">IFERROR(VLOOKUP(J37,Tabla_Items,2,FALSE),H37)</f>
        <v>m3</v>
      </c>
      <c r="E37" s="141"/>
      <c r="F37" s="187"/>
      <c r="G37" s="186" t="s">
        <v>1327</v>
      </c>
      <c r="H37" s="191" t="s">
        <v>4</v>
      </c>
      <c r="I37" s="178"/>
      <c r="J37" s="186"/>
    </row>
    <row r="38" spans="1:10">
      <c r="A38" s="223">
        <f t="shared" si="0"/>
        <v>3</v>
      </c>
      <c r="B38" s="222">
        <v>3</v>
      </c>
      <c r="C38" s="85" t="str">
        <f t="shared" si="1"/>
        <v>Cimiento y Hormigón Ciclópeo</v>
      </c>
      <c r="D38" s="190" t="str">
        <f t="shared" si="2"/>
        <v>m3</v>
      </c>
      <c r="E38" s="141"/>
      <c r="F38" s="187"/>
      <c r="G38" s="186" t="s">
        <v>1328</v>
      </c>
      <c r="H38" s="191" t="s">
        <v>4</v>
      </c>
      <c r="I38" s="178"/>
      <c r="J38" s="186"/>
    </row>
    <row r="39" spans="1:10">
      <c r="A39" s="223">
        <f t="shared" si="0"/>
        <v>4</v>
      </c>
      <c r="B39" s="222">
        <v>4</v>
      </c>
      <c r="C39" s="85" t="str">
        <f t="shared" si="1"/>
        <v>Hormigón de limpieza (e=5cm)</v>
      </c>
      <c r="D39" s="190" t="str">
        <f t="shared" si="2"/>
        <v>m2</v>
      </c>
      <c r="E39" s="141"/>
      <c r="F39" s="187"/>
      <c r="G39" s="186" t="s">
        <v>1329</v>
      </c>
      <c r="H39" s="191" t="s">
        <v>5</v>
      </c>
      <c r="I39" s="178"/>
      <c r="J39" s="186"/>
    </row>
    <row r="40" spans="1:10">
      <c r="A40" s="223">
        <f t="shared" si="0"/>
        <v>5</v>
      </c>
      <c r="B40" s="222">
        <v>5</v>
      </c>
      <c r="C40" s="85" t="str">
        <f t="shared" si="1"/>
        <v>Base de Hormigón Simple</v>
      </c>
      <c r="D40" s="190" t="str">
        <f t="shared" si="2"/>
        <v>m3</v>
      </c>
      <c r="E40" s="141"/>
      <c r="F40" s="187"/>
      <c r="G40" s="186" t="s">
        <v>1330</v>
      </c>
      <c r="H40" s="191" t="s">
        <v>4</v>
      </c>
      <c r="I40" s="178"/>
      <c r="J40" s="186"/>
    </row>
    <row r="41" spans="1:10">
      <c r="A41" s="223">
        <f t="shared" si="0"/>
        <v>6</v>
      </c>
      <c r="B41" s="222">
        <v>6</v>
      </c>
      <c r="C41" s="85" t="str">
        <f t="shared" si="1"/>
        <v>Base de Hormigón Armado</v>
      </c>
      <c r="D41" s="190" t="str">
        <f t="shared" si="2"/>
        <v>m3</v>
      </c>
      <c r="E41" s="141"/>
      <c r="F41" s="187"/>
      <c r="G41" s="186" t="s">
        <v>1331</v>
      </c>
      <c r="H41" s="191" t="s">
        <v>4</v>
      </c>
      <c r="I41" s="178"/>
      <c r="J41" s="186"/>
    </row>
    <row r="42" spans="1:10">
      <c r="A42" s="223">
        <f t="shared" si="0"/>
        <v>7</v>
      </c>
      <c r="B42" s="222">
        <v>7</v>
      </c>
      <c r="C42" s="85" t="str">
        <f t="shared" si="1"/>
        <v>Dado de Fundación</v>
      </c>
      <c r="D42" s="190" t="str">
        <f t="shared" si="2"/>
        <v>m3</v>
      </c>
      <c r="E42" s="141"/>
      <c r="F42" s="187"/>
      <c r="G42" s="186" t="s">
        <v>1338</v>
      </c>
      <c r="H42" s="191" t="s">
        <v>4</v>
      </c>
      <c r="I42" s="178"/>
      <c r="J42" s="186"/>
    </row>
    <row r="43" spans="1:10">
      <c r="A43" s="223">
        <f t="shared" si="0"/>
        <v>8</v>
      </c>
      <c r="B43" s="222">
        <v>8</v>
      </c>
      <c r="C43" s="85" t="str">
        <f t="shared" si="1"/>
        <v xml:space="preserve">Vigas de Encadenado Inferior </v>
      </c>
      <c r="D43" s="190" t="str">
        <f t="shared" si="2"/>
        <v>m3</v>
      </c>
      <c r="E43" s="141"/>
      <c r="F43" s="187"/>
      <c r="G43" s="186" t="s">
        <v>1332</v>
      </c>
      <c r="H43" s="191" t="s">
        <v>4</v>
      </c>
      <c r="I43" s="178"/>
      <c r="J43" s="186"/>
    </row>
    <row r="44" spans="1:10">
      <c r="A44" s="223">
        <f t="shared" si="0"/>
        <v>9</v>
      </c>
      <c r="B44" s="222">
        <v>9</v>
      </c>
      <c r="C44" s="85" t="str">
        <f t="shared" si="1"/>
        <v>Vigas de Arriostramiento</v>
      </c>
      <c r="D44" s="190" t="str">
        <f t="shared" si="2"/>
        <v>m3</v>
      </c>
      <c r="E44" s="141"/>
      <c r="F44" s="187"/>
      <c r="G44" s="186" t="s">
        <v>1333</v>
      </c>
      <c r="H44" s="191" t="s">
        <v>4</v>
      </c>
      <c r="I44" s="178"/>
      <c r="J44" s="186"/>
    </row>
    <row r="45" spans="1:10">
      <c r="A45" s="223">
        <f t="shared" si="0"/>
        <v>10</v>
      </c>
      <c r="B45" s="222">
        <v>10</v>
      </c>
      <c r="C45" s="85" t="str">
        <f t="shared" si="1"/>
        <v>Relleno bajo contrapiso exterior, veredines perimetrales y vereda de acceso</v>
      </c>
      <c r="D45" s="190" t="str">
        <f t="shared" si="2"/>
        <v>m3</v>
      </c>
      <c r="E45" s="141"/>
      <c r="F45" s="187"/>
      <c r="G45" s="186" t="s">
        <v>1334</v>
      </c>
      <c r="H45" s="191" t="s">
        <v>4</v>
      </c>
      <c r="I45" s="178"/>
      <c r="J45" s="186"/>
    </row>
    <row r="46" spans="1:10">
      <c r="A46" s="223">
        <f t="shared" si="0"/>
        <v>11</v>
      </c>
      <c r="B46" s="222">
        <v>11</v>
      </c>
      <c r="C46" s="85" t="str">
        <f t="shared" si="1"/>
        <v>Contrapiso Hormigón Fratasado (e=10cm)</v>
      </c>
      <c r="D46" s="190" t="str">
        <f t="shared" si="2"/>
        <v>m2</v>
      </c>
      <c r="E46" s="141"/>
      <c r="F46" s="187"/>
      <c r="G46" s="186" t="s">
        <v>1391</v>
      </c>
      <c r="H46" s="191" t="s">
        <v>5</v>
      </c>
      <c r="I46" s="178"/>
      <c r="J46" s="186"/>
    </row>
    <row r="47" spans="1:10">
      <c r="A47" s="223">
        <f t="shared" si="0"/>
        <v>12</v>
      </c>
      <c r="B47" s="222">
        <v>12</v>
      </c>
      <c r="C47" s="85" t="str">
        <f t="shared" si="1"/>
        <v>Capa Aisladora Horizontal</v>
      </c>
      <c r="D47" s="190" t="str">
        <f t="shared" si="2"/>
        <v>m2</v>
      </c>
      <c r="E47" s="141"/>
      <c r="F47" s="187"/>
      <c r="G47" s="186" t="s">
        <v>1393</v>
      </c>
      <c r="H47" s="191" t="s">
        <v>5</v>
      </c>
      <c r="I47" s="178"/>
      <c r="J47" s="186"/>
    </row>
    <row r="48" spans="1:10">
      <c r="A48" s="223">
        <f t="shared" si="0"/>
        <v>13</v>
      </c>
      <c r="B48" s="222">
        <v>13</v>
      </c>
      <c r="C48" s="85" t="str">
        <f t="shared" si="1"/>
        <v>Mampostería s/Armar Ladrillón Cerámico Macizo de 0,18m esp.</v>
      </c>
      <c r="D48" s="190" t="str">
        <f t="shared" si="2"/>
        <v>m2</v>
      </c>
      <c r="E48" s="141"/>
      <c r="F48" s="187"/>
      <c r="G48" s="186" t="s">
        <v>1336</v>
      </c>
      <c r="H48" s="191" t="s">
        <v>5</v>
      </c>
      <c r="I48" s="178"/>
      <c r="J48" s="186"/>
    </row>
    <row r="49" spans="1:12">
      <c r="A49" s="223">
        <f t="shared" si="0"/>
        <v>14</v>
      </c>
      <c r="B49" s="222">
        <v>14</v>
      </c>
      <c r="C49" s="85" t="str">
        <f t="shared" si="1"/>
        <v>Mampostería Armada Ladrillón Cerámico Macizo de 0,08m esp.</v>
      </c>
      <c r="D49" s="190" t="str">
        <f t="shared" si="2"/>
        <v>m2</v>
      </c>
      <c r="E49" s="141"/>
      <c r="F49" s="187"/>
      <c r="G49" s="186" t="s">
        <v>1335</v>
      </c>
      <c r="H49" s="191" t="s">
        <v>5</v>
      </c>
      <c r="I49" s="178"/>
      <c r="J49" s="186"/>
    </row>
    <row r="50" spans="1:12">
      <c r="A50" s="223">
        <f t="shared" si="0"/>
        <v>15</v>
      </c>
      <c r="B50" s="222">
        <v>15</v>
      </c>
      <c r="C50" s="85" t="str">
        <f t="shared" si="1"/>
        <v>Tabique liviano tipo Durlock (con placas de yeso para sectores húmedos)</v>
      </c>
      <c r="D50" s="190" t="str">
        <f t="shared" si="2"/>
        <v>m2</v>
      </c>
      <c r="E50" s="141"/>
      <c r="F50" s="187"/>
      <c r="G50" s="186" t="s">
        <v>1337</v>
      </c>
      <c r="H50" s="191" t="s">
        <v>5</v>
      </c>
      <c r="I50" s="178"/>
      <c r="J50" s="186"/>
    </row>
    <row r="51" spans="1:12">
      <c r="A51" s="223">
        <f t="shared" si="0"/>
        <v>16</v>
      </c>
      <c r="B51" s="222">
        <v>16</v>
      </c>
      <c r="C51" s="85" t="str">
        <f t="shared" si="1"/>
        <v>Columnas de Encadenado y Enmarcado</v>
      </c>
      <c r="D51" s="190" t="str">
        <f t="shared" si="2"/>
        <v>m3</v>
      </c>
      <c r="E51" s="141"/>
      <c r="F51" s="187"/>
      <c r="G51" s="186" t="s">
        <v>1339</v>
      </c>
      <c r="H51" s="191" t="s">
        <v>4</v>
      </c>
      <c r="I51" s="178"/>
      <c r="J51" s="186"/>
    </row>
    <row r="52" spans="1:12">
      <c r="A52" s="223">
        <f t="shared" si="0"/>
        <v>17</v>
      </c>
      <c r="B52" s="222">
        <v>17</v>
      </c>
      <c r="C52" s="85" t="str">
        <f t="shared" si="1"/>
        <v>Columnas de Carga</v>
      </c>
      <c r="D52" s="190" t="str">
        <f t="shared" si="2"/>
        <v>m3</v>
      </c>
      <c r="E52" s="141"/>
      <c r="F52" s="187"/>
      <c r="G52" s="186" t="s">
        <v>1340</v>
      </c>
      <c r="H52" s="191" t="s">
        <v>4</v>
      </c>
      <c r="I52" s="178"/>
      <c r="J52" s="186"/>
    </row>
    <row r="53" spans="1:12">
      <c r="A53" s="223">
        <f t="shared" si="0"/>
        <v>18</v>
      </c>
      <c r="B53" s="222">
        <v>18</v>
      </c>
      <c r="C53" s="85" t="str">
        <f t="shared" si="1"/>
        <v>Vigas de Encadenado Superior y Dintel</v>
      </c>
      <c r="D53" s="190" t="str">
        <f t="shared" si="2"/>
        <v>m3</v>
      </c>
      <c r="E53" s="141"/>
      <c r="F53" s="187"/>
      <c r="G53" s="186" t="s">
        <v>1341</v>
      </c>
      <c r="H53" s="191" t="s">
        <v>4</v>
      </c>
      <c r="I53" s="178"/>
      <c r="J53" s="186"/>
      <c r="L53" s="435"/>
    </row>
    <row r="54" spans="1:12">
      <c r="A54" s="223">
        <f t="shared" si="0"/>
        <v>19</v>
      </c>
      <c r="B54" s="222">
        <v>19</v>
      </c>
      <c r="C54" s="85" t="str">
        <f t="shared" si="1"/>
        <v>Vigas de Carga</v>
      </c>
      <c r="D54" s="190" t="str">
        <f t="shared" si="2"/>
        <v>m3</v>
      </c>
      <c r="E54" s="141"/>
      <c r="F54" s="187"/>
      <c r="G54" s="186" t="s">
        <v>1342</v>
      </c>
      <c r="H54" s="191" t="s">
        <v>4</v>
      </c>
      <c r="I54" s="178"/>
      <c r="J54" s="186"/>
    </row>
    <row r="55" spans="1:12">
      <c r="A55" s="223">
        <f t="shared" si="0"/>
        <v>20</v>
      </c>
      <c r="B55" s="222">
        <v>20</v>
      </c>
      <c r="C55" s="85" t="str">
        <f t="shared" si="1"/>
        <v>Losa de Hormigón Armado (vista s/oquedades)</v>
      </c>
      <c r="D55" s="190" t="str">
        <f t="shared" si="2"/>
        <v>m3</v>
      </c>
      <c r="E55" s="141"/>
      <c r="F55" s="187"/>
      <c r="G55" s="186" t="s">
        <v>1343</v>
      </c>
      <c r="H55" s="191" t="s">
        <v>4</v>
      </c>
      <c r="I55" s="178"/>
      <c r="J55" s="186"/>
    </row>
    <row r="56" spans="1:12">
      <c r="A56" s="223">
        <f t="shared" si="0"/>
        <v>21</v>
      </c>
      <c r="B56" s="222">
        <v>21</v>
      </c>
      <c r="C56" s="85" t="str">
        <f t="shared" si="1"/>
        <v>Base Tanque de Reserva</v>
      </c>
      <c r="D56" s="190" t="str">
        <f t="shared" si="2"/>
        <v>gl</v>
      </c>
      <c r="E56" s="141"/>
      <c r="F56" s="187"/>
      <c r="G56" s="186" t="s">
        <v>1344</v>
      </c>
      <c r="H56" s="191" t="s">
        <v>3</v>
      </c>
      <c r="I56" s="178"/>
      <c r="J56" s="186"/>
    </row>
    <row r="57" spans="1:12">
      <c r="A57" s="223">
        <f t="shared" si="0"/>
        <v>22</v>
      </c>
      <c r="B57" s="222">
        <v>22</v>
      </c>
      <c r="C57" s="85" t="str">
        <f t="shared" si="1"/>
        <v>Cubierta de Techo (Aislación Térmica e Hidráulica)</v>
      </c>
      <c r="D57" s="190" t="str">
        <f t="shared" si="2"/>
        <v>m2</v>
      </c>
      <c r="E57" s="141"/>
      <c r="F57" s="187"/>
      <c r="G57" s="186" t="s">
        <v>1345</v>
      </c>
      <c r="H57" s="191" t="s">
        <v>5</v>
      </c>
      <c r="I57" s="178"/>
      <c r="J57" s="186"/>
    </row>
    <row r="58" spans="1:12">
      <c r="A58" s="223">
        <f t="shared" si="0"/>
        <v>23</v>
      </c>
      <c r="B58" s="222" t="s">
        <v>1389</v>
      </c>
      <c r="C58" s="85" t="str">
        <f t="shared" ref="C58:C70" si="3">IFERROR(VLOOKUP(J58,Tabla_Items,2,FALSE),G58)</f>
        <v>Cubierta de Techo (Aislación Hidráulica)</v>
      </c>
      <c r="D58" s="190" t="str">
        <f t="shared" ref="D58:D70" si="4">IFERROR(VLOOKUP(J58,Tabla_Items,2,FALSE),H58)</f>
        <v>m2</v>
      </c>
      <c r="E58" s="141"/>
      <c r="F58" s="187"/>
      <c r="G58" s="186" t="s">
        <v>1346</v>
      </c>
      <c r="H58" s="191" t="s">
        <v>5</v>
      </c>
      <c r="I58" s="178"/>
      <c r="J58" s="186"/>
    </row>
    <row r="59" spans="1:12">
      <c r="A59" s="223">
        <f t="shared" si="0"/>
        <v>24</v>
      </c>
      <c r="B59" s="222">
        <v>23</v>
      </c>
      <c r="C59" s="85" t="str">
        <f t="shared" ref="C59" si="5">IFERROR(VLOOKUP(J59,Tabla_Items,2,FALSE),G59)</f>
        <v xml:space="preserve">Carpeta Bajo Cerámico </v>
      </c>
      <c r="D59" s="190" t="str">
        <f t="shared" ref="D59" si="6">IFERROR(VLOOKUP(J59,Tabla_Items,2,FALSE),H59)</f>
        <v>m2</v>
      </c>
      <c r="E59" s="141"/>
      <c r="F59" s="187"/>
      <c r="G59" s="186" t="s">
        <v>1390</v>
      </c>
      <c r="H59" s="191" t="s">
        <v>5</v>
      </c>
      <c r="I59" s="178"/>
      <c r="J59" s="186"/>
    </row>
    <row r="60" spans="1:12">
      <c r="A60" s="223">
        <f t="shared" si="0"/>
        <v>25</v>
      </c>
      <c r="B60" s="222">
        <v>24</v>
      </c>
      <c r="C60" s="85" t="str">
        <f t="shared" si="3"/>
        <v>Piso Cerámico (incluido umbrales)</v>
      </c>
      <c r="D60" s="190" t="str">
        <f t="shared" si="4"/>
        <v>m2</v>
      </c>
      <c r="E60" s="141"/>
      <c r="F60" s="187"/>
      <c r="G60" s="186" t="s">
        <v>1392</v>
      </c>
      <c r="H60" s="191" t="s">
        <v>5</v>
      </c>
      <c r="I60" s="178"/>
      <c r="J60" s="186"/>
    </row>
    <row r="61" spans="1:12">
      <c r="A61" s="223">
        <f t="shared" si="0"/>
        <v>26</v>
      </c>
      <c r="B61" s="222">
        <v>25</v>
      </c>
      <c r="C61" s="85" t="str">
        <f t="shared" si="3"/>
        <v>Zócalo cerámico (esp.=7cm)</v>
      </c>
      <c r="D61" s="190" t="str">
        <f t="shared" si="4"/>
        <v>m2</v>
      </c>
      <c r="E61" s="141"/>
      <c r="F61" s="187"/>
      <c r="G61" s="186" t="s">
        <v>1347</v>
      </c>
      <c r="H61" s="191" t="s">
        <v>5</v>
      </c>
      <c r="I61" s="178"/>
      <c r="J61" s="186"/>
    </row>
    <row r="62" spans="1:12">
      <c r="A62" s="223">
        <f t="shared" si="0"/>
        <v>27</v>
      </c>
      <c r="B62" s="222">
        <v>26</v>
      </c>
      <c r="C62" s="85" t="str">
        <f t="shared" si="3"/>
        <v>Carpinterías metálica, aluminio y madera (incluido premarco metálico, antepecho de hormigón, mosquiteros y cierre tanque reseva)</v>
      </c>
      <c r="D62" s="190" t="str">
        <f t="shared" si="4"/>
        <v>gl</v>
      </c>
      <c r="E62" s="141"/>
      <c r="F62" s="187"/>
      <c r="G62" s="186" t="s">
        <v>1348</v>
      </c>
      <c r="H62" s="191" t="s">
        <v>3</v>
      </c>
      <c r="I62" s="178"/>
      <c r="J62" s="186"/>
    </row>
    <row r="63" spans="1:12">
      <c r="A63" s="223">
        <f t="shared" si="0"/>
        <v>28</v>
      </c>
      <c r="B63" s="222" t="s">
        <v>1388</v>
      </c>
      <c r="C63" s="85" t="str">
        <f t="shared" ref="C63" si="7">IFERROR(VLOOKUP(J63,Tabla_Items,2,FALSE),G63)</f>
        <v>Carpinterías metálica, aluminio y madera p/disc. (incluido premarco metálico, antepecho de hormigón, mosquiteros y cierre tanque reseva)/</v>
      </c>
      <c r="D63" s="190" t="str">
        <f t="shared" ref="D63" si="8">IFERROR(VLOOKUP(J63,Tabla_Items,2,FALSE),H63)</f>
        <v>gl</v>
      </c>
      <c r="E63" s="141"/>
      <c r="F63" s="187"/>
      <c r="G63" s="186" t="s">
        <v>1387</v>
      </c>
      <c r="H63" s="191" t="s">
        <v>3</v>
      </c>
      <c r="I63" s="178"/>
      <c r="J63" s="186"/>
    </row>
    <row r="64" spans="1:12">
      <c r="A64" s="223">
        <f t="shared" si="0"/>
        <v>29</v>
      </c>
      <c r="B64" s="222">
        <v>27</v>
      </c>
      <c r="C64" s="85" t="str">
        <f t="shared" si="3"/>
        <v>Jaharro b/ revestimiento cerámico</v>
      </c>
      <c r="D64" s="190" t="str">
        <f t="shared" si="4"/>
        <v>m2</v>
      </c>
      <c r="E64" s="141"/>
      <c r="F64" s="187"/>
      <c r="G64" s="186" t="s">
        <v>1349</v>
      </c>
      <c r="H64" s="191" t="s">
        <v>5</v>
      </c>
      <c r="I64" s="178"/>
      <c r="J64" s="186"/>
    </row>
    <row r="65" spans="1:10">
      <c r="A65" s="223">
        <f t="shared" si="0"/>
        <v>30</v>
      </c>
      <c r="B65" s="222">
        <v>28</v>
      </c>
      <c r="C65" s="85" t="str">
        <f t="shared" si="3"/>
        <v>Jaharro y Enlucido a la cal (interior)</v>
      </c>
      <c r="D65" s="190" t="str">
        <f t="shared" si="4"/>
        <v>m2</v>
      </c>
      <c r="E65" s="141"/>
      <c r="F65" s="187"/>
      <c r="G65" s="186" t="s">
        <v>1350</v>
      </c>
      <c r="H65" s="191" t="s">
        <v>5</v>
      </c>
      <c r="I65" s="178"/>
      <c r="J65" s="186"/>
    </row>
    <row r="66" spans="1:10">
      <c r="A66" s="223">
        <f t="shared" si="0"/>
        <v>31</v>
      </c>
      <c r="B66" s="222">
        <v>29</v>
      </c>
      <c r="C66" s="85" t="str">
        <f t="shared" si="3"/>
        <v>Cielorraso aplicado a la cal</v>
      </c>
      <c r="D66" s="190" t="str">
        <f t="shared" si="4"/>
        <v>m2</v>
      </c>
      <c r="E66" s="141"/>
      <c r="F66" s="187"/>
      <c r="G66" s="186" t="s">
        <v>979</v>
      </c>
      <c r="H66" s="191" t="s">
        <v>5</v>
      </c>
      <c r="I66" s="178"/>
      <c r="J66" s="186"/>
    </row>
    <row r="67" spans="1:10">
      <c r="A67" s="223">
        <f t="shared" si="0"/>
        <v>32</v>
      </c>
      <c r="B67" s="222">
        <v>30</v>
      </c>
      <c r="C67" s="85" t="str">
        <f t="shared" si="3"/>
        <v>Revestimiento cerámico</v>
      </c>
      <c r="D67" s="190" t="str">
        <f t="shared" si="4"/>
        <v>m2</v>
      </c>
      <c r="E67" s="141"/>
      <c r="F67" s="187"/>
      <c r="G67" s="186" t="s">
        <v>985</v>
      </c>
      <c r="H67" s="191" t="s">
        <v>5</v>
      </c>
      <c r="I67" s="178"/>
      <c r="J67" s="186"/>
    </row>
    <row r="68" spans="1:10">
      <c r="A68" s="223">
        <f t="shared" si="0"/>
        <v>33</v>
      </c>
      <c r="B68" s="222">
        <v>31</v>
      </c>
      <c r="C68" s="85" t="str">
        <f t="shared" si="3"/>
        <v>Salpicado Plástico c/color Incluido Jaharro exterior</v>
      </c>
      <c r="D68" s="190" t="str">
        <f t="shared" si="4"/>
        <v>m2</v>
      </c>
      <c r="E68" s="141"/>
      <c r="F68" s="187"/>
      <c r="G68" s="186" t="s">
        <v>1351</v>
      </c>
      <c r="H68" s="191" t="s">
        <v>5</v>
      </c>
      <c r="I68" s="178"/>
      <c r="J68" s="186"/>
    </row>
    <row r="69" spans="1:10">
      <c r="A69" s="223">
        <f t="shared" si="0"/>
        <v>34</v>
      </c>
      <c r="B69" s="222">
        <v>32</v>
      </c>
      <c r="C69" s="85" t="str">
        <f t="shared" si="3"/>
        <v>Jaharro y Enlucido a la cal exterior (incluido tanque)</v>
      </c>
      <c r="D69" s="190" t="str">
        <f t="shared" si="4"/>
        <v>m2</v>
      </c>
      <c r="E69" s="141"/>
      <c r="F69" s="187"/>
      <c r="G69" s="186" t="s">
        <v>1352</v>
      </c>
      <c r="H69" s="191" t="s">
        <v>5</v>
      </c>
      <c r="I69" s="178"/>
      <c r="J69" s="186"/>
    </row>
    <row r="70" spans="1:10">
      <c r="A70" s="223">
        <f t="shared" si="0"/>
        <v>35</v>
      </c>
      <c r="B70" s="222">
        <v>33</v>
      </c>
      <c r="C70" s="85" t="str">
        <f t="shared" si="3"/>
        <v>Mesadas, campana y ventilaciones</v>
      </c>
      <c r="D70" s="190" t="str">
        <f t="shared" si="4"/>
        <v>gl</v>
      </c>
      <c r="E70" s="141"/>
      <c r="F70" s="187"/>
      <c r="G70" s="186" t="s">
        <v>1353</v>
      </c>
      <c r="H70" s="191" t="s">
        <v>3</v>
      </c>
      <c r="I70" s="178"/>
      <c r="J70" s="186"/>
    </row>
    <row r="71" spans="1:10">
      <c r="A71" s="223">
        <f t="shared" si="0"/>
        <v>36</v>
      </c>
      <c r="B71" s="222" t="s">
        <v>1310</v>
      </c>
      <c r="C71" s="85" t="str">
        <f>IFERROR(VLOOKUP(J71,Tabla_Items,2,FALSE),G71)</f>
        <v>Mesadas, campana y ventilaciones p/ disc.</v>
      </c>
      <c r="D71" s="190" t="str">
        <f>IFERROR(VLOOKUP(J71,Tabla_Items,2,FALSE),H71)</f>
        <v>gl</v>
      </c>
      <c r="E71" s="141"/>
      <c r="F71" s="187"/>
      <c r="G71" s="186" t="s">
        <v>1354</v>
      </c>
      <c r="H71" s="191" t="s">
        <v>3</v>
      </c>
      <c r="I71" s="178"/>
      <c r="J71" s="186"/>
    </row>
    <row r="72" spans="1:10">
      <c r="A72" s="223">
        <f t="shared" si="0"/>
        <v>37</v>
      </c>
      <c r="B72" s="222">
        <v>34</v>
      </c>
      <c r="C72" s="85" t="str">
        <f>IFERROR(VLOOKUP(J72,Tabla_Items,2,FALSE),G72)</f>
        <v>Esmalte sintético sobre carpintería metálica</v>
      </c>
      <c r="D72" s="190" t="str">
        <f>IFERROR(VLOOKUP(J72,Tabla_Items,2,FALSE),H72)</f>
        <v>m2</v>
      </c>
      <c r="E72" s="141"/>
      <c r="F72" s="187"/>
      <c r="G72" s="186" t="s">
        <v>1035</v>
      </c>
      <c r="H72" s="191" t="s">
        <v>5</v>
      </c>
      <c r="I72" s="178"/>
      <c r="J72" s="186"/>
    </row>
    <row r="73" spans="1:10">
      <c r="A73" s="223">
        <f t="shared" si="0"/>
        <v>38</v>
      </c>
      <c r="B73" s="222">
        <v>35</v>
      </c>
      <c r="C73" s="85" t="str">
        <f>IFERROR(VLOOKUP(J73,Tabla_Items,2,FALSE),G73)</f>
        <v>Esmalte sintético sobre carpintería madera</v>
      </c>
      <c r="D73" s="190" t="str">
        <f>IFERROR(VLOOKUP(J73,Tabla_Items,2,FALSE),H73)</f>
        <v>m2</v>
      </c>
      <c r="E73" s="141"/>
      <c r="F73" s="187"/>
      <c r="G73" s="186" t="s">
        <v>1034</v>
      </c>
      <c r="H73" s="191" t="s">
        <v>5</v>
      </c>
      <c r="I73" s="178"/>
      <c r="J73" s="186"/>
    </row>
    <row r="74" spans="1:10">
      <c r="A74" s="223">
        <f t="shared" si="0"/>
        <v>39</v>
      </c>
      <c r="B74" s="222">
        <v>36</v>
      </c>
      <c r="C74" s="85" t="str">
        <f>IFERROR(VLOOKUP(J74,Tabla_Items,2,FALSE),G74)</f>
        <v>Pintura látex interior en muros</v>
      </c>
      <c r="D74" s="190" t="str">
        <f>IFERROR(VLOOKUP(J74,Tabla_Items,2,FALSE),H74)</f>
        <v>m2</v>
      </c>
      <c r="E74" s="141"/>
      <c r="F74" s="187"/>
      <c r="G74" s="186" t="s">
        <v>1355</v>
      </c>
      <c r="H74" s="191" t="s">
        <v>5</v>
      </c>
      <c r="I74" s="178"/>
      <c r="J74" s="186"/>
    </row>
    <row r="75" spans="1:10">
      <c r="A75" s="223">
        <f t="shared" si="0"/>
        <v>40</v>
      </c>
      <c r="B75" s="222">
        <v>37</v>
      </c>
      <c r="C75" s="85" t="str">
        <f>IFERROR(VLOOKUP(J75,Tabla_Items,2,FALSE),G75)</f>
        <v>Pintura látex interior en cielorrasos</v>
      </c>
      <c r="D75" s="190" t="str">
        <f>IFERROR(VLOOKUP(J75,Tabla_Items,2,FALSE),H75)</f>
        <v>m2</v>
      </c>
      <c r="E75" s="141"/>
      <c r="F75" s="187"/>
      <c r="G75" s="186" t="s">
        <v>1356</v>
      </c>
      <c r="H75" s="191" t="s">
        <v>5</v>
      </c>
      <c r="I75" s="178"/>
      <c r="J75" s="186"/>
    </row>
    <row r="76" spans="1:10">
      <c r="A76" s="223">
        <f t="shared" si="0"/>
        <v>41</v>
      </c>
      <c r="B76" s="222">
        <v>38</v>
      </c>
      <c r="C76" s="85" t="str">
        <f>IFERROR(VLOOKUP(J76,Tabla_Items,2,FALSE),G76)</f>
        <v>Provisión y colocación de cristal float 3mm</v>
      </c>
      <c r="D76" s="190" t="str">
        <f>IFERROR(VLOOKUP(J76,Tabla_Items,2,FALSE),H76)</f>
        <v>m2</v>
      </c>
      <c r="E76" s="141"/>
      <c r="F76" s="187"/>
      <c r="G76" s="186" t="s">
        <v>1357</v>
      </c>
      <c r="H76" s="191" t="s">
        <v>5</v>
      </c>
      <c r="I76" s="178"/>
      <c r="J76" s="186"/>
    </row>
    <row r="77" spans="1:10">
      <c r="A77" s="223">
        <f t="shared" si="0"/>
        <v>42</v>
      </c>
      <c r="B77" s="222">
        <v>39</v>
      </c>
      <c r="C77" s="85" t="str">
        <f>IFERROR(VLOOKUP(J77,Tabla_Items,2,FALSE),G77)</f>
        <v>Provisión y colocación de cristal float 4mm</v>
      </c>
      <c r="D77" s="190" t="str">
        <f>IFERROR(VLOOKUP(J77,Tabla_Items,2,FALSE),H77)</f>
        <v>m2</v>
      </c>
      <c r="E77" s="141"/>
      <c r="F77" s="187"/>
      <c r="G77" s="186" t="s">
        <v>1358</v>
      </c>
      <c r="H77" s="191" t="s">
        <v>5</v>
      </c>
      <c r="I77" s="178"/>
      <c r="J77" s="186"/>
    </row>
    <row r="78" spans="1:10">
      <c r="A78" s="223">
        <f t="shared" si="0"/>
        <v>43</v>
      </c>
      <c r="B78" s="222">
        <v>40</v>
      </c>
      <c r="C78" s="85" t="str">
        <f>IFERROR(VLOOKUP(J78,Tabla_Items,2,FALSE),G78)</f>
        <v xml:space="preserve">Vereda, veredín perimetral, vereda de acceso </v>
      </c>
      <c r="D78" s="190" t="str">
        <f>IFERROR(VLOOKUP(J78,Tabla_Items,2,FALSE),H78)</f>
        <v>m2</v>
      </c>
      <c r="E78" s="141"/>
      <c r="F78" s="187"/>
      <c r="G78" s="186" t="s">
        <v>1383</v>
      </c>
      <c r="H78" s="191" t="s">
        <v>5</v>
      </c>
      <c r="I78" s="178"/>
      <c r="J78" s="186"/>
    </row>
    <row r="79" spans="1:10">
      <c r="A79" s="223">
        <f t="shared" si="0"/>
        <v>44</v>
      </c>
      <c r="B79" s="222">
        <v>41</v>
      </c>
      <c r="C79" s="520" t="str">
        <f>IFERROR(VLOOKUP(J79,Tabla_Items,2,FALSE),G79)</f>
        <v>Instalación sanitaria (incl. cañería base, distrib. AF-AC, artefactos y grifería)</v>
      </c>
      <c r="D79" s="222" t="str">
        <f>IFERROR(VLOOKUP(J79,Tabla_Items,2,FALSE),H79)</f>
        <v>gl</v>
      </c>
      <c r="E79" s="141"/>
      <c r="F79" s="187"/>
      <c r="G79" s="186" t="s">
        <v>1359</v>
      </c>
      <c r="H79" s="191" t="s">
        <v>3</v>
      </c>
      <c r="I79" s="178"/>
      <c r="J79" s="186"/>
    </row>
    <row r="80" spans="1:10">
      <c r="A80" s="223">
        <f t="shared" si="0"/>
        <v>45</v>
      </c>
      <c r="B80" s="222" t="s">
        <v>1384</v>
      </c>
      <c r="C80" s="520" t="str">
        <f>IFERROR(VLOOKUP(J80,Tabla_Items,2,FALSE),G80)</f>
        <v>Instalación sanitaria p/ disc.(incl. cañería base, distrib. AF-AC, artefactos y grifería)</v>
      </c>
      <c r="D80" s="222" t="str">
        <f>IFERROR(VLOOKUP(J80,Tabla_Items,2,FALSE),H80)</f>
        <v>gl</v>
      </c>
      <c r="E80" s="141"/>
      <c r="F80" s="187"/>
      <c r="G80" s="186" t="s">
        <v>1360</v>
      </c>
      <c r="H80" s="191" t="s">
        <v>3</v>
      </c>
      <c r="I80" s="178"/>
      <c r="J80" s="186"/>
    </row>
    <row r="81" spans="1:10">
      <c r="A81" s="223">
        <f t="shared" si="0"/>
        <v>46</v>
      </c>
      <c r="B81" s="222">
        <v>42</v>
      </c>
      <c r="C81" s="520" t="str">
        <f>IFERROR(VLOOKUP(J81,Tabla_Items,2,FALSE),G81)</f>
        <v>Instalación eléctrica (incl. pilastra, proc.cañerias p/3AA,y preveer espacios en tablero gral. p/llaves termomagnéticas corresp. Portalámparas 3 cuerpos)</v>
      </c>
      <c r="D81" s="222" t="str">
        <f>IFERROR(VLOOKUP(J81,Tabla_Items,2,FALSE),H81)</f>
        <v>gl</v>
      </c>
      <c r="E81" s="141"/>
      <c r="F81" s="187"/>
      <c r="G81" s="186" t="s">
        <v>1361</v>
      </c>
      <c r="H81" s="191" t="s">
        <v>3</v>
      </c>
      <c r="I81" s="178"/>
      <c r="J81" s="186"/>
    </row>
    <row r="82" spans="1:10">
      <c r="A82" s="223">
        <f t="shared" si="0"/>
        <v>47</v>
      </c>
      <c r="B82" s="222">
        <v>43</v>
      </c>
      <c r="C82" s="520" t="str">
        <f>IFERROR(VLOOKUP(J82,Tabla_Items,2,FALSE),G82)</f>
        <v>Instalación de Gas (Incl. Cocina 4 hornallas c/horno)</v>
      </c>
      <c r="D82" s="222" t="str">
        <f>IFERROR(VLOOKUP(J82,Tabla_Items,2,FALSE),H82)</f>
        <v>gl</v>
      </c>
      <c r="E82" s="141"/>
      <c r="F82" s="187"/>
      <c r="G82" s="186" t="s">
        <v>1362</v>
      </c>
      <c r="H82" s="191" t="s">
        <v>3</v>
      </c>
      <c r="I82" s="178"/>
      <c r="J82" s="186"/>
    </row>
    <row r="83" spans="1:10">
      <c r="A83" s="223">
        <f t="shared" si="0"/>
        <v>48</v>
      </c>
      <c r="B83" s="222">
        <v>44</v>
      </c>
      <c r="C83" s="85" t="str">
        <f>IFERROR(VLOOKUP(J83,Tabla_Items,2,FALSE),G83)</f>
        <v>Terminación y limpieza de obra</v>
      </c>
      <c r="D83" s="190" t="str">
        <f>IFERROR(VLOOKUP(J83,Tabla_Items,2,FALSE),H83)</f>
        <v>gl</v>
      </c>
      <c r="E83" s="141"/>
      <c r="F83" s="187"/>
      <c r="G83" s="186" t="s">
        <v>1300</v>
      </c>
      <c r="H83" s="191" t="s">
        <v>3</v>
      </c>
      <c r="I83" s="178"/>
      <c r="J83" s="186"/>
    </row>
    <row r="84" spans="1:10">
      <c r="A84" s="223">
        <f t="shared" si="0"/>
        <v>49</v>
      </c>
      <c r="B84" s="222">
        <v>45</v>
      </c>
      <c r="C84" s="85" t="str">
        <f>IFERROR(VLOOKUP(J84,Tabla_Items,2,FALSE),G84)</f>
        <v>Flete</v>
      </c>
      <c r="D84" s="190" t="str">
        <f>IFERROR(VLOOKUP(J84,Tabla_Items,2,FALSE),H84)</f>
        <v>gl</v>
      </c>
      <c r="E84" s="141"/>
      <c r="F84" s="187"/>
      <c r="G84" s="186" t="s">
        <v>1280</v>
      </c>
      <c r="H84" s="191" t="s">
        <v>3</v>
      </c>
      <c r="I84" s="178"/>
      <c r="J84" s="186"/>
    </row>
    <row r="85" spans="1:10">
      <c r="A85" s="223">
        <f t="shared" si="0"/>
        <v>49</v>
      </c>
      <c r="B85" s="222" t="s">
        <v>1126</v>
      </c>
      <c r="C85" s="317" t="str">
        <f>IFERROR(VLOOKUP(J85,Tabla_Items,2,FALSE),G85)</f>
        <v>INFRAESTRUCTURA</v>
      </c>
      <c r="D85" s="281"/>
      <c r="E85" s="141"/>
      <c r="F85" s="187"/>
      <c r="G85" s="144" t="s">
        <v>1135</v>
      </c>
      <c r="H85" s="519"/>
      <c r="I85" s="178"/>
      <c r="J85" s="186"/>
    </row>
    <row r="86" spans="1:10">
      <c r="A86" s="223">
        <f t="shared" si="0"/>
        <v>50</v>
      </c>
      <c r="B86" s="222">
        <v>46</v>
      </c>
      <c r="C86" s="85" t="str">
        <f>IFERROR(VLOOKUP(J86,Tabla_Items,2,FALSE),G86)</f>
        <v>Demolición de plateas de hormigón armado</v>
      </c>
      <c r="D86" s="190" t="str">
        <f>IFERROR(VLOOKUP(J86,Tabla_Items,2,FALSE),H86)</f>
        <v>u</v>
      </c>
      <c r="E86" s="141"/>
      <c r="F86" s="187"/>
      <c r="G86" s="186" t="s">
        <v>1363</v>
      </c>
      <c r="H86" s="533" t="s">
        <v>1148</v>
      </c>
      <c r="I86" s="178"/>
      <c r="J86" s="186"/>
    </row>
    <row r="87" spans="1:10">
      <c r="A87" s="223">
        <f t="shared" si="0"/>
        <v>51</v>
      </c>
      <c r="B87" s="222">
        <v>47</v>
      </c>
      <c r="C87" s="85" t="str">
        <f>IFERROR(VLOOKUP(J87,Tabla_Items,2,FALSE),G87)</f>
        <v>Demolición de vereda de hormigón simple</v>
      </c>
      <c r="D87" s="190" t="str">
        <f>IFERROR(VLOOKUP(J87,Tabla_Items,2,FALSE),H87)</f>
        <v>m2</v>
      </c>
      <c r="E87" s="141"/>
      <c r="F87" s="187"/>
      <c r="G87" s="186" t="s">
        <v>1364</v>
      </c>
      <c r="H87" s="533" t="s">
        <v>5</v>
      </c>
      <c r="I87" s="178"/>
      <c r="J87" s="186"/>
    </row>
    <row r="88" spans="1:10">
      <c r="A88" s="223">
        <f t="shared" si="0"/>
        <v>52</v>
      </c>
      <c r="B88" s="222">
        <v>48</v>
      </c>
      <c r="C88" s="85" t="str">
        <f>IFERROR(VLOOKUP(J88,Tabla_Items,2,FALSE),G88)</f>
        <v>Limpieza de Terreno  (Incl. Segado de pozos)</v>
      </c>
      <c r="D88" s="190" t="str">
        <f>IFERROR(VLOOKUP(J88,Tabla_Items,2,FALSE),H88)</f>
        <v>ha</v>
      </c>
      <c r="E88" s="141"/>
      <c r="F88" s="187"/>
      <c r="G88" s="186" t="s">
        <v>1365</v>
      </c>
      <c r="H88" s="533" t="s">
        <v>1318</v>
      </c>
      <c r="I88" s="178"/>
      <c r="J88" s="186"/>
    </row>
    <row r="89" spans="1:10">
      <c r="A89" s="223">
        <f t="shared" si="0"/>
        <v>53</v>
      </c>
      <c r="B89" s="222">
        <v>49</v>
      </c>
      <c r="C89" s="85" t="str">
        <f t="shared" ref="C89:C104" si="9">IFERROR(VLOOKUP(J89,Tabla_Items,2,FALSE),G89)</f>
        <v>Excavación no clasificada para calles</v>
      </c>
      <c r="D89" s="190" t="str">
        <f t="shared" ref="D89:D104" si="10">IFERROR(VLOOKUP(J89,Tabla_Items,2,FALSE),H89)</f>
        <v>m3</v>
      </c>
      <c r="E89" s="141"/>
      <c r="F89" s="187"/>
      <c r="G89" s="186" t="s">
        <v>1319</v>
      </c>
      <c r="H89" s="533" t="s">
        <v>4</v>
      </c>
      <c r="I89" s="178"/>
      <c r="J89" s="186"/>
    </row>
    <row r="90" spans="1:10">
      <c r="A90" s="223">
        <f t="shared" si="0"/>
        <v>54</v>
      </c>
      <c r="B90" s="222">
        <v>50</v>
      </c>
      <c r="C90" s="85" t="str">
        <f t="shared" si="9"/>
        <v>Ejecución de base para calles (0,10)</v>
      </c>
      <c r="D90" s="190" t="str">
        <f t="shared" si="10"/>
        <v>m3</v>
      </c>
      <c r="E90" s="141"/>
      <c r="F90" s="187"/>
      <c r="G90" s="186" t="s">
        <v>1366</v>
      </c>
      <c r="H90" s="533" t="s">
        <v>4</v>
      </c>
      <c r="I90" s="178"/>
      <c r="J90" s="186"/>
    </row>
    <row r="91" spans="1:10">
      <c r="A91" s="223">
        <f t="shared" si="0"/>
        <v>55</v>
      </c>
      <c r="B91" s="222">
        <v>51</v>
      </c>
      <c r="C91" s="85" t="str">
        <f>IFERROR(VLOOKUP(J91,Tabla_Items,2,FALSE),G91)</f>
        <v>Ejecución de sub-base para calles (0,10)</v>
      </c>
      <c r="D91" s="190" t="str">
        <f>IFERROR(VLOOKUP(J91,Tabla_Items,2,FALSE),H91)</f>
        <v>m3</v>
      </c>
      <c r="E91" s="141"/>
      <c r="F91" s="187"/>
      <c r="G91" s="186" t="s">
        <v>1367</v>
      </c>
      <c r="H91" s="533" t="s">
        <v>4</v>
      </c>
      <c r="I91" s="178"/>
      <c r="J91" s="186"/>
    </row>
    <row r="92" spans="1:10">
      <c r="A92" s="223">
        <f t="shared" si="0"/>
        <v>56</v>
      </c>
      <c r="B92" s="222">
        <v>52</v>
      </c>
      <c r="C92" s="85" t="str">
        <f>IFERROR(VLOOKUP(J92,Tabla_Items,2,FALSE),G92)</f>
        <v>Construcción cunetas de tierra</v>
      </c>
      <c r="D92" s="190" t="str">
        <f>IFERROR(VLOOKUP(J92,Tabla_Items,2,FALSE),H92)</f>
        <v>ml</v>
      </c>
      <c r="E92" s="141"/>
      <c r="F92" s="187"/>
      <c r="G92" s="186" t="s">
        <v>1368</v>
      </c>
      <c r="H92" s="533" t="s">
        <v>724</v>
      </c>
      <c r="I92" s="178"/>
      <c r="J92" s="186"/>
    </row>
    <row r="93" spans="1:10">
      <c r="A93" s="223">
        <f t="shared" si="0"/>
        <v>57</v>
      </c>
      <c r="B93" s="222">
        <v>53</v>
      </c>
      <c r="C93" s="85" t="str">
        <f t="shared" si="9"/>
        <v>Arbolado Público (ver tipo de esp. arbóreas en Plano de Diseño Urbano)</v>
      </c>
      <c r="D93" s="190" t="str">
        <f t="shared" si="10"/>
        <v>u</v>
      </c>
      <c r="E93" s="141"/>
      <c r="F93" s="187"/>
      <c r="G93" s="186" t="s">
        <v>1284</v>
      </c>
      <c r="H93" s="533" t="s">
        <v>1148</v>
      </c>
      <c r="I93" s="178"/>
      <c r="J93" s="186"/>
    </row>
    <row r="94" spans="1:10">
      <c r="A94" s="223">
        <f t="shared" si="0"/>
        <v>58</v>
      </c>
      <c r="B94" s="222">
        <v>54</v>
      </c>
      <c r="C94" s="85" t="str">
        <f>IFERROR(VLOOKUP(J94,Tabla_Items,2,FALSE),G94)</f>
        <v>Tasa de Arbolado Público</v>
      </c>
      <c r="D94" s="190" t="str">
        <f>IFERROR(VLOOKUP(J94,Tabla_Items,2,FALSE),H94)</f>
        <v>u</v>
      </c>
      <c r="E94" s="141"/>
      <c r="F94" s="187"/>
      <c r="G94" s="186" t="s">
        <v>1320</v>
      </c>
      <c r="H94" s="533" t="s">
        <v>1148</v>
      </c>
      <c r="I94" s="178"/>
      <c r="J94" s="186"/>
    </row>
    <row r="95" spans="1:10">
      <c r="A95" s="223">
        <f t="shared" si="0"/>
        <v>59</v>
      </c>
      <c r="B95" s="222">
        <v>55</v>
      </c>
      <c r="C95" s="85" t="str">
        <f t="shared" si="9"/>
        <v>Indicadores de calles</v>
      </c>
      <c r="D95" s="190" t="str">
        <f t="shared" si="10"/>
        <v>u</v>
      </c>
      <c r="E95" s="141"/>
      <c r="F95" s="187"/>
      <c r="G95" s="186" t="s">
        <v>1214</v>
      </c>
      <c r="H95" s="191" t="s">
        <v>1148</v>
      </c>
      <c r="I95" s="178"/>
      <c r="J95" s="186"/>
    </row>
    <row r="96" spans="1:10">
      <c r="A96" s="223">
        <f t="shared" si="0"/>
        <v>60</v>
      </c>
      <c r="B96" s="222">
        <v>56</v>
      </c>
      <c r="C96" s="85" t="str">
        <f>IFERROR(VLOOKUP(J96,Tabla_Items,2,FALSE),G96)</f>
        <v>Vértices de lotes</v>
      </c>
      <c r="D96" s="190" t="str">
        <f>IFERROR(VLOOKUP(J96,Tabla_Items,2,FALSE),H96)</f>
        <v>u</v>
      </c>
      <c r="E96" s="141"/>
      <c r="F96" s="187"/>
      <c r="G96" s="186" t="s">
        <v>1369</v>
      </c>
      <c r="H96" s="191" t="s">
        <v>1148</v>
      </c>
      <c r="I96" s="178"/>
      <c r="J96" s="186"/>
    </row>
    <row r="97" spans="1:10">
      <c r="A97" s="223">
        <f t="shared" si="0"/>
        <v>61</v>
      </c>
      <c r="B97" s="222">
        <v>57</v>
      </c>
      <c r="C97" s="85" t="str">
        <f>IFERROR(VLOOKUP(J97,Tabla_Items,2,FALSE),G97)</f>
        <v>Ejecución de veredas municipales</v>
      </c>
      <c r="D97" s="190" t="str">
        <f>IFERROR(VLOOKUP(J97,Tabla_Items,2,FALSE),H97)</f>
        <v>m2</v>
      </c>
      <c r="E97" s="141"/>
      <c r="F97" s="187"/>
      <c r="G97" s="186" t="s">
        <v>1370</v>
      </c>
      <c r="H97" s="191" t="s">
        <v>5</v>
      </c>
      <c r="I97" s="178"/>
      <c r="J97" s="186"/>
    </row>
    <row r="98" spans="1:10">
      <c r="A98" s="223">
        <f t="shared" si="0"/>
        <v>62</v>
      </c>
      <c r="B98" s="222">
        <v>58</v>
      </c>
      <c r="C98" s="85" t="str">
        <f>IFERROR(VLOOKUP(J98,Tabla_Items,2,FALSE),G98)</f>
        <v>Puentes peatonales</v>
      </c>
      <c r="D98" s="190" t="str">
        <f>IFERROR(VLOOKUP(J98,Tabla_Items,2,FALSE),H98)</f>
        <v>u</v>
      </c>
      <c r="E98" s="141"/>
      <c r="F98" s="187"/>
      <c r="G98" s="186" t="s">
        <v>1220</v>
      </c>
      <c r="H98" s="191" t="s">
        <v>1148</v>
      </c>
      <c r="I98" s="178"/>
      <c r="J98" s="186"/>
    </row>
    <row r="99" spans="1:10">
      <c r="A99" s="223">
        <f t="shared" si="0"/>
        <v>63</v>
      </c>
      <c r="B99" s="222">
        <v>59</v>
      </c>
      <c r="C99" s="85" t="str">
        <f t="shared" si="9"/>
        <v>Puentes de acceso vehicular - esp. 0,12m.</v>
      </c>
      <c r="D99" s="190" t="str">
        <f t="shared" si="10"/>
        <v>u</v>
      </c>
      <c r="E99" s="141"/>
      <c r="F99" s="187"/>
      <c r="G99" s="186" t="s">
        <v>1282</v>
      </c>
      <c r="H99" s="191" t="s">
        <v>1148</v>
      </c>
      <c r="I99" s="178"/>
      <c r="J99" s="186"/>
    </row>
    <row r="100" spans="1:10">
      <c r="A100" s="223">
        <f t="shared" si="0"/>
        <v>64</v>
      </c>
      <c r="B100" s="222">
        <v>60</v>
      </c>
      <c r="C100" s="85" t="str">
        <f t="shared" si="9"/>
        <v>Construcción de pasante vehicular SJ320</v>
      </c>
      <c r="D100" s="190" t="str">
        <f t="shared" si="10"/>
        <v>u</v>
      </c>
      <c r="E100" s="141"/>
      <c r="F100" s="187"/>
      <c r="G100" s="186" t="s">
        <v>1281</v>
      </c>
      <c r="H100" s="191" t="s">
        <v>1148</v>
      </c>
      <c r="I100" s="178"/>
      <c r="J100" s="186"/>
    </row>
    <row r="101" spans="1:10">
      <c r="A101" s="223">
        <f t="shared" si="0"/>
        <v>65</v>
      </c>
      <c r="B101" s="222">
        <v>61</v>
      </c>
      <c r="C101" s="85" t="str">
        <f t="shared" si="9"/>
        <v>Ejecución de Espacios Verdes</v>
      </c>
      <c r="D101" s="190" t="str">
        <f t="shared" si="10"/>
        <v>gl</v>
      </c>
      <c r="E101" s="141"/>
      <c r="F101" s="187"/>
      <c r="G101" s="186" t="s">
        <v>1371</v>
      </c>
      <c r="H101" s="191" t="s">
        <v>3</v>
      </c>
      <c r="I101" s="178"/>
      <c r="J101" s="186"/>
    </row>
    <row r="102" spans="1:10">
      <c r="A102" s="223">
        <f t="shared" si="0"/>
        <v>66</v>
      </c>
      <c r="B102" s="222">
        <v>62</v>
      </c>
      <c r="C102" s="85" t="str">
        <f t="shared" si="9"/>
        <v>Alumbrado Público</v>
      </c>
      <c r="D102" s="190" t="str">
        <f t="shared" si="10"/>
        <v>gl</v>
      </c>
      <c r="E102" s="141"/>
      <c r="F102" s="187"/>
      <c r="G102" s="186" t="s">
        <v>1242</v>
      </c>
      <c r="H102" s="191" t="s">
        <v>3</v>
      </c>
      <c r="I102" s="178"/>
      <c r="J102" s="186"/>
    </row>
    <row r="103" spans="1:10">
      <c r="A103" s="223">
        <f t="shared" ref="A103:A128" si="11">IF(D103=0,A102,A102+1)</f>
        <v>67</v>
      </c>
      <c r="B103" s="222">
        <v>63</v>
      </c>
      <c r="C103" s="85" t="str">
        <f t="shared" si="9"/>
        <v>Iluminación E. V.</v>
      </c>
      <c r="D103" s="190" t="str">
        <f t="shared" si="10"/>
        <v>gl</v>
      </c>
      <c r="E103" s="141"/>
      <c r="F103" s="187"/>
      <c r="G103" s="186" t="s">
        <v>1283</v>
      </c>
      <c r="H103" s="191" t="s">
        <v>3</v>
      </c>
      <c r="I103" s="178"/>
      <c r="J103" s="186"/>
    </row>
    <row r="104" spans="1:10">
      <c r="A104" s="223">
        <f t="shared" si="11"/>
        <v>68</v>
      </c>
      <c r="B104" s="222">
        <v>64</v>
      </c>
      <c r="C104" s="85" t="str">
        <f t="shared" si="9"/>
        <v>Red de cloacas - Provisión, acarreo y colocación de caño de PVC RCP ø160 mm, incl. piezas esp. juntas, etc.</v>
      </c>
      <c r="D104" s="190" t="str">
        <f t="shared" si="10"/>
        <v>m</v>
      </c>
      <c r="E104" s="141"/>
      <c r="F104" s="187"/>
      <c r="G104" s="186" t="s">
        <v>1285</v>
      </c>
      <c r="H104" s="191" t="s">
        <v>1235</v>
      </c>
      <c r="I104" s="178"/>
      <c r="J104" s="186"/>
    </row>
    <row r="105" spans="1:10">
      <c r="A105" s="223">
        <f t="shared" si="11"/>
        <v>69</v>
      </c>
      <c r="B105" s="222">
        <v>65</v>
      </c>
      <c r="C105" s="85" t="str">
        <f t="shared" ref="C105:C132" si="12">IFERROR(VLOOKUP(J105,Tabla_Items,2,FALSE),G105)</f>
        <v xml:space="preserve">Red de cloacas - Provisión, acarreo y coloc. materiales  p/la ejecución de Bocas de Registros s/calle, incl. tapa de HF, etc. </v>
      </c>
      <c r="D105" s="190" t="str">
        <f t="shared" ref="D105:D132" si="13">IFERROR(VLOOKUP(J105,Tabla_Items,2,FALSE),H105)</f>
        <v>u</v>
      </c>
      <c r="E105" s="141"/>
      <c r="F105" s="187"/>
      <c r="G105" s="186" t="s">
        <v>1286</v>
      </c>
      <c r="H105" s="191" t="s">
        <v>1148</v>
      </c>
      <c r="I105" s="178"/>
      <c r="J105" s="186"/>
    </row>
    <row r="106" spans="1:10">
      <c r="A106" s="223">
        <f t="shared" si="11"/>
        <v>70</v>
      </c>
      <c r="B106" s="222">
        <v>66</v>
      </c>
      <c r="C106" s="85" t="str">
        <f t="shared" si="12"/>
        <v>Red de cloacas - Excavación de zanjas para inst. cañeías, sin depresión de napa</v>
      </c>
      <c r="D106" s="190" t="str">
        <f t="shared" si="13"/>
        <v>m3</v>
      </c>
      <c r="E106" s="141"/>
      <c r="F106" s="187"/>
      <c r="G106" s="186" t="s">
        <v>1287</v>
      </c>
      <c r="H106" s="191" t="s">
        <v>4</v>
      </c>
      <c r="I106" s="178"/>
      <c r="J106" s="186"/>
    </row>
    <row r="107" spans="1:10">
      <c r="A107" s="223">
        <f t="shared" si="11"/>
        <v>71</v>
      </c>
      <c r="B107" s="222">
        <v>67</v>
      </c>
      <c r="C107" s="85" t="str">
        <f t="shared" si="12"/>
        <v>Red de cloacas - Paquete estructural</v>
      </c>
      <c r="D107" s="190" t="str">
        <f t="shared" si="13"/>
        <v>m3</v>
      </c>
      <c r="E107" s="141"/>
      <c r="F107" s="187"/>
      <c r="G107" s="186" t="s">
        <v>1288</v>
      </c>
      <c r="H107" s="191" t="s">
        <v>4</v>
      </c>
      <c r="I107" s="178"/>
      <c r="J107" s="186"/>
    </row>
    <row r="108" spans="1:10">
      <c r="A108" s="223">
        <f t="shared" si="11"/>
        <v>72</v>
      </c>
      <c r="B108" s="222">
        <v>68</v>
      </c>
      <c r="C108" s="85" t="str">
        <f t="shared" si="12"/>
        <v>Red de cloacas - Relleno superior</v>
      </c>
      <c r="D108" s="190" t="str">
        <f t="shared" si="13"/>
        <v>m3</v>
      </c>
      <c r="E108" s="141"/>
      <c r="F108" s="187"/>
      <c r="G108" s="186" t="s">
        <v>1289</v>
      </c>
      <c r="H108" s="191" t="s">
        <v>4</v>
      </c>
      <c r="I108" s="178"/>
      <c r="J108" s="186"/>
    </row>
    <row r="109" spans="1:10">
      <c r="A109" s="223">
        <f t="shared" si="11"/>
        <v>73</v>
      </c>
      <c r="B109" s="222">
        <v>69</v>
      </c>
      <c r="C109" s="85" t="str">
        <f t="shared" si="12"/>
        <v>Red de cloacas - Conexiones domiciliarias cloacas ø 110 mm (Provisión, acarreo y coloc. materiales p/la ejecución s/red nueva)</v>
      </c>
      <c r="D109" s="190" t="str">
        <f t="shared" si="13"/>
        <v>u</v>
      </c>
      <c r="E109" s="141"/>
      <c r="F109" s="187"/>
      <c r="G109" s="186" t="s">
        <v>1325</v>
      </c>
      <c r="H109" s="191" t="s">
        <v>1148</v>
      </c>
      <c r="I109" s="178"/>
      <c r="J109" s="186"/>
    </row>
    <row r="110" spans="1:10">
      <c r="A110" s="223">
        <f t="shared" si="11"/>
        <v>74</v>
      </c>
      <c r="B110" s="222">
        <v>70</v>
      </c>
      <c r="C110" s="85" t="str">
        <f t="shared" si="12"/>
        <v>Red de agua potable - Provisión, acarreo y colocación de caño recto Ø110mm de PVC k-10, incl. piezas esp. juntas, etc.</v>
      </c>
      <c r="D110" s="190" t="str">
        <f t="shared" si="13"/>
        <v>ml</v>
      </c>
      <c r="E110" s="141"/>
      <c r="F110" s="187"/>
      <c r="G110" s="186" t="s">
        <v>1372</v>
      </c>
      <c r="H110" s="191" t="s">
        <v>724</v>
      </c>
      <c r="I110" s="178"/>
      <c r="J110" s="186"/>
    </row>
    <row r="111" spans="1:10">
      <c r="A111" s="223">
        <f t="shared" si="11"/>
        <v>75</v>
      </c>
      <c r="B111" s="222">
        <v>71</v>
      </c>
      <c r="C111" s="85" t="str">
        <f t="shared" si="12"/>
        <v>Red de agua potable - Provisión, acarreo y colocación de caño recto Ø75mm de PVC k-10, incl. piezas esp. juntas, etc.</v>
      </c>
      <c r="D111" s="190" t="str">
        <f t="shared" si="13"/>
        <v>ml</v>
      </c>
      <c r="E111" s="141"/>
      <c r="F111" s="187"/>
      <c r="G111" s="186" t="s">
        <v>1290</v>
      </c>
      <c r="H111" s="191" t="s">
        <v>724</v>
      </c>
      <c r="I111" s="178"/>
      <c r="J111" s="186"/>
    </row>
    <row r="112" spans="1:10">
      <c r="A112" s="223">
        <f t="shared" si="11"/>
        <v>76</v>
      </c>
      <c r="B112" s="222">
        <v>72</v>
      </c>
      <c r="C112" s="85" t="str">
        <f t="shared" si="12"/>
        <v>Red de agua potable - Provisión, acarreo y colocación de válvulas esclusas Ø100 mm (Incluye Const. de cámara)</v>
      </c>
      <c r="D112" s="190" t="str">
        <f t="shared" si="13"/>
        <v>u</v>
      </c>
      <c r="E112" s="141"/>
      <c r="F112" s="187"/>
      <c r="G112" s="186" t="s">
        <v>1373</v>
      </c>
      <c r="H112" s="191" t="s">
        <v>1148</v>
      </c>
      <c r="I112" s="178"/>
      <c r="J112" s="186"/>
    </row>
    <row r="113" spans="1:10">
      <c r="A113" s="223">
        <f t="shared" si="11"/>
        <v>77</v>
      </c>
      <c r="B113" s="222">
        <v>73</v>
      </c>
      <c r="C113" s="85" t="str">
        <f t="shared" si="12"/>
        <v>Red de agua potable - Provisión, acarreo y colocación de válvulas esclusas Ø75 mm (Incluye Const. de cámara)</v>
      </c>
      <c r="D113" s="190" t="str">
        <f t="shared" si="13"/>
        <v>u</v>
      </c>
      <c r="E113" s="141"/>
      <c r="F113" s="187"/>
      <c r="G113" s="186" t="s">
        <v>1291</v>
      </c>
      <c r="H113" s="191" t="s">
        <v>1148</v>
      </c>
      <c r="I113" s="178"/>
      <c r="J113" s="186"/>
    </row>
    <row r="114" spans="1:10">
      <c r="A114" s="223">
        <f t="shared" si="11"/>
        <v>78</v>
      </c>
      <c r="B114" s="222">
        <v>74</v>
      </c>
      <c r="C114" s="85" t="str">
        <f t="shared" si="12"/>
        <v>Red de agua potable - Provisión, acarreo y colocación de hidrantes a bola, completos, (Incluye caja de HF y Const. de cámara)</v>
      </c>
      <c r="D114" s="190" t="str">
        <f t="shared" si="13"/>
        <v>u</v>
      </c>
      <c r="E114" s="141"/>
      <c r="F114" s="187"/>
      <c r="G114" s="186" t="s">
        <v>1292</v>
      </c>
      <c r="H114" s="191" t="s">
        <v>1148</v>
      </c>
      <c r="I114" s="178"/>
      <c r="J114" s="186"/>
    </row>
    <row r="115" spans="1:10">
      <c r="A115" s="223">
        <f t="shared" si="11"/>
        <v>79</v>
      </c>
      <c r="B115" s="222">
        <v>75</v>
      </c>
      <c r="C115" s="85" t="str">
        <f t="shared" si="12"/>
        <v>Red de agua potable - Excavación de zanjas para inst. cañeías, sin depresión de napa</v>
      </c>
      <c r="D115" s="190" t="str">
        <f t="shared" si="13"/>
        <v>m3</v>
      </c>
      <c r="E115" s="141"/>
      <c r="F115" s="187"/>
      <c r="G115" s="186" t="s">
        <v>1293</v>
      </c>
      <c r="H115" s="191" t="s">
        <v>4</v>
      </c>
      <c r="I115" s="178"/>
      <c r="J115" s="186"/>
    </row>
    <row r="116" spans="1:10">
      <c r="A116" s="223">
        <f t="shared" si="11"/>
        <v>80</v>
      </c>
      <c r="B116" s="222">
        <v>76</v>
      </c>
      <c r="C116" s="85" t="str">
        <f t="shared" si="12"/>
        <v>Red de agua potable - Paquete estructural</v>
      </c>
      <c r="D116" s="190" t="str">
        <f t="shared" si="13"/>
        <v>m3</v>
      </c>
      <c r="E116" s="141"/>
      <c r="F116" s="187"/>
      <c r="G116" s="186" t="s">
        <v>1294</v>
      </c>
      <c r="H116" s="191" t="s">
        <v>4</v>
      </c>
      <c r="I116" s="178"/>
      <c r="J116" s="186"/>
    </row>
    <row r="117" spans="1:10">
      <c r="A117" s="223">
        <f t="shared" si="11"/>
        <v>81</v>
      </c>
      <c r="B117" s="222">
        <v>77</v>
      </c>
      <c r="C117" s="85" t="str">
        <f t="shared" si="12"/>
        <v xml:space="preserve">Red de agua potable - Relleno superior </v>
      </c>
      <c r="D117" s="190" t="str">
        <f t="shared" si="13"/>
        <v>m3</v>
      </c>
      <c r="E117" s="141"/>
      <c r="F117" s="187"/>
      <c r="G117" s="186" t="s">
        <v>1295</v>
      </c>
      <c r="H117" s="191" t="s">
        <v>4</v>
      </c>
      <c r="I117" s="178"/>
      <c r="J117" s="186"/>
    </row>
    <row r="118" spans="1:10">
      <c r="A118" s="223">
        <f t="shared" si="11"/>
        <v>82</v>
      </c>
      <c r="B118" s="222">
        <v>78</v>
      </c>
      <c r="C118" s="85" t="str">
        <f t="shared" si="12"/>
        <v>Red de agua potable - Conexiones domiciliarias agua potable (Provisión, acarreo y coloc. mat. polietileno k10-abrazadera, férula, llave maestra y medidor de caudal, incl UV)</v>
      </c>
      <c r="D118" s="190" t="str">
        <f t="shared" si="13"/>
        <v>u</v>
      </c>
      <c r="E118" s="141"/>
      <c r="F118" s="187"/>
      <c r="G118" s="186" t="s">
        <v>1296</v>
      </c>
      <c r="H118" s="191" t="s">
        <v>1148</v>
      </c>
      <c r="I118" s="178"/>
      <c r="J118" s="186"/>
    </row>
    <row r="119" spans="1:10">
      <c r="A119" s="223">
        <f t="shared" si="11"/>
        <v>83</v>
      </c>
      <c r="B119" s="222">
        <v>79</v>
      </c>
      <c r="C119" s="85" t="str">
        <f t="shared" si="12"/>
        <v xml:space="preserve">Red de gas - Provisión e Instalación de Cañería de P.E Cañería ø 63 mm incluido piezas especiales, juntas, etc. </v>
      </c>
      <c r="D119" s="190" t="str">
        <f t="shared" si="13"/>
        <v>m</v>
      </c>
      <c r="E119" s="141"/>
      <c r="F119" s="187"/>
      <c r="G119" s="186" t="s">
        <v>1312</v>
      </c>
      <c r="H119" s="191" t="s">
        <v>1235</v>
      </c>
      <c r="I119" s="178"/>
      <c r="J119" s="186"/>
    </row>
    <row r="120" spans="1:10">
      <c r="A120" s="223">
        <f t="shared" si="11"/>
        <v>84</v>
      </c>
      <c r="B120" s="222">
        <v>80</v>
      </c>
      <c r="C120" s="85" t="str">
        <f t="shared" si="12"/>
        <v xml:space="preserve">Red de gas - Provisión e Instalación de Cañería de P.E Cañería ø 50 mm incluido piezas especiales, juntas, etc. </v>
      </c>
      <c r="D120" s="190" t="str">
        <f t="shared" si="13"/>
        <v>m</v>
      </c>
      <c r="E120" s="141"/>
      <c r="F120" s="187"/>
      <c r="G120" s="186" t="s">
        <v>1313</v>
      </c>
      <c r="H120" s="191" t="s">
        <v>1235</v>
      </c>
      <c r="I120" s="178"/>
      <c r="J120" s="186"/>
    </row>
    <row r="121" spans="1:10">
      <c r="A121" s="223">
        <f t="shared" si="11"/>
        <v>85</v>
      </c>
      <c r="B121" s="222">
        <v>81</v>
      </c>
      <c r="C121" s="85" t="str">
        <f t="shared" si="12"/>
        <v>Red de gas - Excavación de zanjas para inst. cañeías, sin depresión de napa</v>
      </c>
      <c r="D121" s="190" t="str">
        <f t="shared" si="13"/>
        <v>m3</v>
      </c>
      <c r="E121" s="141"/>
      <c r="F121" s="187"/>
      <c r="G121" s="186" t="s">
        <v>1314</v>
      </c>
      <c r="H121" s="191" t="s">
        <v>4</v>
      </c>
      <c r="I121" s="178"/>
      <c r="J121" s="186"/>
    </row>
    <row r="122" spans="1:10">
      <c r="A122" s="223">
        <f t="shared" si="11"/>
        <v>86</v>
      </c>
      <c r="B122" s="222">
        <v>82</v>
      </c>
      <c r="C122" s="85" t="str">
        <f t="shared" si="12"/>
        <v xml:space="preserve">Red de gas - Relleno superior </v>
      </c>
      <c r="D122" s="190" t="str">
        <f t="shared" si="13"/>
        <v>m3</v>
      </c>
      <c r="E122" s="141"/>
      <c r="F122" s="187"/>
      <c r="G122" s="186" t="s">
        <v>1315</v>
      </c>
      <c r="H122" s="191" t="s">
        <v>4</v>
      </c>
      <c r="I122" s="178"/>
      <c r="J122" s="186"/>
    </row>
    <row r="123" spans="1:10">
      <c r="A123" s="223">
        <f t="shared" si="11"/>
        <v>87</v>
      </c>
      <c r="B123" s="222">
        <v>83</v>
      </c>
      <c r="C123" s="85" t="str">
        <f t="shared" si="12"/>
        <v>Red de gas - Conexiones domiciliarias de gas natural p/ 1 medidor</v>
      </c>
      <c r="D123" s="190" t="str">
        <f t="shared" si="13"/>
        <v>u</v>
      </c>
      <c r="E123" s="141"/>
      <c r="F123" s="187"/>
      <c r="G123" s="186" t="s">
        <v>1374</v>
      </c>
      <c r="H123" s="191" t="s">
        <v>1148</v>
      </c>
      <c r="I123" s="178"/>
      <c r="J123" s="186"/>
    </row>
    <row r="124" spans="1:10">
      <c r="A124" s="223">
        <f t="shared" si="11"/>
        <v>88</v>
      </c>
      <c r="B124" s="222">
        <v>84</v>
      </c>
      <c r="C124" s="85" t="str">
        <f t="shared" si="12"/>
        <v>Red de gas - Conexiones domiciliarias de gas natural p/ 1 medidor (Viviendas Existentes)</v>
      </c>
      <c r="D124" s="190" t="str">
        <f t="shared" si="13"/>
        <v>u</v>
      </c>
      <c r="E124" s="141"/>
      <c r="F124" s="187"/>
      <c r="G124" s="186" t="s">
        <v>1375</v>
      </c>
      <c r="H124" s="191" t="s">
        <v>1148</v>
      </c>
      <c r="I124" s="178"/>
      <c r="J124" s="186"/>
    </row>
    <row r="125" spans="1:10">
      <c r="A125" s="223">
        <f t="shared" si="11"/>
        <v>89</v>
      </c>
      <c r="B125" s="222">
        <v>85</v>
      </c>
      <c r="C125" s="85" t="str">
        <f>IFERROR(VLOOKUP(J125,Tabla_Items,2,FALSE),G125)</f>
        <v>Obras de Nexo - Urbanización - Cuneta de Desagüe Impermeabilizada</v>
      </c>
      <c r="D125" s="190" t="str">
        <f>IFERROR(VLOOKUP(J125,Tabla_Items,2,FALSE),H125)</f>
        <v>ml</v>
      </c>
      <c r="E125" s="141"/>
      <c r="F125" s="187"/>
      <c r="G125" s="186" t="s">
        <v>1376</v>
      </c>
      <c r="H125" s="191" t="s">
        <v>724</v>
      </c>
      <c r="I125" s="178"/>
      <c r="J125" s="186"/>
    </row>
    <row r="126" spans="1:10">
      <c r="A126" s="223">
        <f t="shared" si="11"/>
        <v>90</v>
      </c>
      <c r="B126" s="222">
        <v>86</v>
      </c>
      <c r="C126" s="85" t="str">
        <f>IFERROR(VLOOKUP(J126,Tabla_Items,2,FALSE),G126)</f>
        <v>Documentación final de obra (3% Monto Total de la Obra)</v>
      </c>
      <c r="D126" s="190" t="str">
        <f>IFERROR(VLOOKUP(J126,Tabla_Items,2,FALSE),H126)</f>
        <v>gl</v>
      </c>
      <c r="E126" s="141"/>
      <c r="F126" s="187"/>
      <c r="G126" s="186" t="s">
        <v>1297</v>
      </c>
      <c r="H126" s="191" t="s">
        <v>3</v>
      </c>
      <c r="I126" s="178"/>
      <c r="J126" s="186"/>
    </row>
    <row r="127" spans="1:10">
      <c r="A127" s="223">
        <f t="shared" si="11"/>
        <v>90</v>
      </c>
      <c r="B127" s="222" t="s">
        <v>1378</v>
      </c>
      <c r="C127" s="317" t="str">
        <f>IFERROR(VLOOKUP(J127,Tabla_Items,2,FALSE),G127)</f>
        <v>OBRAS COMPLEMENTARIAS</v>
      </c>
      <c r="D127" s="281">
        <f>IFERROR(VLOOKUP(J127,Tabla_Items,2,FALSE),H127)</f>
        <v>0</v>
      </c>
      <c r="E127" s="141"/>
      <c r="F127" s="187"/>
      <c r="G127" s="144" t="s">
        <v>1226</v>
      </c>
      <c r="H127" s="519"/>
      <c r="I127" s="178"/>
      <c r="J127" s="186"/>
    </row>
    <row r="128" spans="1:10">
      <c r="A128" s="223">
        <f t="shared" si="11"/>
        <v>91</v>
      </c>
      <c r="B128" s="222">
        <v>87</v>
      </c>
      <c r="C128" s="85" t="str">
        <f>IFERROR(VLOOKUP(J128,Tabla_Items,2,FALSE),G128)</f>
        <v>Obras Complementarias - Red agua potable - Perforación de refuerzo (Prof.150 m.) (Participacion del 8% en la ejecucion de una perforacion S/Solicitud de Factibilidad)</v>
      </c>
      <c r="D128" s="190" t="str">
        <f>IFERROR(VLOOKUP(J128,Tabla_Items,2,FALSE),H128)</f>
        <v>gl</v>
      </c>
      <c r="E128" s="141"/>
      <c r="F128" s="187"/>
      <c r="G128" s="186" t="s">
        <v>1377</v>
      </c>
      <c r="H128" s="191" t="s">
        <v>3</v>
      </c>
      <c r="I128" s="178"/>
      <c r="J128" s="186"/>
    </row>
    <row r="129" spans="1:10">
      <c r="A129" s="223">
        <f t="shared" ref="A129:A138" si="14">IF(D129=0,A128,A128+1)</f>
        <v>91</v>
      </c>
      <c r="B129" s="222"/>
      <c r="C129" s="85">
        <f t="shared" si="12"/>
        <v>0</v>
      </c>
      <c r="D129" s="190">
        <f t="shared" si="13"/>
        <v>0</v>
      </c>
      <c r="E129" s="141"/>
      <c r="F129" s="187"/>
      <c r="G129" s="186"/>
      <c r="H129" s="191"/>
      <c r="I129" s="178"/>
      <c r="J129" s="186"/>
    </row>
    <row r="130" spans="1:10">
      <c r="A130" s="223">
        <f t="shared" si="14"/>
        <v>91</v>
      </c>
      <c r="B130" s="222"/>
      <c r="C130" s="85">
        <f t="shared" si="12"/>
        <v>0</v>
      </c>
      <c r="D130" s="190">
        <f t="shared" si="13"/>
        <v>0</v>
      </c>
      <c r="E130" s="141"/>
      <c r="F130" s="187"/>
      <c r="G130" s="186"/>
      <c r="H130" s="191"/>
      <c r="I130" s="178"/>
      <c r="J130" s="186"/>
    </row>
    <row r="131" spans="1:10">
      <c r="A131" s="223">
        <f t="shared" si="14"/>
        <v>91</v>
      </c>
      <c r="B131" s="222"/>
      <c r="C131" s="85">
        <f t="shared" si="12"/>
        <v>0</v>
      </c>
      <c r="D131" s="190">
        <f t="shared" si="13"/>
        <v>0</v>
      </c>
      <c r="E131" s="141"/>
      <c r="F131" s="187"/>
      <c r="G131" s="186"/>
      <c r="H131" s="191"/>
      <c r="I131" s="178"/>
      <c r="J131" s="186"/>
    </row>
    <row r="132" spans="1:10">
      <c r="A132" s="223">
        <f t="shared" si="14"/>
        <v>91</v>
      </c>
      <c r="B132" s="222"/>
      <c r="C132" s="85">
        <f t="shared" si="12"/>
        <v>0</v>
      </c>
      <c r="D132" s="190">
        <f t="shared" si="13"/>
        <v>0</v>
      </c>
      <c r="E132" s="141"/>
      <c r="F132" s="187"/>
      <c r="G132" s="186"/>
      <c r="H132" s="191"/>
      <c r="I132" s="178"/>
      <c r="J132" s="186"/>
    </row>
    <row r="133" spans="1:10">
      <c r="A133" s="223">
        <f t="shared" si="14"/>
        <v>91</v>
      </c>
      <c r="B133" s="222"/>
      <c r="C133" s="85">
        <f t="shared" ref="C133:C154" si="15">IFERROR(VLOOKUP(J133,Tabla_Items,2,FALSE),G133)</f>
        <v>0</v>
      </c>
      <c r="D133" s="190">
        <f t="shared" ref="D133:D154" si="16">IFERROR(VLOOKUP(J133,Tabla_Items,2,FALSE),H133)</f>
        <v>0</v>
      </c>
      <c r="E133" s="141"/>
      <c r="F133" s="187"/>
      <c r="G133" s="186"/>
      <c r="H133" s="191"/>
      <c r="I133" s="178"/>
      <c r="J133" s="186"/>
    </row>
    <row r="134" spans="1:10">
      <c r="A134" s="223">
        <f t="shared" si="14"/>
        <v>91</v>
      </c>
      <c r="B134" s="222"/>
      <c r="C134" s="85">
        <f t="shared" si="15"/>
        <v>0</v>
      </c>
      <c r="D134" s="190">
        <f t="shared" si="16"/>
        <v>0</v>
      </c>
      <c r="E134" s="141"/>
      <c r="F134" s="187"/>
      <c r="G134" s="186"/>
      <c r="H134" s="191"/>
      <c r="I134" s="178"/>
      <c r="J134" s="186"/>
    </row>
    <row r="135" spans="1:10">
      <c r="A135" s="223">
        <f t="shared" si="14"/>
        <v>91</v>
      </c>
      <c r="B135" s="222"/>
      <c r="C135" s="85">
        <f t="shared" si="15"/>
        <v>0</v>
      </c>
      <c r="D135" s="190">
        <f t="shared" si="16"/>
        <v>0</v>
      </c>
      <c r="E135" s="141"/>
      <c r="F135" s="187"/>
      <c r="G135" s="186"/>
      <c r="H135" s="191"/>
      <c r="I135" s="178"/>
      <c r="J135" s="186"/>
    </row>
    <row r="136" spans="1:10">
      <c r="A136" s="223">
        <f t="shared" si="14"/>
        <v>91</v>
      </c>
      <c r="B136" s="222"/>
      <c r="C136" s="85">
        <f t="shared" si="15"/>
        <v>0</v>
      </c>
      <c r="D136" s="190">
        <f t="shared" si="16"/>
        <v>0</v>
      </c>
      <c r="E136" s="141"/>
      <c r="F136" s="187"/>
      <c r="G136" s="186"/>
      <c r="H136" s="191"/>
      <c r="I136" s="178"/>
      <c r="J136" s="186"/>
    </row>
    <row r="137" spans="1:10">
      <c r="A137" s="223">
        <f t="shared" si="14"/>
        <v>91</v>
      </c>
      <c r="B137" s="222"/>
      <c r="C137" s="85">
        <f t="shared" si="15"/>
        <v>0</v>
      </c>
      <c r="D137" s="190">
        <f t="shared" si="16"/>
        <v>0</v>
      </c>
      <c r="E137" s="141"/>
      <c r="F137" s="187"/>
      <c r="G137" s="186"/>
      <c r="H137" s="191"/>
      <c r="I137" s="178"/>
      <c r="J137" s="186"/>
    </row>
    <row r="138" spans="1:10">
      <c r="A138" s="223">
        <f t="shared" si="14"/>
        <v>91</v>
      </c>
      <c r="B138" s="222"/>
      <c r="C138" s="85">
        <f t="shared" si="15"/>
        <v>0</v>
      </c>
      <c r="D138" s="190">
        <f t="shared" si="16"/>
        <v>0</v>
      </c>
      <c r="E138" s="141"/>
      <c r="F138" s="187"/>
      <c r="G138" s="186"/>
      <c r="H138" s="191"/>
      <c r="I138" s="178"/>
      <c r="J138" s="186"/>
    </row>
    <row r="139" spans="1:10">
      <c r="A139" s="223">
        <f t="shared" ref="A139:A154" si="17">IF(D139=0,A138,A138+1)</f>
        <v>91</v>
      </c>
      <c r="B139" s="222"/>
      <c r="C139" s="85">
        <f t="shared" si="15"/>
        <v>0</v>
      </c>
      <c r="D139" s="190">
        <f t="shared" si="16"/>
        <v>0</v>
      </c>
      <c r="E139" s="141"/>
      <c r="F139" s="187"/>
      <c r="G139" s="186"/>
      <c r="H139" s="191"/>
      <c r="I139" s="178"/>
      <c r="J139" s="186"/>
    </row>
    <row r="140" spans="1:10">
      <c r="A140" s="223">
        <f t="shared" si="17"/>
        <v>91</v>
      </c>
      <c r="B140" s="222"/>
      <c r="C140" s="85">
        <f t="shared" si="15"/>
        <v>0</v>
      </c>
      <c r="D140" s="190">
        <f t="shared" si="16"/>
        <v>0</v>
      </c>
      <c r="E140" s="141"/>
      <c r="F140" s="187"/>
      <c r="G140" s="186"/>
      <c r="H140" s="191"/>
      <c r="I140" s="178"/>
      <c r="J140" s="186"/>
    </row>
    <row r="141" spans="1:10">
      <c r="A141" s="223">
        <f t="shared" si="17"/>
        <v>91</v>
      </c>
      <c r="B141" s="222"/>
      <c r="C141" s="85">
        <f t="shared" si="15"/>
        <v>0</v>
      </c>
      <c r="D141" s="190">
        <f t="shared" si="16"/>
        <v>0</v>
      </c>
      <c r="E141" s="141"/>
      <c r="F141" s="187"/>
      <c r="G141" s="186"/>
      <c r="H141" s="191"/>
      <c r="I141" s="178"/>
      <c r="J141" s="186"/>
    </row>
    <row r="142" spans="1:10">
      <c r="A142" s="223">
        <f t="shared" si="17"/>
        <v>91</v>
      </c>
      <c r="B142" s="222"/>
      <c r="C142" s="85">
        <f t="shared" si="15"/>
        <v>0</v>
      </c>
      <c r="D142" s="190">
        <f t="shared" si="16"/>
        <v>0</v>
      </c>
      <c r="E142" s="141"/>
      <c r="F142" s="187"/>
      <c r="G142" s="186"/>
      <c r="H142" s="191"/>
      <c r="I142" s="178"/>
      <c r="J142" s="186"/>
    </row>
    <row r="143" spans="1:10">
      <c r="A143" s="223">
        <f t="shared" si="17"/>
        <v>91</v>
      </c>
      <c r="B143" s="222"/>
      <c r="C143" s="85">
        <f t="shared" si="15"/>
        <v>0</v>
      </c>
      <c r="D143" s="190">
        <f t="shared" si="16"/>
        <v>0</v>
      </c>
      <c r="E143" s="141"/>
      <c r="F143" s="187"/>
      <c r="G143" s="186"/>
      <c r="H143" s="191"/>
      <c r="I143" s="178"/>
      <c r="J143" s="186"/>
    </row>
    <row r="144" spans="1:10">
      <c r="A144" s="223">
        <f t="shared" si="17"/>
        <v>91</v>
      </c>
      <c r="B144" s="222"/>
      <c r="C144" s="85">
        <f t="shared" si="15"/>
        <v>0</v>
      </c>
      <c r="D144" s="190">
        <f t="shared" si="16"/>
        <v>0</v>
      </c>
      <c r="E144" s="141"/>
      <c r="F144" s="187"/>
      <c r="G144" s="186"/>
      <c r="H144" s="191"/>
      <c r="I144" s="178"/>
      <c r="J144" s="186"/>
    </row>
    <row r="145" spans="1:10">
      <c r="A145" s="223">
        <f t="shared" si="17"/>
        <v>91</v>
      </c>
      <c r="B145" s="222"/>
      <c r="C145" s="85">
        <f t="shared" si="15"/>
        <v>0</v>
      </c>
      <c r="D145" s="190">
        <f t="shared" si="16"/>
        <v>0</v>
      </c>
      <c r="E145" s="141"/>
      <c r="F145" s="187"/>
      <c r="G145" s="186"/>
      <c r="H145" s="191"/>
      <c r="I145" s="178"/>
      <c r="J145" s="186"/>
    </row>
    <row r="146" spans="1:10">
      <c r="A146" s="223">
        <f t="shared" si="17"/>
        <v>91</v>
      </c>
      <c r="B146" s="222"/>
      <c r="C146" s="85">
        <f t="shared" si="15"/>
        <v>0</v>
      </c>
      <c r="D146" s="190">
        <f t="shared" si="16"/>
        <v>0</v>
      </c>
      <c r="E146" s="141"/>
      <c r="F146" s="187"/>
      <c r="G146" s="186"/>
      <c r="H146" s="191"/>
      <c r="I146" s="178"/>
      <c r="J146" s="186"/>
    </row>
    <row r="147" spans="1:10">
      <c r="A147" s="223">
        <f t="shared" si="17"/>
        <v>91</v>
      </c>
      <c r="B147" s="222"/>
      <c r="C147" s="85">
        <f t="shared" si="15"/>
        <v>0</v>
      </c>
      <c r="D147" s="190">
        <f t="shared" si="16"/>
        <v>0</v>
      </c>
      <c r="E147" s="141"/>
      <c r="F147" s="187"/>
      <c r="G147" s="186"/>
      <c r="H147" s="191"/>
      <c r="I147" s="178"/>
      <c r="J147" s="186"/>
    </row>
    <row r="148" spans="1:10">
      <c r="A148" s="223">
        <f t="shared" si="17"/>
        <v>91</v>
      </c>
      <c r="B148" s="222"/>
      <c r="C148" s="85">
        <f t="shared" si="15"/>
        <v>0</v>
      </c>
      <c r="D148" s="190">
        <f t="shared" si="16"/>
        <v>0</v>
      </c>
      <c r="E148" s="141"/>
      <c r="F148" s="187"/>
      <c r="G148" s="186"/>
      <c r="H148" s="191"/>
      <c r="I148" s="178"/>
      <c r="J148" s="186"/>
    </row>
    <row r="149" spans="1:10">
      <c r="A149" s="223">
        <f t="shared" si="17"/>
        <v>91</v>
      </c>
      <c r="B149" s="222"/>
      <c r="C149" s="85">
        <f t="shared" si="15"/>
        <v>0</v>
      </c>
      <c r="D149" s="190">
        <f t="shared" si="16"/>
        <v>0</v>
      </c>
      <c r="E149" s="141"/>
      <c r="F149" s="187"/>
      <c r="G149" s="186"/>
      <c r="H149" s="191"/>
      <c r="I149" s="178"/>
      <c r="J149" s="186"/>
    </row>
    <row r="150" spans="1:10">
      <c r="A150" s="223">
        <f t="shared" si="17"/>
        <v>91</v>
      </c>
      <c r="B150" s="222"/>
      <c r="C150" s="85">
        <f t="shared" si="15"/>
        <v>0</v>
      </c>
      <c r="D150" s="190">
        <f t="shared" si="16"/>
        <v>0</v>
      </c>
      <c r="E150" s="141"/>
      <c r="F150" s="187"/>
      <c r="G150" s="186"/>
      <c r="H150" s="191"/>
      <c r="I150" s="178"/>
      <c r="J150" s="186"/>
    </row>
    <row r="151" spans="1:10">
      <c r="A151" s="223">
        <f t="shared" si="17"/>
        <v>91</v>
      </c>
      <c r="B151" s="222"/>
      <c r="C151" s="85">
        <f t="shared" si="15"/>
        <v>0</v>
      </c>
      <c r="D151" s="190">
        <f t="shared" si="16"/>
        <v>0</v>
      </c>
      <c r="E151" s="141"/>
      <c r="F151" s="187"/>
      <c r="G151" s="186"/>
      <c r="H151" s="191"/>
      <c r="I151" s="178"/>
      <c r="J151" s="186"/>
    </row>
    <row r="152" spans="1:10">
      <c r="A152" s="223">
        <f t="shared" si="17"/>
        <v>91</v>
      </c>
      <c r="B152" s="222"/>
      <c r="C152" s="85">
        <f t="shared" si="15"/>
        <v>0</v>
      </c>
      <c r="D152" s="190">
        <f t="shared" si="16"/>
        <v>0</v>
      </c>
      <c r="E152" s="141"/>
      <c r="F152" s="187"/>
      <c r="G152" s="186"/>
      <c r="H152" s="191"/>
      <c r="I152" s="178"/>
      <c r="J152" s="186"/>
    </row>
    <row r="153" spans="1:10">
      <c r="A153" s="223">
        <f t="shared" si="17"/>
        <v>91</v>
      </c>
      <c r="B153" s="222"/>
      <c r="C153" s="85">
        <f t="shared" si="15"/>
        <v>0</v>
      </c>
      <c r="D153" s="190">
        <f t="shared" si="16"/>
        <v>0</v>
      </c>
      <c r="E153" s="141"/>
      <c r="F153" s="187"/>
      <c r="G153" s="186"/>
      <c r="H153" s="191"/>
      <c r="I153" s="178"/>
      <c r="J153" s="186"/>
    </row>
    <row r="154" spans="1:10">
      <c r="A154" s="223">
        <f t="shared" si="17"/>
        <v>91</v>
      </c>
      <c r="B154" s="222"/>
      <c r="C154" s="85">
        <f t="shared" si="15"/>
        <v>0</v>
      </c>
      <c r="D154" s="190">
        <f t="shared" si="16"/>
        <v>0</v>
      </c>
      <c r="E154" s="141"/>
      <c r="F154" s="187"/>
      <c r="G154" s="186"/>
      <c r="H154" s="191"/>
      <c r="I154" s="178"/>
      <c r="J154" s="186"/>
    </row>
    <row r="155" spans="1:10">
      <c r="A155" s="223">
        <f t="shared" ref="A155:A218" si="18">IF(D155=0,A154,A154+1)</f>
        <v>91</v>
      </c>
      <c r="B155" s="222"/>
      <c r="C155" s="85">
        <f t="shared" ref="C155:C186" si="19">IFERROR(VLOOKUP(J155,Tabla_Items,2,FALSE),G155)</f>
        <v>0</v>
      </c>
      <c r="D155" s="190">
        <f t="shared" ref="D155:D186" si="20">IFERROR(VLOOKUP(J155,Tabla_Items,2,FALSE),H155)</f>
        <v>0</v>
      </c>
      <c r="E155" s="141"/>
      <c r="F155" s="187"/>
      <c r="G155" s="186"/>
      <c r="H155" s="191"/>
      <c r="I155" s="178"/>
      <c r="J155" s="186"/>
    </row>
    <row r="156" spans="1:10">
      <c r="A156" s="223">
        <f t="shared" si="18"/>
        <v>91</v>
      </c>
      <c r="B156" s="222"/>
      <c r="C156" s="85">
        <f t="shared" si="19"/>
        <v>0</v>
      </c>
      <c r="D156" s="190">
        <f t="shared" si="20"/>
        <v>0</v>
      </c>
      <c r="E156" s="141"/>
      <c r="F156" s="187"/>
      <c r="G156" s="186"/>
      <c r="H156" s="191"/>
      <c r="I156" s="178"/>
      <c r="J156" s="186"/>
    </row>
    <row r="157" spans="1:10">
      <c r="A157" s="223">
        <f t="shared" si="18"/>
        <v>91</v>
      </c>
      <c r="B157" s="222"/>
      <c r="C157" s="85">
        <f t="shared" si="19"/>
        <v>0</v>
      </c>
      <c r="D157" s="190">
        <f t="shared" si="20"/>
        <v>0</v>
      </c>
      <c r="E157" s="141"/>
      <c r="F157" s="187"/>
      <c r="G157" s="186"/>
      <c r="H157" s="191"/>
      <c r="I157" s="178"/>
      <c r="J157" s="186"/>
    </row>
    <row r="158" spans="1:10">
      <c r="A158" s="223">
        <f t="shared" si="18"/>
        <v>91</v>
      </c>
      <c r="B158" s="222"/>
      <c r="C158" s="85">
        <f t="shared" si="19"/>
        <v>0</v>
      </c>
      <c r="D158" s="190">
        <f t="shared" si="20"/>
        <v>0</v>
      </c>
      <c r="E158" s="141"/>
      <c r="F158" s="187"/>
      <c r="G158" s="186"/>
      <c r="H158" s="191"/>
      <c r="I158" s="178"/>
      <c r="J158" s="186"/>
    </row>
    <row r="159" spans="1:10">
      <c r="A159" s="223">
        <f t="shared" si="18"/>
        <v>91</v>
      </c>
      <c r="B159" s="222"/>
      <c r="C159" s="85">
        <f t="shared" si="19"/>
        <v>0</v>
      </c>
      <c r="D159" s="190">
        <f t="shared" si="20"/>
        <v>0</v>
      </c>
      <c r="E159" s="141"/>
      <c r="F159" s="187"/>
      <c r="G159" s="186"/>
      <c r="H159" s="191"/>
      <c r="I159" s="178"/>
      <c r="J159" s="186"/>
    </row>
    <row r="160" spans="1:10">
      <c r="A160" s="223">
        <f t="shared" si="18"/>
        <v>91</v>
      </c>
      <c r="B160" s="222"/>
      <c r="C160" s="85">
        <f t="shared" si="19"/>
        <v>0</v>
      </c>
      <c r="D160" s="190">
        <f t="shared" si="20"/>
        <v>0</v>
      </c>
      <c r="E160" s="141"/>
      <c r="F160" s="187"/>
      <c r="G160" s="186"/>
      <c r="H160" s="191"/>
      <c r="I160" s="178"/>
      <c r="J160" s="186"/>
    </row>
    <row r="161" spans="1:10">
      <c r="A161" s="223">
        <f t="shared" si="18"/>
        <v>91</v>
      </c>
      <c r="B161" s="222"/>
      <c r="C161" s="85">
        <f t="shared" si="19"/>
        <v>0</v>
      </c>
      <c r="D161" s="190">
        <f t="shared" si="20"/>
        <v>0</v>
      </c>
      <c r="E161" s="141"/>
      <c r="F161" s="187"/>
      <c r="G161" s="186"/>
      <c r="H161" s="191"/>
      <c r="I161" s="178"/>
      <c r="J161" s="186"/>
    </row>
    <row r="162" spans="1:10">
      <c r="A162" s="223">
        <f t="shared" si="18"/>
        <v>91</v>
      </c>
      <c r="B162" s="222"/>
      <c r="C162" s="85">
        <f t="shared" si="19"/>
        <v>0</v>
      </c>
      <c r="D162" s="190">
        <f t="shared" si="20"/>
        <v>0</v>
      </c>
      <c r="E162" s="141"/>
      <c r="F162" s="187"/>
      <c r="G162" s="186"/>
      <c r="H162" s="191"/>
      <c r="I162" s="178"/>
      <c r="J162" s="186"/>
    </row>
    <row r="163" spans="1:10">
      <c r="A163" s="223">
        <f t="shared" si="18"/>
        <v>91</v>
      </c>
      <c r="B163" s="222"/>
      <c r="C163" s="85">
        <f t="shared" si="19"/>
        <v>0</v>
      </c>
      <c r="D163" s="190">
        <f t="shared" si="20"/>
        <v>0</v>
      </c>
      <c r="E163" s="141"/>
      <c r="F163" s="187"/>
      <c r="G163" s="186"/>
      <c r="H163" s="191"/>
      <c r="I163" s="178"/>
      <c r="J163" s="186"/>
    </row>
    <row r="164" spans="1:10">
      <c r="A164" s="223">
        <f t="shared" si="18"/>
        <v>91</v>
      </c>
      <c r="B164" s="222"/>
      <c r="C164" s="85">
        <f t="shared" si="19"/>
        <v>0</v>
      </c>
      <c r="D164" s="190">
        <f t="shared" si="20"/>
        <v>0</v>
      </c>
      <c r="E164" s="141"/>
      <c r="F164" s="187"/>
      <c r="G164" s="186"/>
      <c r="H164" s="191"/>
      <c r="I164" s="178"/>
      <c r="J164" s="186"/>
    </row>
    <row r="165" spans="1:10">
      <c r="A165" s="223">
        <f t="shared" si="18"/>
        <v>91</v>
      </c>
      <c r="B165" s="222"/>
      <c r="C165" s="85">
        <f t="shared" si="19"/>
        <v>0</v>
      </c>
      <c r="D165" s="190">
        <f t="shared" si="20"/>
        <v>0</v>
      </c>
      <c r="E165" s="141"/>
      <c r="F165" s="187"/>
      <c r="G165" s="186"/>
      <c r="H165" s="191"/>
      <c r="I165" s="178"/>
      <c r="J165" s="186"/>
    </row>
    <row r="166" spans="1:10">
      <c r="A166" s="223">
        <f t="shared" si="18"/>
        <v>91</v>
      </c>
      <c r="B166" s="222"/>
      <c r="C166" s="85">
        <f t="shared" si="19"/>
        <v>0</v>
      </c>
      <c r="D166" s="190">
        <f t="shared" si="20"/>
        <v>0</v>
      </c>
      <c r="E166" s="141"/>
      <c r="F166" s="187"/>
      <c r="G166" s="186"/>
      <c r="H166" s="191"/>
      <c r="I166" s="178"/>
      <c r="J166" s="186"/>
    </row>
    <row r="167" spans="1:10">
      <c r="A167" s="223">
        <f t="shared" si="18"/>
        <v>91</v>
      </c>
      <c r="B167" s="222"/>
      <c r="C167" s="85">
        <f t="shared" si="19"/>
        <v>0</v>
      </c>
      <c r="D167" s="190">
        <f t="shared" si="20"/>
        <v>0</v>
      </c>
      <c r="E167" s="141"/>
      <c r="F167" s="187"/>
      <c r="G167" s="186"/>
      <c r="H167" s="191"/>
      <c r="I167" s="178"/>
      <c r="J167" s="186"/>
    </row>
    <row r="168" spans="1:10">
      <c r="A168" s="223">
        <f t="shared" si="18"/>
        <v>91</v>
      </c>
      <c r="B168" s="222"/>
      <c r="C168" s="85">
        <f t="shared" si="19"/>
        <v>0</v>
      </c>
      <c r="D168" s="190">
        <f t="shared" si="20"/>
        <v>0</v>
      </c>
      <c r="E168" s="141"/>
      <c r="F168" s="187"/>
      <c r="G168" s="186"/>
      <c r="H168" s="191"/>
      <c r="I168" s="178"/>
      <c r="J168" s="186"/>
    </row>
    <row r="169" spans="1:10">
      <c r="A169" s="223">
        <f t="shared" si="18"/>
        <v>91</v>
      </c>
      <c r="B169" s="222"/>
      <c r="C169" s="85">
        <f t="shared" si="19"/>
        <v>0</v>
      </c>
      <c r="D169" s="190">
        <f t="shared" si="20"/>
        <v>0</v>
      </c>
      <c r="E169" s="141"/>
      <c r="F169" s="187"/>
      <c r="G169" s="186"/>
      <c r="H169" s="191"/>
      <c r="I169" s="178"/>
      <c r="J169" s="186"/>
    </row>
    <row r="170" spans="1:10">
      <c r="A170" s="223">
        <f t="shared" si="18"/>
        <v>91</v>
      </c>
      <c r="B170" s="222"/>
      <c r="C170" s="85">
        <f t="shared" si="19"/>
        <v>0</v>
      </c>
      <c r="D170" s="190">
        <f t="shared" si="20"/>
        <v>0</v>
      </c>
      <c r="E170" s="141"/>
      <c r="F170" s="187"/>
      <c r="G170" s="186"/>
      <c r="H170" s="191"/>
      <c r="I170" s="178"/>
      <c r="J170" s="186"/>
    </row>
    <row r="171" spans="1:10">
      <c r="A171" s="223">
        <f t="shared" si="18"/>
        <v>91</v>
      </c>
      <c r="B171" s="222"/>
      <c r="C171" s="85">
        <f t="shared" si="19"/>
        <v>0</v>
      </c>
      <c r="D171" s="190">
        <f t="shared" si="20"/>
        <v>0</v>
      </c>
      <c r="E171" s="141"/>
      <c r="F171" s="187"/>
      <c r="G171" s="186"/>
      <c r="H171" s="191"/>
      <c r="I171" s="178"/>
      <c r="J171" s="186"/>
    </row>
    <row r="172" spans="1:10">
      <c r="A172" s="223">
        <f t="shared" si="18"/>
        <v>91</v>
      </c>
      <c r="B172" s="222"/>
      <c r="C172" s="85">
        <f t="shared" si="19"/>
        <v>0</v>
      </c>
      <c r="D172" s="190">
        <f t="shared" si="20"/>
        <v>0</v>
      </c>
      <c r="E172" s="141"/>
      <c r="F172" s="187"/>
      <c r="G172" s="186"/>
      <c r="H172" s="191"/>
      <c r="I172" s="178"/>
      <c r="J172" s="186"/>
    </row>
    <row r="173" spans="1:10">
      <c r="A173" s="223">
        <f t="shared" si="18"/>
        <v>91</v>
      </c>
      <c r="B173" s="222"/>
      <c r="C173" s="85">
        <f t="shared" si="19"/>
        <v>0</v>
      </c>
      <c r="D173" s="190">
        <f t="shared" si="20"/>
        <v>0</v>
      </c>
      <c r="E173" s="141"/>
      <c r="F173" s="187"/>
      <c r="G173" s="186"/>
      <c r="H173" s="191"/>
      <c r="I173" s="178"/>
      <c r="J173" s="186"/>
    </row>
    <row r="174" spans="1:10">
      <c r="A174" s="223">
        <f t="shared" si="18"/>
        <v>91</v>
      </c>
      <c r="B174" s="222"/>
      <c r="C174" s="85">
        <f t="shared" si="19"/>
        <v>0</v>
      </c>
      <c r="D174" s="190">
        <f t="shared" si="20"/>
        <v>0</v>
      </c>
      <c r="E174" s="141"/>
      <c r="F174" s="187"/>
      <c r="G174" s="186"/>
      <c r="H174" s="191"/>
      <c r="I174" s="178"/>
      <c r="J174" s="186"/>
    </row>
    <row r="175" spans="1:10">
      <c r="A175" s="223">
        <f t="shared" si="18"/>
        <v>91</v>
      </c>
      <c r="B175" s="222"/>
      <c r="C175" s="85">
        <f t="shared" si="19"/>
        <v>0</v>
      </c>
      <c r="D175" s="190">
        <f t="shared" si="20"/>
        <v>0</v>
      </c>
      <c r="E175" s="141"/>
      <c r="F175" s="187"/>
      <c r="G175" s="186"/>
      <c r="H175" s="191"/>
      <c r="I175" s="178"/>
      <c r="J175" s="186"/>
    </row>
    <row r="176" spans="1:10">
      <c r="A176" s="223">
        <f t="shared" si="18"/>
        <v>91</v>
      </c>
      <c r="B176" s="222"/>
      <c r="C176" s="85">
        <f t="shared" si="19"/>
        <v>0</v>
      </c>
      <c r="D176" s="190">
        <f t="shared" si="20"/>
        <v>0</v>
      </c>
      <c r="E176" s="141"/>
      <c r="F176" s="187"/>
      <c r="G176" s="186"/>
      <c r="H176" s="191"/>
      <c r="I176" s="178"/>
      <c r="J176" s="186"/>
    </row>
    <row r="177" spans="1:10">
      <c r="A177" s="223">
        <f t="shared" si="18"/>
        <v>91</v>
      </c>
      <c r="B177" s="222"/>
      <c r="C177" s="85">
        <f t="shared" si="19"/>
        <v>0</v>
      </c>
      <c r="D177" s="190">
        <f t="shared" si="20"/>
        <v>0</v>
      </c>
      <c r="E177" s="141"/>
      <c r="F177" s="187"/>
      <c r="G177" s="186"/>
      <c r="H177" s="191"/>
      <c r="I177" s="178"/>
      <c r="J177" s="186"/>
    </row>
    <row r="178" spans="1:10">
      <c r="A178" s="223">
        <f t="shared" si="18"/>
        <v>91</v>
      </c>
      <c r="B178" s="222"/>
      <c r="C178" s="85">
        <f t="shared" si="19"/>
        <v>0</v>
      </c>
      <c r="D178" s="190">
        <f t="shared" si="20"/>
        <v>0</v>
      </c>
      <c r="E178" s="141"/>
      <c r="F178" s="187"/>
      <c r="G178" s="186"/>
      <c r="H178" s="191"/>
      <c r="I178" s="178"/>
      <c r="J178" s="186"/>
    </row>
    <row r="179" spans="1:10">
      <c r="A179" s="223">
        <f t="shared" si="18"/>
        <v>91</v>
      </c>
      <c r="B179" s="222"/>
      <c r="C179" s="85">
        <f t="shared" si="19"/>
        <v>0</v>
      </c>
      <c r="D179" s="190">
        <f t="shared" si="20"/>
        <v>0</v>
      </c>
      <c r="E179" s="141"/>
      <c r="F179" s="187"/>
      <c r="G179" s="186"/>
      <c r="H179" s="191"/>
      <c r="I179" s="178"/>
      <c r="J179" s="186"/>
    </row>
    <row r="180" spans="1:10">
      <c r="A180" s="223">
        <f t="shared" si="18"/>
        <v>91</v>
      </c>
      <c r="B180" s="222"/>
      <c r="C180" s="85">
        <f t="shared" si="19"/>
        <v>0</v>
      </c>
      <c r="D180" s="190">
        <f t="shared" si="20"/>
        <v>0</v>
      </c>
      <c r="E180" s="141"/>
      <c r="F180" s="187"/>
      <c r="G180" s="186"/>
      <c r="H180" s="191"/>
      <c r="I180" s="178"/>
      <c r="J180" s="186"/>
    </row>
    <row r="181" spans="1:10">
      <c r="A181" s="223">
        <f t="shared" si="18"/>
        <v>91</v>
      </c>
      <c r="B181" s="222"/>
      <c r="C181" s="85">
        <f t="shared" si="19"/>
        <v>0</v>
      </c>
      <c r="D181" s="190">
        <f t="shared" si="20"/>
        <v>0</v>
      </c>
      <c r="E181" s="141"/>
      <c r="F181" s="187"/>
      <c r="G181" s="186"/>
      <c r="H181" s="191"/>
      <c r="I181" s="178"/>
      <c r="J181" s="186"/>
    </row>
    <row r="182" spans="1:10">
      <c r="A182" s="223">
        <f t="shared" si="18"/>
        <v>91</v>
      </c>
      <c r="B182" s="222"/>
      <c r="C182" s="85">
        <f t="shared" si="19"/>
        <v>0</v>
      </c>
      <c r="D182" s="190">
        <f t="shared" si="20"/>
        <v>0</v>
      </c>
      <c r="E182" s="141"/>
      <c r="F182" s="187"/>
      <c r="G182" s="186"/>
      <c r="H182" s="191"/>
      <c r="I182" s="178"/>
      <c r="J182" s="186"/>
    </row>
    <row r="183" spans="1:10">
      <c r="A183" s="223">
        <f t="shared" si="18"/>
        <v>91</v>
      </c>
      <c r="B183" s="222"/>
      <c r="C183" s="85">
        <f t="shared" si="19"/>
        <v>0</v>
      </c>
      <c r="D183" s="190">
        <f t="shared" si="20"/>
        <v>0</v>
      </c>
      <c r="E183" s="141"/>
      <c r="F183" s="187"/>
      <c r="G183" s="186"/>
      <c r="H183" s="191"/>
      <c r="I183" s="178"/>
      <c r="J183" s="186"/>
    </row>
    <row r="184" spans="1:10">
      <c r="A184" s="223">
        <f t="shared" si="18"/>
        <v>91</v>
      </c>
      <c r="B184" s="222"/>
      <c r="C184" s="85">
        <f t="shared" si="19"/>
        <v>0</v>
      </c>
      <c r="D184" s="190">
        <f t="shared" si="20"/>
        <v>0</v>
      </c>
      <c r="E184" s="141"/>
      <c r="F184" s="187"/>
      <c r="G184" s="186"/>
      <c r="H184" s="191"/>
      <c r="I184" s="178"/>
      <c r="J184" s="186"/>
    </row>
    <row r="185" spans="1:10">
      <c r="A185" s="223">
        <f t="shared" si="18"/>
        <v>91</v>
      </c>
      <c r="B185" s="222"/>
      <c r="C185" s="85">
        <f t="shared" si="19"/>
        <v>0</v>
      </c>
      <c r="D185" s="190">
        <f t="shared" si="20"/>
        <v>0</v>
      </c>
      <c r="E185" s="141"/>
      <c r="F185" s="187"/>
      <c r="G185" s="186"/>
      <c r="H185" s="191"/>
      <c r="I185" s="178"/>
      <c r="J185" s="186"/>
    </row>
    <row r="186" spans="1:10">
      <c r="A186" s="223">
        <f t="shared" si="18"/>
        <v>91</v>
      </c>
      <c r="B186" s="222"/>
      <c r="C186" s="85">
        <f t="shared" si="19"/>
        <v>0</v>
      </c>
      <c r="D186" s="190">
        <f t="shared" si="20"/>
        <v>0</v>
      </c>
      <c r="E186" s="141"/>
      <c r="F186" s="187"/>
      <c r="G186" s="186"/>
      <c r="H186" s="191"/>
      <c r="I186" s="178"/>
      <c r="J186" s="186"/>
    </row>
    <row r="187" spans="1:10">
      <c r="A187" s="223">
        <f t="shared" si="18"/>
        <v>91</v>
      </c>
      <c r="B187" s="222"/>
      <c r="C187" s="85">
        <f t="shared" ref="C187:C218" si="21">IFERROR(VLOOKUP(J187,Tabla_Items,2,FALSE),G187)</f>
        <v>0</v>
      </c>
      <c r="D187" s="190">
        <f t="shared" ref="D187:D218" si="22">IFERROR(VLOOKUP(J187,Tabla_Items,2,FALSE),H187)</f>
        <v>0</v>
      </c>
      <c r="E187" s="141"/>
      <c r="F187" s="187"/>
      <c r="G187" s="186"/>
      <c r="H187" s="191"/>
      <c r="I187" s="178"/>
      <c r="J187" s="186"/>
    </row>
    <row r="188" spans="1:10">
      <c r="A188" s="223">
        <f t="shared" si="18"/>
        <v>91</v>
      </c>
      <c r="B188" s="222"/>
      <c r="C188" s="85">
        <f t="shared" si="21"/>
        <v>0</v>
      </c>
      <c r="D188" s="190">
        <f t="shared" si="22"/>
        <v>0</v>
      </c>
      <c r="E188" s="141"/>
      <c r="F188" s="187"/>
      <c r="G188" s="186"/>
      <c r="H188" s="191"/>
      <c r="I188" s="178"/>
      <c r="J188" s="186"/>
    </row>
    <row r="189" spans="1:10">
      <c r="A189" s="223">
        <f t="shared" si="18"/>
        <v>91</v>
      </c>
      <c r="B189" s="222"/>
      <c r="C189" s="85">
        <f t="shared" si="21"/>
        <v>0</v>
      </c>
      <c r="D189" s="190">
        <f t="shared" si="22"/>
        <v>0</v>
      </c>
      <c r="E189" s="141"/>
      <c r="F189" s="187"/>
      <c r="G189" s="186"/>
      <c r="H189" s="191"/>
      <c r="I189" s="178"/>
      <c r="J189" s="186"/>
    </row>
    <row r="190" spans="1:10">
      <c r="A190" s="223">
        <f t="shared" si="18"/>
        <v>91</v>
      </c>
      <c r="B190" s="222"/>
      <c r="C190" s="85">
        <f t="shared" si="21"/>
        <v>0</v>
      </c>
      <c r="D190" s="190">
        <f t="shared" si="22"/>
        <v>0</v>
      </c>
      <c r="E190" s="141"/>
      <c r="F190" s="187"/>
      <c r="G190" s="186"/>
      <c r="H190" s="191"/>
      <c r="I190" s="178"/>
      <c r="J190" s="186"/>
    </row>
    <row r="191" spans="1:10">
      <c r="A191" s="223">
        <f t="shared" si="18"/>
        <v>91</v>
      </c>
      <c r="B191" s="222"/>
      <c r="C191" s="85">
        <f t="shared" si="21"/>
        <v>0</v>
      </c>
      <c r="D191" s="190">
        <f t="shared" si="22"/>
        <v>0</v>
      </c>
      <c r="E191" s="141"/>
      <c r="F191" s="187"/>
      <c r="G191" s="186"/>
      <c r="H191" s="191"/>
      <c r="I191" s="178"/>
      <c r="J191" s="186"/>
    </row>
    <row r="192" spans="1:10">
      <c r="A192" s="223">
        <f t="shared" si="18"/>
        <v>91</v>
      </c>
      <c r="B192" s="222"/>
      <c r="C192" s="85">
        <f t="shared" si="21"/>
        <v>0</v>
      </c>
      <c r="D192" s="190">
        <f t="shared" si="22"/>
        <v>0</v>
      </c>
      <c r="E192" s="141"/>
      <c r="F192" s="187"/>
      <c r="G192" s="186"/>
      <c r="H192" s="191"/>
      <c r="I192" s="178"/>
      <c r="J192" s="186"/>
    </row>
    <row r="193" spans="1:10">
      <c r="A193" s="223">
        <f t="shared" si="18"/>
        <v>91</v>
      </c>
      <c r="B193" s="222"/>
      <c r="C193" s="85">
        <f t="shared" si="21"/>
        <v>0</v>
      </c>
      <c r="D193" s="190">
        <f t="shared" si="22"/>
        <v>0</v>
      </c>
      <c r="E193" s="141"/>
      <c r="F193" s="187"/>
      <c r="G193" s="186"/>
      <c r="H193" s="191"/>
      <c r="I193" s="178"/>
      <c r="J193" s="186"/>
    </row>
    <row r="194" spans="1:10">
      <c r="A194" s="223">
        <f t="shared" si="18"/>
        <v>91</v>
      </c>
      <c r="B194" s="222"/>
      <c r="C194" s="85">
        <f t="shared" si="21"/>
        <v>0</v>
      </c>
      <c r="D194" s="190">
        <f t="shared" si="22"/>
        <v>0</v>
      </c>
      <c r="E194" s="141"/>
      <c r="F194" s="187"/>
      <c r="G194" s="186"/>
      <c r="H194" s="191"/>
      <c r="I194" s="178"/>
      <c r="J194" s="186"/>
    </row>
    <row r="195" spans="1:10">
      <c r="A195" s="223">
        <f t="shared" si="18"/>
        <v>91</v>
      </c>
      <c r="B195" s="222"/>
      <c r="C195" s="85">
        <f t="shared" si="21"/>
        <v>0</v>
      </c>
      <c r="D195" s="190">
        <f t="shared" si="22"/>
        <v>0</v>
      </c>
      <c r="E195" s="141"/>
      <c r="F195" s="187"/>
      <c r="G195" s="186"/>
      <c r="H195" s="191"/>
      <c r="I195" s="178"/>
      <c r="J195" s="186"/>
    </row>
    <row r="196" spans="1:10">
      <c r="A196" s="223">
        <f t="shared" si="18"/>
        <v>91</v>
      </c>
      <c r="B196" s="222"/>
      <c r="C196" s="85">
        <f t="shared" si="21"/>
        <v>0</v>
      </c>
      <c r="D196" s="190">
        <f t="shared" si="22"/>
        <v>0</v>
      </c>
      <c r="E196" s="141"/>
      <c r="F196" s="187"/>
      <c r="G196" s="186"/>
      <c r="H196" s="191"/>
      <c r="I196" s="178"/>
      <c r="J196" s="186"/>
    </row>
    <row r="197" spans="1:10">
      <c r="A197" s="223">
        <f t="shared" si="18"/>
        <v>91</v>
      </c>
      <c r="B197" s="222"/>
      <c r="C197" s="85">
        <f t="shared" si="21"/>
        <v>0</v>
      </c>
      <c r="D197" s="190">
        <f t="shared" si="22"/>
        <v>0</v>
      </c>
      <c r="E197" s="141"/>
      <c r="F197" s="187"/>
      <c r="G197" s="186"/>
      <c r="H197" s="191"/>
      <c r="I197" s="178"/>
      <c r="J197" s="186"/>
    </row>
    <row r="198" spans="1:10">
      <c r="A198" s="223">
        <f t="shared" si="18"/>
        <v>91</v>
      </c>
      <c r="B198" s="222"/>
      <c r="C198" s="85">
        <f t="shared" si="21"/>
        <v>0</v>
      </c>
      <c r="D198" s="190">
        <f t="shared" si="22"/>
        <v>0</v>
      </c>
      <c r="E198" s="141"/>
      <c r="F198" s="187"/>
      <c r="G198" s="186"/>
      <c r="H198" s="191"/>
      <c r="I198" s="178"/>
      <c r="J198" s="186"/>
    </row>
    <row r="199" spans="1:10">
      <c r="A199" s="223">
        <f t="shared" si="18"/>
        <v>91</v>
      </c>
      <c r="B199" s="222"/>
      <c r="C199" s="85">
        <f t="shared" si="21"/>
        <v>0</v>
      </c>
      <c r="D199" s="190">
        <f t="shared" si="22"/>
        <v>0</v>
      </c>
      <c r="E199" s="141"/>
      <c r="F199" s="187"/>
      <c r="G199" s="186"/>
      <c r="H199" s="191"/>
      <c r="I199" s="178"/>
      <c r="J199" s="186"/>
    </row>
    <row r="200" spans="1:10">
      <c r="A200" s="223">
        <f t="shared" si="18"/>
        <v>91</v>
      </c>
      <c r="B200" s="222"/>
      <c r="C200" s="85">
        <f t="shared" si="21"/>
        <v>0</v>
      </c>
      <c r="D200" s="190">
        <f t="shared" si="22"/>
        <v>0</v>
      </c>
      <c r="E200" s="141"/>
      <c r="F200" s="187"/>
      <c r="G200" s="186"/>
      <c r="H200" s="191"/>
      <c r="I200" s="178"/>
      <c r="J200" s="186"/>
    </row>
    <row r="201" spans="1:10">
      <c r="A201" s="223">
        <f t="shared" si="18"/>
        <v>91</v>
      </c>
      <c r="B201" s="222"/>
      <c r="C201" s="85">
        <f t="shared" si="21"/>
        <v>0</v>
      </c>
      <c r="D201" s="190">
        <f t="shared" si="22"/>
        <v>0</v>
      </c>
      <c r="E201" s="141"/>
      <c r="F201" s="187"/>
      <c r="G201" s="186"/>
      <c r="H201" s="191"/>
      <c r="I201" s="178"/>
      <c r="J201" s="186"/>
    </row>
    <row r="202" spans="1:10">
      <c r="A202" s="223">
        <f t="shared" si="18"/>
        <v>91</v>
      </c>
      <c r="B202" s="222"/>
      <c r="C202" s="85">
        <f t="shared" si="21"/>
        <v>0</v>
      </c>
      <c r="D202" s="190">
        <f t="shared" si="22"/>
        <v>0</v>
      </c>
      <c r="E202" s="141"/>
      <c r="F202" s="187"/>
      <c r="G202" s="186"/>
      <c r="H202" s="191"/>
      <c r="I202" s="178"/>
      <c r="J202" s="186"/>
    </row>
    <row r="203" spans="1:10">
      <c r="A203" s="223">
        <f t="shared" si="18"/>
        <v>91</v>
      </c>
      <c r="B203" s="222"/>
      <c r="C203" s="85">
        <f t="shared" si="21"/>
        <v>0</v>
      </c>
      <c r="D203" s="190">
        <f t="shared" si="22"/>
        <v>0</v>
      </c>
      <c r="E203" s="141"/>
      <c r="F203" s="187"/>
      <c r="G203" s="186"/>
      <c r="H203" s="191"/>
      <c r="I203" s="178"/>
      <c r="J203" s="186"/>
    </row>
    <row r="204" spans="1:10">
      <c r="A204" s="223">
        <f t="shared" si="18"/>
        <v>91</v>
      </c>
      <c r="B204" s="222"/>
      <c r="C204" s="85">
        <f t="shared" si="21"/>
        <v>0</v>
      </c>
      <c r="D204" s="190">
        <f t="shared" si="22"/>
        <v>0</v>
      </c>
      <c r="E204" s="141"/>
      <c r="F204" s="187"/>
      <c r="G204" s="186"/>
      <c r="H204" s="191"/>
      <c r="I204" s="178"/>
      <c r="J204" s="186"/>
    </row>
    <row r="205" spans="1:10">
      <c r="A205" s="223">
        <f t="shared" si="18"/>
        <v>91</v>
      </c>
      <c r="B205" s="222"/>
      <c r="C205" s="85">
        <f t="shared" si="21"/>
        <v>0</v>
      </c>
      <c r="D205" s="190">
        <f t="shared" si="22"/>
        <v>0</v>
      </c>
      <c r="E205" s="141"/>
      <c r="F205" s="187"/>
      <c r="G205" s="186"/>
      <c r="H205" s="191"/>
      <c r="I205" s="178"/>
      <c r="J205" s="186"/>
    </row>
    <row r="206" spans="1:10">
      <c r="A206" s="223">
        <f t="shared" si="18"/>
        <v>91</v>
      </c>
      <c r="B206" s="222"/>
      <c r="C206" s="85">
        <f t="shared" si="21"/>
        <v>0</v>
      </c>
      <c r="D206" s="190">
        <f t="shared" si="22"/>
        <v>0</v>
      </c>
      <c r="E206" s="141"/>
      <c r="F206" s="187"/>
      <c r="G206" s="186"/>
      <c r="H206" s="191"/>
      <c r="I206" s="178"/>
      <c r="J206" s="186"/>
    </row>
    <row r="207" spans="1:10">
      <c r="A207" s="223">
        <f t="shared" si="18"/>
        <v>91</v>
      </c>
      <c r="B207" s="222"/>
      <c r="C207" s="85">
        <f t="shared" si="21"/>
        <v>0</v>
      </c>
      <c r="D207" s="190">
        <f t="shared" si="22"/>
        <v>0</v>
      </c>
      <c r="E207" s="141"/>
      <c r="F207" s="187"/>
      <c r="G207" s="186"/>
      <c r="H207" s="191"/>
      <c r="I207" s="178"/>
      <c r="J207" s="186"/>
    </row>
    <row r="208" spans="1:10">
      <c r="A208" s="223">
        <f t="shared" si="18"/>
        <v>91</v>
      </c>
      <c r="B208" s="222"/>
      <c r="C208" s="85">
        <f t="shared" si="21"/>
        <v>0</v>
      </c>
      <c r="D208" s="190">
        <f t="shared" si="22"/>
        <v>0</v>
      </c>
      <c r="E208" s="141"/>
      <c r="F208" s="187"/>
      <c r="G208" s="186"/>
      <c r="H208" s="191"/>
      <c r="I208" s="178"/>
      <c r="J208" s="186"/>
    </row>
    <row r="209" spans="1:10">
      <c r="A209" s="223">
        <f t="shared" si="18"/>
        <v>91</v>
      </c>
      <c r="B209" s="222"/>
      <c r="C209" s="85">
        <f t="shared" si="21"/>
        <v>0</v>
      </c>
      <c r="D209" s="190">
        <f t="shared" si="22"/>
        <v>0</v>
      </c>
      <c r="E209" s="141"/>
      <c r="F209" s="187"/>
      <c r="G209" s="186"/>
      <c r="H209" s="191"/>
      <c r="I209" s="178"/>
      <c r="J209" s="186"/>
    </row>
    <row r="210" spans="1:10">
      <c r="A210" s="223">
        <f t="shared" si="18"/>
        <v>91</v>
      </c>
      <c r="B210" s="222"/>
      <c r="C210" s="85">
        <f t="shared" si="21"/>
        <v>0</v>
      </c>
      <c r="D210" s="190">
        <f t="shared" si="22"/>
        <v>0</v>
      </c>
      <c r="E210" s="141"/>
      <c r="F210" s="187"/>
      <c r="G210" s="186"/>
      <c r="H210" s="191"/>
      <c r="I210" s="178"/>
      <c r="J210" s="186"/>
    </row>
    <row r="211" spans="1:10">
      <c r="A211" s="223">
        <f t="shared" si="18"/>
        <v>91</v>
      </c>
      <c r="B211" s="222"/>
      <c r="C211" s="85">
        <f t="shared" si="21"/>
        <v>0</v>
      </c>
      <c r="D211" s="190">
        <f t="shared" si="22"/>
        <v>0</v>
      </c>
      <c r="E211" s="141"/>
      <c r="F211" s="187"/>
      <c r="G211" s="186"/>
      <c r="H211" s="191"/>
      <c r="I211" s="178"/>
      <c r="J211" s="186"/>
    </row>
    <row r="212" spans="1:10">
      <c r="A212" s="223">
        <f t="shared" si="18"/>
        <v>91</v>
      </c>
      <c r="B212" s="222"/>
      <c r="C212" s="85">
        <f t="shared" si="21"/>
        <v>0</v>
      </c>
      <c r="D212" s="190">
        <f t="shared" si="22"/>
        <v>0</v>
      </c>
      <c r="E212" s="141"/>
      <c r="F212" s="187"/>
      <c r="G212" s="186"/>
      <c r="H212" s="191"/>
      <c r="I212" s="178"/>
      <c r="J212" s="186"/>
    </row>
    <row r="213" spans="1:10">
      <c r="A213" s="223">
        <f t="shared" si="18"/>
        <v>91</v>
      </c>
      <c r="B213" s="222"/>
      <c r="C213" s="85">
        <f t="shared" si="21"/>
        <v>0</v>
      </c>
      <c r="D213" s="190">
        <f t="shared" si="22"/>
        <v>0</v>
      </c>
      <c r="E213" s="141"/>
      <c r="F213" s="187"/>
      <c r="G213" s="186"/>
      <c r="H213" s="191"/>
      <c r="I213" s="178"/>
      <c r="J213" s="186"/>
    </row>
    <row r="214" spans="1:10">
      <c r="A214" s="223">
        <f t="shared" si="18"/>
        <v>91</v>
      </c>
      <c r="B214" s="222"/>
      <c r="C214" s="85">
        <f t="shared" si="21"/>
        <v>0</v>
      </c>
      <c r="D214" s="190">
        <f t="shared" si="22"/>
        <v>0</v>
      </c>
      <c r="E214" s="141"/>
      <c r="F214" s="187"/>
      <c r="G214" s="186"/>
      <c r="H214" s="191"/>
      <c r="I214" s="178"/>
      <c r="J214" s="186"/>
    </row>
    <row r="215" spans="1:10">
      <c r="A215" s="223">
        <f t="shared" si="18"/>
        <v>91</v>
      </c>
      <c r="B215" s="222"/>
      <c r="C215" s="85">
        <f t="shared" si="21"/>
        <v>0</v>
      </c>
      <c r="D215" s="190">
        <f t="shared" si="22"/>
        <v>0</v>
      </c>
      <c r="E215" s="141"/>
      <c r="F215" s="187"/>
      <c r="G215" s="186"/>
      <c r="H215" s="191"/>
      <c r="I215" s="178"/>
      <c r="J215" s="186"/>
    </row>
    <row r="216" spans="1:10">
      <c r="A216" s="223">
        <f t="shared" si="18"/>
        <v>91</v>
      </c>
      <c r="B216" s="222"/>
      <c r="C216" s="85">
        <f t="shared" si="21"/>
        <v>0</v>
      </c>
      <c r="D216" s="190">
        <f t="shared" si="22"/>
        <v>0</v>
      </c>
      <c r="E216" s="141"/>
      <c r="F216" s="187"/>
      <c r="G216" s="186"/>
      <c r="H216" s="191"/>
      <c r="I216" s="178"/>
      <c r="J216" s="186"/>
    </row>
    <row r="217" spans="1:10">
      <c r="A217" s="223">
        <f t="shared" si="18"/>
        <v>91</v>
      </c>
      <c r="B217" s="222"/>
      <c r="C217" s="85">
        <f t="shared" si="21"/>
        <v>0</v>
      </c>
      <c r="D217" s="190">
        <f t="shared" si="22"/>
        <v>0</v>
      </c>
      <c r="E217" s="141"/>
      <c r="F217" s="187"/>
      <c r="G217" s="186"/>
      <c r="H217" s="191"/>
      <c r="I217" s="178"/>
      <c r="J217" s="186"/>
    </row>
    <row r="218" spans="1:10">
      <c r="A218" s="223">
        <f t="shared" si="18"/>
        <v>91</v>
      </c>
      <c r="B218" s="222"/>
      <c r="C218" s="85">
        <f t="shared" si="21"/>
        <v>0</v>
      </c>
      <c r="D218" s="190">
        <f t="shared" si="22"/>
        <v>0</v>
      </c>
      <c r="E218" s="141"/>
      <c r="F218" s="187"/>
      <c r="G218" s="186"/>
      <c r="H218" s="191"/>
      <c r="I218" s="178"/>
      <c r="J218" s="186"/>
    </row>
    <row r="219" spans="1:10">
      <c r="A219" s="223">
        <f t="shared" ref="A219:A230" si="23">IF(D219=0,A218,A218+1)</f>
        <v>91</v>
      </c>
      <c r="B219" s="222"/>
      <c r="C219" s="85">
        <f t="shared" ref="C219:C240" si="24">IFERROR(VLOOKUP(J219,Tabla_Items,2,FALSE),G219)</f>
        <v>0</v>
      </c>
      <c r="D219" s="190">
        <f t="shared" ref="D219:D240" si="25">IFERROR(VLOOKUP(J219,Tabla_Items,2,FALSE),H219)</f>
        <v>0</v>
      </c>
      <c r="E219" s="141"/>
      <c r="F219" s="187"/>
      <c r="G219" s="186"/>
      <c r="H219" s="191"/>
      <c r="I219" s="178"/>
      <c r="J219" s="186"/>
    </row>
    <row r="220" spans="1:10">
      <c r="A220" s="223">
        <f t="shared" si="23"/>
        <v>91</v>
      </c>
      <c r="B220" s="222"/>
      <c r="C220" s="85">
        <f t="shared" si="24"/>
        <v>0</v>
      </c>
      <c r="D220" s="190">
        <f t="shared" si="25"/>
        <v>0</v>
      </c>
      <c r="E220" s="141"/>
      <c r="F220" s="187"/>
      <c r="G220" s="186"/>
      <c r="H220" s="191"/>
      <c r="I220" s="178"/>
      <c r="J220" s="186"/>
    </row>
    <row r="221" spans="1:10">
      <c r="A221" s="223">
        <f t="shared" si="23"/>
        <v>91</v>
      </c>
      <c r="B221" s="222"/>
      <c r="C221" s="85">
        <f t="shared" si="24"/>
        <v>0</v>
      </c>
      <c r="D221" s="190">
        <f t="shared" si="25"/>
        <v>0</v>
      </c>
      <c r="E221" s="141"/>
      <c r="F221" s="187"/>
      <c r="G221" s="186"/>
      <c r="H221" s="191"/>
      <c r="I221" s="178"/>
      <c r="J221" s="186"/>
    </row>
    <row r="222" spans="1:10">
      <c r="A222" s="223">
        <f t="shared" si="23"/>
        <v>91</v>
      </c>
      <c r="B222" s="222"/>
      <c r="C222" s="85">
        <f t="shared" si="24"/>
        <v>0</v>
      </c>
      <c r="D222" s="190">
        <f t="shared" si="25"/>
        <v>0</v>
      </c>
      <c r="E222" s="141"/>
      <c r="F222" s="187"/>
      <c r="G222" s="186"/>
      <c r="H222" s="191"/>
      <c r="I222" s="178"/>
      <c r="J222" s="186"/>
    </row>
    <row r="223" spans="1:10">
      <c r="A223" s="223">
        <f t="shared" si="23"/>
        <v>91</v>
      </c>
      <c r="B223" s="222"/>
      <c r="C223" s="85">
        <f t="shared" si="24"/>
        <v>0</v>
      </c>
      <c r="D223" s="190">
        <f t="shared" si="25"/>
        <v>0</v>
      </c>
      <c r="E223" s="141"/>
      <c r="F223" s="187"/>
      <c r="G223" s="186"/>
      <c r="H223" s="191"/>
      <c r="I223" s="178"/>
      <c r="J223" s="186"/>
    </row>
    <row r="224" spans="1:10">
      <c r="A224" s="223">
        <f t="shared" si="23"/>
        <v>91</v>
      </c>
      <c r="B224" s="222"/>
      <c r="C224" s="85">
        <f t="shared" si="24"/>
        <v>0</v>
      </c>
      <c r="D224" s="190">
        <f t="shared" si="25"/>
        <v>0</v>
      </c>
      <c r="E224" s="141"/>
      <c r="F224" s="187"/>
      <c r="G224" s="186"/>
      <c r="H224" s="191"/>
      <c r="I224" s="178"/>
      <c r="J224" s="186"/>
    </row>
    <row r="225" spans="1:10">
      <c r="A225" s="223">
        <f t="shared" si="23"/>
        <v>91</v>
      </c>
      <c r="B225" s="222"/>
      <c r="C225" s="85">
        <f t="shared" si="24"/>
        <v>0</v>
      </c>
      <c r="D225" s="190">
        <f t="shared" si="25"/>
        <v>0</v>
      </c>
      <c r="E225" s="141"/>
      <c r="F225" s="187"/>
      <c r="G225" s="186"/>
      <c r="H225" s="191"/>
      <c r="I225" s="178"/>
      <c r="J225" s="186"/>
    </row>
    <row r="226" spans="1:10">
      <c r="A226" s="223">
        <f t="shared" si="23"/>
        <v>91</v>
      </c>
      <c r="B226" s="222"/>
      <c r="C226" s="85">
        <f t="shared" si="24"/>
        <v>0</v>
      </c>
      <c r="D226" s="190">
        <f t="shared" si="25"/>
        <v>0</v>
      </c>
      <c r="E226" s="141"/>
      <c r="F226" s="187"/>
      <c r="G226" s="186"/>
      <c r="H226" s="191"/>
      <c r="I226" s="178"/>
      <c r="J226" s="186"/>
    </row>
    <row r="227" spans="1:10">
      <c r="A227" s="223">
        <f t="shared" si="23"/>
        <v>91</v>
      </c>
      <c r="B227" s="222"/>
      <c r="C227" s="85">
        <f t="shared" si="24"/>
        <v>0</v>
      </c>
      <c r="D227" s="190">
        <f t="shared" si="25"/>
        <v>0</v>
      </c>
      <c r="E227" s="141"/>
      <c r="F227" s="187"/>
      <c r="G227" s="186"/>
      <c r="H227" s="191"/>
      <c r="I227" s="178"/>
      <c r="J227" s="186"/>
    </row>
    <row r="228" spans="1:10">
      <c r="A228" s="223">
        <f t="shared" si="23"/>
        <v>91</v>
      </c>
      <c r="B228" s="222"/>
      <c r="C228" s="85">
        <f t="shared" si="24"/>
        <v>0</v>
      </c>
      <c r="D228" s="190">
        <f t="shared" si="25"/>
        <v>0</v>
      </c>
      <c r="E228" s="141"/>
      <c r="F228" s="187"/>
      <c r="G228" s="186"/>
      <c r="H228" s="191"/>
      <c r="I228" s="178"/>
      <c r="J228" s="186"/>
    </row>
    <row r="229" spans="1:10">
      <c r="A229" s="223">
        <f t="shared" si="23"/>
        <v>91</v>
      </c>
      <c r="B229" s="222"/>
      <c r="C229" s="85">
        <f t="shared" si="24"/>
        <v>0</v>
      </c>
      <c r="D229" s="190">
        <f t="shared" si="25"/>
        <v>0</v>
      </c>
      <c r="E229" s="141"/>
      <c r="F229" s="187"/>
      <c r="G229" s="186"/>
      <c r="H229" s="191"/>
      <c r="I229" s="178"/>
      <c r="J229" s="186"/>
    </row>
    <row r="230" spans="1:10">
      <c r="A230" s="223">
        <f t="shared" si="23"/>
        <v>91</v>
      </c>
      <c r="B230" s="222"/>
      <c r="C230" s="85">
        <f t="shared" si="24"/>
        <v>0</v>
      </c>
      <c r="D230" s="190">
        <f t="shared" si="25"/>
        <v>0</v>
      </c>
      <c r="E230" s="141"/>
      <c r="F230" s="187"/>
      <c r="G230" s="186"/>
      <c r="H230" s="191"/>
      <c r="I230" s="178"/>
      <c r="J230" s="186"/>
    </row>
    <row r="231" spans="1:10">
      <c r="A231" s="223">
        <f t="shared" ref="A231:A240" si="26">IF(D231=0,A230,A230+1)</f>
        <v>91</v>
      </c>
      <c r="B231" s="222"/>
      <c r="C231" s="85">
        <f t="shared" si="24"/>
        <v>0</v>
      </c>
      <c r="D231" s="190">
        <f t="shared" si="25"/>
        <v>0</v>
      </c>
      <c r="E231" s="141"/>
      <c r="F231" s="187"/>
      <c r="G231" s="186"/>
      <c r="H231" s="191"/>
      <c r="I231" s="178"/>
      <c r="J231" s="186"/>
    </row>
    <row r="232" spans="1:10">
      <c r="A232" s="223">
        <f t="shared" si="26"/>
        <v>91</v>
      </c>
      <c r="B232" s="222"/>
      <c r="C232" s="85">
        <f t="shared" si="24"/>
        <v>0</v>
      </c>
      <c r="D232" s="190">
        <f t="shared" si="25"/>
        <v>0</v>
      </c>
      <c r="E232" s="141"/>
      <c r="F232" s="187"/>
      <c r="G232" s="186"/>
      <c r="H232" s="191"/>
      <c r="I232" s="178"/>
      <c r="J232" s="186"/>
    </row>
    <row r="233" spans="1:10">
      <c r="A233" s="223">
        <f t="shared" si="26"/>
        <v>91</v>
      </c>
      <c r="B233" s="222"/>
      <c r="C233" s="85">
        <f t="shared" si="24"/>
        <v>0</v>
      </c>
      <c r="D233" s="190">
        <f t="shared" si="25"/>
        <v>0</v>
      </c>
      <c r="E233" s="141"/>
      <c r="F233" s="187"/>
      <c r="G233" s="186"/>
      <c r="H233" s="191"/>
      <c r="I233" s="178"/>
      <c r="J233" s="186"/>
    </row>
    <row r="234" spans="1:10">
      <c r="A234" s="223">
        <f t="shared" si="26"/>
        <v>91</v>
      </c>
      <c r="B234" s="222"/>
      <c r="C234" s="85">
        <f t="shared" si="24"/>
        <v>0</v>
      </c>
      <c r="D234" s="190">
        <f t="shared" si="25"/>
        <v>0</v>
      </c>
      <c r="E234" s="141"/>
      <c r="F234" s="187"/>
      <c r="G234" s="186"/>
      <c r="H234" s="191"/>
      <c r="I234" s="178"/>
      <c r="J234" s="186"/>
    </row>
    <row r="235" spans="1:10">
      <c r="A235" s="223">
        <f t="shared" si="26"/>
        <v>91</v>
      </c>
      <c r="B235" s="222"/>
      <c r="C235" s="85">
        <f t="shared" si="24"/>
        <v>0</v>
      </c>
      <c r="D235" s="190">
        <f t="shared" si="25"/>
        <v>0</v>
      </c>
      <c r="E235" s="141"/>
      <c r="F235" s="187"/>
      <c r="G235" s="186"/>
      <c r="H235" s="191"/>
      <c r="I235" s="178"/>
      <c r="J235" s="186"/>
    </row>
    <row r="236" spans="1:10">
      <c r="A236" s="223">
        <f t="shared" si="26"/>
        <v>91</v>
      </c>
      <c r="B236" s="222"/>
      <c r="C236" s="85">
        <f t="shared" si="24"/>
        <v>0</v>
      </c>
      <c r="D236" s="190">
        <f t="shared" si="25"/>
        <v>0</v>
      </c>
      <c r="E236" s="141"/>
      <c r="F236" s="187"/>
      <c r="G236" s="186"/>
      <c r="H236" s="191"/>
      <c r="I236" s="178"/>
      <c r="J236" s="186"/>
    </row>
    <row r="237" spans="1:10">
      <c r="A237" s="223">
        <f t="shared" si="26"/>
        <v>91</v>
      </c>
      <c r="B237" s="222"/>
      <c r="C237" s="85">
        <f t="shared" si="24"/>
        <v>0</v>
      </c>
      <c r="D237" s="190">
        <f t="shared" si="25"/>
        <v>0</v>
      </c>
      <c r="E237" s="141"/>
      <c r="F237" s="187"/>
      <c r="G237" s="186"/>
      <c r="H237" s="191"/>
      <c r="I237" s="178"/>
      <c r="J237" s="186"/>
    </row>
    <row r="238" spans="1:10">
      <c r="A238" s="223">
        <f t="shared" si="26"/>
        <v>91</v>
      </c>
      <c r="B238" s="222"/>
      <c r="C238" s="85">
        <f t="shared" si="24"/>
        <v>0</v>
      </c>
      <c r="D238" s="190">
        <f t="shared" si="25"/>
        <v>0</v>
      </c>
      <c r="E238" s="141"/>
      <c r="F238" s="187"/>
      <c r="G238" s="186"/>
      <c r="H238" s="191"/>
      <c r="I238" s="178"/>
      <c r="J238" s="186"/>
    </row>
    <row r="239" spans="1:10">
      <c r="A239" s="223">
        <f t="shared" si="26"/>
        <v>91</v>
      </c>
      <c r="B239" s="222"/>
      <c r="C239" s="85">
        <f t="shared" si="24"/>
        <v>0</v>
      </c>
      <c r="D239" s="190">
        <f t="shared" si="25"/>
        <v>0</v>
      </c>
      <c r="E239" s="141"/>
      <c r="F239" s="187"/>
      <c r="G239" s="186"/>
      <c r="H239" s="191"/>
      <c r="I239" s="178"/>
      <c r="J239" s="186"/>
    </row>
    <row r="240" spans="1:10">
      <c r="A240" s="223">
        <f t="shared" si="26"/>
        <v>91</v>
      </c>
      <c r="B240" s="222"/>
      <c r="C240" s="85">
        <f t="shared" si="24"/>
        <v>0</v>
      </c>
      <c r="D240" s="190">
        <f t="shared" si="25"/>
        <v>0</v>
      </c>
      <c r="E240" s="141"/>
      <c r="F240" s="187"/>
      <c r="G240" s="186"/>
      <c r="H240" s="191"/>
      <c r="I240" s="178"/>
      <c r="J240" s="186"/>
    </row>
  </sheetData>
  <mergeCells count="1">
    <mergeCell ref="F25:G26"/>
  </mergeCells>
  <printOptions horizontalCentered="1"/>
  <pageMargins left="0.19685039370078741" right="0.19685039370078741" top="0.19685039370078741" bottom="0.19685039370078741" header="0.11811023622047245" footer="0"/>
  <pageSetup paperSize="5" scale="72" orientation="portrait" r:id="rId1"/>
  <ignoredErrors>
    <ignoredError sqref="C6" unlockedFormula="1"/>
  </ignoredErrors>
</worksheet>
</file>

<file path=xl/worksheets/sheet10.xml><?xml version="1.0" encoding="utf-8"?>
<worksheet xmlns="http://schemas.openxmlformats.org/spreadsheetml/2006/main" xmlns:r="http://schemas.openxmlformats.org/officeDocument/2006/relationships">
  <dimension ref="A1:I107"/>
  <sheetViews>
    <sheetView workbookViewId="0">
      <selection activeCell="B24" sqref="B24"/>
    </sheetView>
  </sheetViews>
  <sheetFormatPr baseColWidth="10" defaultRowHeight="12.75"/>
  <cols>
    <col min="1" max="1" width="18.5703125" customWidth="1"/>
    <col min="2" max="2" width="62.28515625" customWidth="1"/>
    <col min="3" max="3" width="18.28515625" customWidth="1"/>
    <col min="4" max="4" width="17.85546875" customWidth="1"/>
    <col min="5" max="5" width="22" customWidth="1"/>
    <col min="6" max="6" width="22.140625" customWidth="1"/>
  </cols>
  <sheetData>
    <row r="1" spans="1:6" ht="23.1" customHeight="1">
      <c r="A1" s="604" t="s">
        <v>1316</v>
      </c>
      <c r="B1" s="604"/>
      <c r="C1" s="604"/>
      <c r="D1" s="604"/>
      <c r="E1" s="604"/>
      <c r="F1" s="604"/>
    </row>
    <row r="2" spans="1:6" ht="23.1" customHeight="1">
      <c r="A2" s="111" t="s">
        <v>1236</v>
      </c>
      <c r="B2" s="110" t="str">
        <f>Obra</f>
        <v>BARRIO SAN CAYETANO - DPTO. CHIMBAS</v>
      </c>
      <c r="C2" s="192"/>
      <c r="D2" s="112"/>
      <c r="E2" s="112"/>
      <c r="F2" s="112"/>
    </row>
    <row r="3" spans="1:6" ht="23.1" customHeight="1">
      <c r="A3" s="111" t="s">
        <v>1239</v>
      </c>
      <c r="B3" s="110" t="str">
        <f>Ubicación</f>
        <v>DPTO. CHIMBAS</v>
      </c>
      <c r="C3" s="112"/>
      <c r="D3" s="112"/>
      <c r="E3" s="112"/>
      <c r="F3" s="112"/>
    </row>
    <row r="4" spans="1:6" ht="23.1" customHeight="1">
      <c r="A4" s="111" t="s">
        <v>1128</v>
      </c>
      <c r="B4" s="121" t="s">
        <v>1317</v>
      </c>
      <c r="C4" s="111"/>
      <c r="D4" s="112"/>
      <c r="E4" s="112"/>
      <c r="F4" s="112"/>
    </row>
    <row r="5" spans="1:6" ht="23.1" customHeight="1">
      <c r="A5" s="111" t="s">
        <v>1160</v>
      </c>
      <c r="B5" s="510"/>
      <c r="C5" s="111"/>
      <c r="D5" s="112"/>
      <c r="E5" s="112"/>
      <c r="F5" s="112"/>
    </row>
    <row r="6" spans="1:6" ht="23.1" customHeight="1">
      <c r="A6" s="172"/>
      <c r="B6" s="508"/>
      <c r="C6" s="172"/>
      <c r="D6" s="172"/>
      <c r="E6" s="172"/>
      <c r="F6" s="172"/>
    </row>
    <row r="7" spans="1:6" ht="23.1" customHeight="1">
      <c r="A7" s="605" t="s">
        <v>1105</v>
      </c>
      <c r="B7" s="607" t="s">
        <v>0</v>
      </c>
      <c r="C7" s="605" t="s">
        <v>1</v>
      </c>
      <c r="D7" s="605" t="s">
        <v>2</v>
      </c>
      <c r="E7" s="605" t="s">
        <v>1152</v>
      </c>
      <c r="F7" s="605" t="s">
        <v>1162</v>
      </c>
    </row>
    <row r="8" spans="1:6" ht="23.1" customHeight="1">
      <c r="A8" s="606"/>
      <c r="B8" s="608"/>
      <c r="C8" s="606"/>
      <c r="D8" s="606"/>
      <c r="E8" s="606"/>
      <c r="F8" s="606"/>
    </row>
    <row r="9" spans="1:6" ht="23.1" customHeight="1">
      <c r="A9" s="247"/>
      <c r="B9" s="474"/>
      <c r="C9" s="181"/>
      <c r="D9" s="181"/>
      <c r="E9" s="249"/>
      <c r="F9" s="250"/>
    </row>
    <row r="10" spans="1:6" ht="23.1" customHeight="1">
      <c r="A10" s="281" t="s">
        <v>1125</v>
      </c>
      <c r="B10" s="282" t="str">
        <f t="shared" ref="B10:B29" si="0">IFERROR(VLOOKUP(A10,Tabla_Datos,2,FALSE),0)</f>
        <v>VIVIENDA</v>
      </c>
      <c r="C10" s="283"/>
      <c r="D10" s="284"/>
      <c r="E10" s="285"/>
      <c r="F10" s="285"/>
    </row>
    <row r="11" spans="1:6" ht="23.1" customHeight="1">
      <c r="A11" s="518"/>
      <c r="B11" s="277">
        <f t="shared" si="0"/>
        <v>0</v>
      </c>
      <c r="C11" s="278">
        <f t="shared" ref="C11:C29" si="1">IFERROR(VLOOKUP(A11,Tabla_Datos,3,FALSE),0)</f>
        <v>0</v>
      </c>
      <c r="D11" s="286"/>
      <c r="E11" s="288">
        <f t="shared" ref="E11:E29" ca="1" si="2">IFERROR(VLOOKUP(A11,Tabla_Comp_Presup,7,FALSE),0)</f>
        <v>0</v>
      </c>
      <c r="F11" s="288">
        <f t="shared" ref="F11:F29" ca="1" si="3">ROUND(D11*E11,15)</f>
        <v>0</v>
      </c>
    </row>
    <row r="12" spans="1:6" ht="23.1" customHeight="1">
      <c r="A12" s="518"/>
      <c r="B12" s="277">
        <f t="shared" si="0"/>
        <v>0</v>
      </c>
      <c r="C12" s="278">
        <f t="shared" si="1"/>
        <v>0</v>
      </c>
      <c r="D12" s="286"/>
      <c r="E12" s="288">
        <f t="shared" ca="1" si="2"/>
        <v>0</v>
      </c>
      <c r="F12" s="288">
        <f t="shared" ca="1" si="3"/>
        <v>0</v>
      </c>
    </row>
    <row r="13" spans="1:6" ht="23.1" customHeight="1">
      <c r="A13" s="518"/>
      <c r="B13" s="277">
        <f t="shared" si="0"/>
        <v>0</v>
      </c>
      <c r="C13" s="278">
        <f t="shared" si="1"/>
        <v>0</v>
      </c>
      <c r="D13" s="286"/>
      <c r="E13" s="288">
        <f t="shared" ca="1" si="2"/>
        <v>0</v>
      </c>
      <c r="F13" s="288">
        <f t="shared" ca="1" si="3"/>
        <v>0</v>
      </c>
    </row>
    <row r="14" spans="1:6" ht="23.1" customHeight="1">
      <c r="A14" s="518"/>
      <c r="B14" s="277">
        <f t="shared" si="0"/>
        <v>0</v>
      </c>
      <c r="C14" s="278">
        <f t="shared" si="1"/>
        <v>0</v>
      </c>
      <c r="D14" s="286"/>
      <c r="E14" s="288">
        <f t="shared" ca="1" si="2"/>
        <v>0</v>
      </c>
      <c r="F14" s="288">
        <f t="shared" ca="1" si="3"/>
        <v>0</v>
      </c>
    </row>
    <row r="15" spans="1:6" ht="23.1" customHeight="1">
      <c r="A15" s="518"/>
      <c r="B15" s="277">
        <f t="shared" si="0"/>
        <v>0</v>
      </c>
      <c r="C15" s="278">
        <f t="shared" si="1"/>
        <v>0</v>
      </c>
      <c r="D15" s="286"/>
      <c r="E15" s="288">
        <f t="shared" ca="1" si="2"/>
        <v>0</v>
      </c>
      <c r="F15" s="288">
        <f t="shared" ca="1" si="3"/>
        <v>0</v>
      </c>
    </row>
    <row r="16" spans="1:6" ht="23.1" customHeight="1">
      <c r="A16" s="518"/>
      <c r="B16" s="277">
        <f t="shared" si="0"/>
        <v>0</v>
      </c>
      <c r="C16" s="278">
        <f t="shared" si="1"/>
        <v>0</v>
      </c>
      <c r="D16" s="286"/>
      <c r="E16" s="288">
        <f t="shared" ca="1" si="2"/>
        <v>0</v>
      </c>
      <c r="F16" s="288">
        <f t="shared" ca="1" si="3"/>
        <v>0</v>
      </c>
    </row>
    <row r="17" spans="1:6" ht="23.1" customHeight="1">
      <c r="A17" s="518"/>
      <c r="B17" s="277">
        <f t="shared" si="0"/>
        <v>0</v>
      </c>
      <c r="C17" s="278">
        <f t="shared" si="1"/>
        <v>0</v>
      </c>
      <c r="D17" s="286"/>
      <c r="E17" s="288">
        <f t="shared" ca="1" si="2"/>
        <v>0</v>
      </c>
      <c r="F17" s="288">
        <f ca="1">ROUND(D17*E17,15)</f>
        <v>0</v>
      </c>
    </row>
    <row r="18" spans="1:6" ht="23.1" customHeight="1">
      <c r="A18" s="518"/>
      <c r="B18" s="277">
        <f t="shared" si="0"/>
        <v>0</v>
      </c>
      <c r="C18" s="278">
        <f t="shared" si="1"/>
        <v>0</v>
      </c>
      <c r="D18" s="286"/>
      <c r="E18" s="288">
        <f t="shared" ca="1" si="2"/>
        <v>0</v>
      </c>
      <c r="F18" s="288">
        <f ca="1">ROUND(D18*E18,15)</f>
        <v>0</v>
      </c>
    </row>
    <row r="19" spans="1:6" ht="23.1" customHeight="1">
      <c r="A19" s="518"/>
      <c r="B19" s="277">
        <f t="shared" si="0"/>
        <v>0</v>
      </c>
      <c r="C19" s="278">
        <f t="shared" si="1"/>
        <v>0</v>
      </c>
      <c r="D19" s="286"/>
      <c r="E19" s="288">
        <f t="shared" ca="1" si="2"/>
        <v>0</v>
      </c>
      <c r="F19" s="288">
        <f t="shared" ca="1" si="3"/>
        <v>0</v>
      </c>
    </row>
    <row r="20" spans="1:6" ht="23.1" customHeight="1">
      <c r="A20" s="518"/>
      <c r="B20" s="277">
        <f>IFERROR(VLOOKUP(A20,Tabla_Datos,2,FALSE),0)</f>
        <v>0</v>
      </c>
      <c r="C20" s="278">
        <f>IFERROR(VLOOKUP(A20,Tabla_Datos,3,FALSE),0)</f>
        <v>0</v>
      </c>
      <c r="D20" s="286"/>
      <c r="E20" s="288">
        <f ca="1">IFERROR(VLOOKUP(A20,Tabla_Comp_Presup,7,FALSE),0)</f>
        <v>0</v>
      </c>
      <c r="F20" s="288">
        <f ca="1">ROUND(D20*E20,15)</f>
        <v>0</v>
      </c>
    </row>
    <row r="21" spans="1:6" ht="23.1" customHeight="1">
      <c r="A21" s="518"/>
      <c r="B21" s="277">
        <f>IFERROR(VLOOKUP(A21,Tabla_Datos,2,FALSE),0)</f>
        <v>0</v>
      </c>
      <c r="C21" s="278">
        <f>IFERROR(VLOOKUP(A21,Tabla_Datos,3,FALSE),0)</f>
        <v>0</v>
      </c>
      <c r="D21" s="286"/>
      <c r="E21" s="288">
        <f ca="1">IFERROR(VLOOKUP(A21,Tabla_Comp_Presup,7,FALSE),0)</f>
        <v>0</v>
      </c>
      <c r="F21" s="288">
        <f ca="1">ROUND(D21*E21,15)</f>
        <v>0</v>
      </c>
    </row>
    <row r="22" spans="1:6" ht="23.1" customHeight="1">
      <c r="A22" s="518"/>
      <c r="B22" s="277">
        <f>IFERROR(VLOOKUP(A22,Tabla_Datos,2,FALSE),0)</f>
        <v>0</v>
      </c>
      <c r="C22" s="278">
        <f>IFERROR(VLOOKUP(A22,Tabla_Datos,3,FALSE),0)</f>
        <v>0</v>
      </c>
      <c r="D22" s="286"/>
      <c r="E22" s="288">
        <f ca="1">IFERROR(VLOOKUP(A22,Tabla_Comp_Presup,7,FALSE),0)</f>
        <v>0</v>
      </c>
      <c r="F22" s="288">
        <f ca="1">ROUND(D22*E22,15)</f>
        <v>0</v>
      </c>
    </row>
    <row r="23" spans="1:6" ht="23.1" customHeight="1">
      <c r="A23" s="518"/>
      <c r="B23" s="277">
        <f t="shared" si="0"/>
        <v>0</v>
      </c>
      <c r="C23" s="278">
        <f t="shared" si="1"/>
        <v>0</v>
      </c>
      <c r="D23" s="286"/>
      <c r="E23" s="288">
        <f t="shared" ca="1" si="2"/>
        <v>0</v>
      </c>
      <c r="F23" s="288">
        <f t="shared" ca="1" si="3"/>
        <v>0</v>
      </c>
    </row>
    <row r="24" spans="1:6" ht="23.1" customHeight="1">
      <c r="A24" s="518"/>
      <c r="B24" s="277">
        <f t="shared" si="0"/>
        <v>0</v>
      </c>
      <c r="C24" s="278">
        <f t="shared" si="1"/>
        <v>0</v>
      </c>
      <c r="D24" s="286"/>
      <c r="E24" s="288">
        <f t="shared" ca="1" si="2"/>
        <v>0</v>
      </c>
      <c r="F24" s="288">
        <f t="shared" ca="1" si="3"/>
        <v>0</v>
      </c>
    </row>
    <row r="25" spans="1:6" ht="23.1" customHeight="1">
      <c r="A25" s="518"/>
      <c r="B25" s="277">
        <f t="shared" si="0"/>
        <v>0</v>
      </c>
      <c r="C25" s="278">
        <f t="shared" si="1"/>
        <v>0</v>
      </c>
      <c r="D25" s="286"/>
      <c r="E25" s="288">
        <f t="shared" ca="1" si="2"/>
        <v>0</v>
      </c>
      <c r="F25" s="288">
        <f t="shared" ca="1" si="3"/>
        <v>0</v>
      </c>
    </row>
    <row r="26" spans="1:6" ht="23.1" customHeight="1">
      <c r="A26" s="518"/>
      <c r="B26" s="277">
        <f t="shared" si="0"/>
        <v>0</v>
      </c>
      <c r="C26" s="278">
        <f t="shared" si="1"/>
        <v>0</v>
      </c>
      <c r="D26" s="286"/>
      <c r="E26" s="288">
        <f t="shared" ca="1" si="2"/>
        <v>0</v>
      </c>
      <c r="F26" s="288">
        <f t="shared" ca="1" si="3"/>
        <v>0</v>
      </c>
    </row>
    <row r="27" spans="1:6" ht="23.1" customHeight="1">
      <c r="A27" s="518"/>
      <c r="B27" s="277">
        <f t="shared" si="0"/>
        <v>0</v>
      </c>
      <c r="C27" s="278">
        <f t="shared" si="1"/>
        <v>0</v>
      </c>
      <c r="D27" s="286"/>
      <c r="E27" s="288">
        <f t="shared" ca="1" si="2"/>
        <v>0</v>
      </c>
      <c r="F27" s="288">
        <f t="shared" ca="1" si="3"/>
        <v>0</v>
      </c>
    </row>
    <row r="28" spans="1:6" ht="23.1" customHeight="1">
      <c r="A28" s="518"/>
      <c r="B28" s="277">
        <f t="shared" si="0"/>
        <v>0</v>
      </c>
      <c r="C28" s="278">
        <f t="shared" si="1"/>
        <v>0</v>
      </c>
      <c r="D28" s="286"/>
      <c r="E28" s="288">
        <f t="shared" ca="1" si="2"/>
        <v>0</v>
      </c>
      <c r="F28" s="288">
        <f t="shared" ca="1" si="3"/>
        <v>0</v>
      </c>
    </row>
    <row r="29" spans="1:6" ht="23.1" customHeight="1">
      <c r="A29" s="518"/>
      <c r="B29" s="277">
        <f t="shared" si="0"/>
        <v>0</v>
      </c>
      <c r="C29" s="278">
        <f t="shared" si="1"/>
        <v>0</v>
      </c>
      <c r="D29" s="286"/>
      <c r="E29" s="288">
        <f t="shared" ca="1" si="2"/>
        <v>0</v>
      </c>
      <c r="F29" s="288">
        <f t="shared" ca="1" si="3"/>
        <v>0</v>
      </c>
    </row>
    <row r="30" spans="1:6" ht="23.1" customHeight="1">
      <c r="A30" s="518"/>
      <c r="B30" s="277">
        <f t="shared" ref="B30:B42" si="4">IFERROR(VLOOKUP(A30,Tabla_Datos,2,FALSE),0)</f>
        <v>0</v>
      </c>
      <c r="C30" s="278">
        <f t="shared" ref="C30:C42" si="5">IFERROR(VLOOKUP(A30,Tabla_Datos,3,FALSE),0)</f>
        <v>0</v>
      </c>
      <c r="D30" s="286"/>
      <c r="E30" s="288">
        <f t="shared" ref="E30:E42" ca="1" si="6">IFERROR(VLOOKUP(A30,Tabla_Comp_Presup,7,FALSE),0)</f>
        <v>0</v>
      </c>
      <c r="F30" s="288">
        <f t="shared" ref="F30:F42" ca="1" si="7">ROUND(D30*E30,15)</f>
        <v>0</v>
      </c>
    </row>
    <row r="31" spans="1:6" ht="23.1" customHeight="1">
      <c r="A31" s="518"/>
      <c r="B31" s="277">
        <f t="shared" si="4"/>
        <v>0</v>
      </c>
      <c r="C31" s="278">
        <f t="shared" si="5"/>
        <v>0</v>
      </c>
      <c r="D31" s="286"/>
      <c r="E31" s="288">
        <f t="shared" ca="1" si="6"/>
        <v>0</v>
      </c>
      <c r="F31" s="288">
        <f t="shared" ca="1" si="7"/>
        <v>0</v>
      </c>
    </row>
    <row r="32" spans="1:6" ht="23.1" customHeight="1">
      <c r="A32" s="518"/>
      <c r="B32" s="277">
        <f t="shared" si="4"/>
        <v>0</v>
      </c>
      <c r="C32" s="278">
        <f t="shared" si="5"/>
        <v>0</v>
      </c>
      <c r="D32" s="286"/>
      <c r="E32" s="288">
        <f t="shared" ca="1" si="6"/>
        <v>0</v>
      </c>
      <c r="F32" s="288">
        <f t="shared" ca="1" si="7"/>
        <v>0</v>
      </c>
    </row>
    <row r="33" spans="1:6" ht="23.1" customHeight="1">
      <c r="A33" s="518"/>
      <c r="B33" s="277">
        <f t="shared" si="4"/>
        <v>0</v>
      </c>
      <c r="C33" s="278">
        <f t="shared" si="5"/>
        <v>0</v>
      </c>
      <c r="D33" s="286"/>
      <c r="E33" s="288">
        <f t="shared" ca="1" si="6"/>
        <v>0</v>
      </c>
      <c r="F33" s="288">
        <f t="shared" ca="1" si="7"/>
        <v>0</v>
      </c>
    </row>
    <row r="34" spans="1:6" ht="23.1" customHeight="1">
      <c r="A34" s="518"/>
      <c r="B34" s="277">
        <f t="shared" si="4"/>
        <v>0</v>
      </c>
      <c r="C34" s="278">
        <f t="shared" si="5"/>
        <v>0</v>
      </c>
      <c r="D34" s="286"/>
      <c r="E34" s="288">
        <f t="shared" ca="1" si="6"/>
        <v>0</v>
      </c>
      <c r="F34" s="288">
        <f t="shared" ca="1" si="7"/>
        <v>0</v>
      </c>
    </row>
    <row r="35" spans="1:6" ht="23.1" customHeight="1">
      <c r="A35" s="518"/>
      <c r="B35" s="277">
        <f t="shared" si="4"/>
        <v>0</v>
      </c>
      <c r="C35" s="278">
        <f t="shared" si="5"/>
        <v>0</v>
      </c>
      <c r="D35" s="286"/>
      <c r="E35" s="288">
        <f t="shared" ca="1" si="6"/>
        <v>0</v>
      </c>
      <c r="F35" s="288">
        <f t="shared" ca="1" si="7"/>
        <v>0</v>
      </c>
    </row>
    <row r="36" spans="1:6" ht="23.1" customHeight="1">
      <c r="A36" s="518"/>
      <c r="B36" s="277">
        <f t="shared" si="4"/>
        <v>0</v>
      </c>
      <c r="C36" s="278">
        <f t="shared" si="5"/>
        <v>0</v>
      </c>
      <c r="D36" s="286"/>
      <c r="E36" s="288">
        <f t="shared" ca="1" si="6"/>
        <v>0</v>
      </c>
      <c r="F36" s="288">
        <f t="shared" ca="1" si="7"/>
        <v>0</v>
      </c>
    </row>
    <row r="37" spans="1:6" ht="23.1" customHeight="1">
      <c r="A37" s="518"/>
      <c r="B37" s="277">
        <f t="shared" si="4"/>
        <v>0</v>
      </c>
      <c r="C37" s="278">
        <f t="shared" si="5"/>
        <v>0</v>
      </c>
      <c r="D37" s="286"/>
      <c r="E37" s="288">
        <f t="shared" ca="1" si="6"/>
        <v>0</v>
      </c>
      <c r="F37" s="288">
        <f t="shared" ca="1" si="7"/>
        <v>0</v>
      </c>
    </row>
    <row r="38" spans="1:6" ht="23.1" customHeight="1">
      <c r="A38" s="518"/>
      <c r="B38" s="277">
        <f t="shared" si="4"/>
        <v>0</v>
      </c>
      <c r="C38" s="278">
        <f t="shared" si="5"/>
        <v>0</v>
      </c>
      <c r="D38" s="286"/>
      <c r="E38" s="288">
        <f t="shared" ca="1" si="6"/>
        <v>0</v>
      </c>
      <c r="F38" s="288">
        <f t="shared" ca="1" si="7"/>
        <v>0</v>
      </c>
    </row>
    <row r="39" spans="1:6" ht="23.1" customHeight="1">
      <c r="A39" s="518"/>
      <c r="B39" s="277">
        <f t="shared" si="4"/>
        <v>0</v>
      </c>
      <c r="C39" s="278">
        <f t="shared" si="5"/>
        <v>0</v>
      </c>
      <c r="D39" s="286"/>
      <c r="E39" s="288">
        <f t="shared" ca="1" si="6"/>
        <v>0</v>
      </c>
      <c r="F39" s="288">
        <f t="shared" ca="1" si="7"/>
        <v>0</v>
      </c>
    </row>
    <row r="40" spans="1:6" ht="23.1" customHeight="1">
      <c r="A40" s="518"/>
      <c r="B40" s="277">
        <f t="shared" si="4"/>
        <v>0</v>
      </c>
      <c r="C40" s="278">
        <f t="shared" si="5"/>
        <v>0</v>
      </c>
      <c r="D40" s="286"/>
      <c r="E40" s="288">
        <f t="shared" ca="1" si="6"/>
        <v>0</v>
      </c>
      <c r="F40" s="288">
        <f t="shared" ca="1" si="7"/>
        <v>0</v>
      </c>
    </row>
    <row r="41" spans="1:6" ht="23.1" customHeight="1">
      <c r="A41" s="518"/>
      <c r="B41" s="277">
        <f t="shared" si="4"/>
        <v>0</v>
      </c>
      <c r="C41" s="278">
        <f t="shared" si="5"/>
        <v>0</v>
      </c>
      <c r="D41" s="286"/>
      <c r="E41" s="288">
        <f t="shared" ca="1" si="6"/>
        <v>0</v>
      </c>
      <c r="F41" s="288">
        <f t="shared" ca="1" si="7"/>
        <v>0</v>
      </c>
    </row>
    <row r="42" spans="1:6" ht="23.1" customHeight="1">
      <c r="A42" s="518"/>
      <c r="B42" s="277">
        <f t="shared" si="4"/>
        <v>0</v>
      </c>
      <c r="C42" s="278">
        <f t="shared" si="5"/>
        <v>0</v>
      </c>
      <c r="D42" s="286"/>
      <c r="E42" s="288">
        <f t="shared" ca="1" si="6"/>
        <v>0</v>
      </c>
      <c r="F42" s="288">
        <f t="shared" ca="1" si="7"/>
        <v>0</v>
      </c>
    </row>
    <row r="43" spans="1:6" ht="23.1" customHeight="1">
      <c r="A43" s="518"/>
      <c r="B43" s="277">
        <f>IFERROR(VLOOKUP(A43,Tabla_Datos,2,FALSE),0)</f>
        <v>0</v>
      </c>
      <c r="C43" s="278">
        <f>IFERROR(VLOOKUP(A43,Tabla_Datos,3,FALSE),0)</f>
        <v>0</v>
      </c>
      <c r="D43" s="286"/>
      <c r="E43" s="288">
        <f ca="1">IFERROR(VLOOKUP(A43,Tabla_Comp_Presup,7,FALSE),0)</f>
        <v>0</v>
      </c>
      <c r="F43" s="288">
        <f ca="1">ROUND(D43*E43,15)</f>
        <v>0</v>
      </c>
    </row>
    <row r="44" spans="1:6" ht="23.1" customHeight="1">
      <c r="A44" s="518"/>
      <c r="B44" s="277">
        <f t="shared" ref="B44:B93" si="8">IFERROR(VLOOKUP(A44,Tabla_Datos,2,FALSE),0)</f>
        <v>0</v>
      </c>
      <c r="C44" s="278">
        <f t="shared" ref="C44:C93" si="9">IFERROR(VLOOKUP(A44,Tabla_Datos,3,FALSE),0)</f>
        <v>0</v>
      </c>
      <c r="D44" s="286"/>
      <c r="E44" s="288">
        <f t="shared" ref="E44:E93" ca="1" si="10">IFERROR(VLOOKUP(A44,Tabla_Comp_Presup,7,FALSE),0)</f>
        <v>0</v>
      </c>
      <c r="F44" s="288">
        <f t="shared" ref="F44:F93" ca="1" si="11">ROUND(D44*E44,15)</f>
        <v>0</v>
      </c>
    </row>
    <row r="45" spans="1:6" ht="23.1" customHeight="1">
      <c r="A45" s="518"/>
      <c r="B45" s="277">
        <f t="shared" si="8"/>
        <v>0</v>
      </c>
      <c r="C45" s="278">
        <f t="shared" si="9"/>
        <v>0</v>
      </c>
      <c r="D45" s="286"/>
      <c r="E45" s="288">
        <f t="shared" ca="1" si="10"/>
        <v>0</v>
      </c>
      <c r="F45" s="288">
        <f t="shared" ca="1" si="11"/>
        <v>0</v>
      </c>
    </row>
    <row r="46" spans="1:6" ht="23.1" customHeight="1">
      <c r="A46" s="518"/>
      <c r="B46" s="277">
        <f t="shared" si="8"/>
        <v>0</v>
      </c>
      <c r="C46" s="278">
        <f t="shared" si="9"/>
        <v>0</v>
      </c>
      <c r="D46" s="286"/>
      <c r="E46" s="288">
        <f t="shared" ca="1" si="10"/>
        <v>0</v>
      </c>
      <c r="F46" s="288">
        <f t="shared" ca="1" si="11"/>
        <v>0</v>
      </c>
    </row>
    <row r="47" spans="1:6" ht="23.1" customHeight="1">
      <c r="A47" s="518"/>
      <c r="B47" s="277">
        <f t="shared" si="8"/>
        <v>0</v>
      </c>
      <c r="C47" s="278">
        <f t="shared" si="9"/>
        <v>0</v>
      </c>
      <c r="D47" s="286"/>
      <c r="E47" s="288">
        <f t="shared" ca="1" si="10"/>
        <v>0</v>
      </c>
      <c r="F47" s="288">
        <f t="shared" ca="1" si="11"/>
        <v>0</v>
      </c>
    </row>
    <row r="48" spans="1:6" ht="23.1" customHeight="1">
      <c r="A48" s="518"/>
      <c r="B48" s="277">
        <f t="shared" si="8"/>
        <v>0</v>
      </c>
      <c r="C48" s="278">
        <f t="shared" si="9"/>
        <v>0</v>
      </c>
      <c r="D48" s="286"/>
      <c r="E48" s="288">
        <f t="shared" ca="1" si="10"/>
        <v>0</v>
      </c>
      <c r="F48" s="288">
        <f t="shared" ca="1" si="11"/>
        <v>0</v>
      </c>
    </row>
    <row r="49" spans="1:6" ht="23.1" customHeight="1">
      <c r="A49" s="518"/>
      <c r="B49" s="277">
        <f t="shared" si="8"/>
        <v>0</v>
      </c>
      <c r="C49" s="278">
        <f t="shared" si="9"/>
        <v>0</v>
      </c>
      <c r="D49" s="286"/>
      <c r="E49" s="288">
        <f t="shared" ca="1" si="10"/>
        <v>0</v>
      </c>
      <c r="F49" s="288">
        <f t="shared" ca="1" si="11"/>
        <v>0</v>
      </c>
    </row>
    <row r="50" spans="1:6" ht="23.1" customHeight="1">
      <c r="A50" s="518"/>
      <c r="B50" s="277">
        <f t="shared" si="8"/>
        <v>0</v>
      </c>
      <c r="C50" s="278">
        <f t="shared" si="9"/>
        <v>0</v>
      </c>
      <c r="D50" s="286"/>
      <c r="E50" s="288">
        <f t="shared" ca="1" si="10"/>
        <v>0</v>
      </c>
      <c r="F50" s="288">
        <f t="shared" ca="1" si="11"/>
        <v>0</v>
      </c>
    </row>
    <row r="51" spans="1:6" ht="23.1" customHeight="1">
      <c r="A51" s="518"/>
      <c r="B51" s="277">
        <f t="shared" si="8"/>
        <v>0</v>
      </c>
      <c r="C51" s="278">
        <f t="shared" si="9"/>
        <v>0</v>
      </c>
      <c r="D51" s="286"/>
      <c r="E51" s="288">
        <f t="shared" ca="1" si="10"/>
        <v>0</v>
      </c>
      <c r="F51" s="288">
        <f t="shared" ca="1" si="11"/>
        <v>0</v>
      </c>
    </row>
    <row r="52" spans="1:6" ht="23.1" customHeight="1">
      <c r="A52" s="518"/>
      <c r="B52" s="277">
        <f t="shared" si="8"/>
        <v>0</v>
      </c>
      <c r="C52" s="278">
        <f t="shared" si="9"/>
        <v>0</v>
      </c>
      <c r="D52" s="286"/>
      <c r="E52" s="288">
        <f t="shared" ca="1" si="10"/>
        <v>0</v>
      </c>
      <c r="F52" s="288">
        <f t="shared" ca="1" si="11"/>
        <v>0</v>
      </c>
    </row>
    <row r="53" spans="1:6" ht="23.1" customHeight="1">
      <c r="A53" s="518"/>
      <c r="B53" s="277">
        <f t="shared" si="8"/>
        <v>0</v>
      </c>
      <c r="C53" s="278">
        <f t="shared" si="9"/>
        <v>0</v>
      </c>
      <c r="D53" s="286"/>
      <c r="E53" s="288">
        <f t="shared" ca="1" si="10"/>
        <v>0</v>
      </c>
      <c r="F53" s="288">
        <f t="shared" ca="1" si="11"/>
        <v>0</v>
      </c>
    </row>
    <row r="54" spans="1:6" ht="23.1" customHeight="1">
      <c r="A54" s="518"/>
      <c r="B54" s="277">
        <f t="shared" si="8"/>
        <v>0</v>
      </c>
      <c r="C54" s="278">
        <f t="shared" si="9"/>
        <v>0</v>
      </c>
      <c r="D54" s="286"/>
      <c r="E54" s="288">
        <f t="shared" ca="1" si="10"/>
        <v>0</v>
      </c>
      <c r="F54" s="288">
        <f t="shared" ca="1" si="11"/>
        <v>0</v>
      </c>
    </row>
    <row r="55" spans="1:6" ht="23.1" customHeight="1">
      <c r="A55" s="518"/>
      <c r="B55" s="277">
        <f t="shared" si="8"/>
        <v>0</v>
      </c>
      <c r="C55" s="278">
        <f t="shared" si="9"/>
        <v>0</v>
      </c>
      <c r="D55" s="286"/>
      <c r="E55" s="288">
        <f t="shared" ca="1" si="10"/>
        <v>0</v>
      </c>
      <c r="F55" s="288">
        <f t="shared" ca="1" si="11"/>
        <v>0</v>
      </c>
    </row>
    <row r="56" spans="1:6" ht="23.1" customHeight="1">
      <c r="A56" s="518"/>
      <c r="B56" s="277">
        <f t="shared" si="8"/>
        <v>0</v>
      </c>
      <c r="C56" s="278">
        <f t="shared" si="9"/>
        <v>0</v>
      </c>
      <c r="D56" s="286"/>
      <c r="E56" s="288">
        <f t="shared" ca="1" si="10"/>
        <v>0</v>
      </c>
      <c r="F56" s="288">
        <f t="shared" ca="1" si="11"/>
        <v>0</v>
      </c>
    </row>
    <row r="57" spans="1:6" ht="23.1" customHeight="1">
      <c r="A57" s="518"/>
      <c r="B57" s="277">
        <f t="shared" si="8"/>
        <v>0</v>
      </c>
      <c r="C57" s="278">
        <f t="shared" si="9"/>
        <v>0</v>
      </c>
      <c r="D57" s="286"/>
      <c r="E57" s="288">
        <f t="shared" ca="1" si="10"/>
        <v>0</v>
      </c>
      <c r="F57" s="288">
        <f t="shared" ca="1" si="11"/>
        <v>0</v>
      </c>
    </row>
    <row r="58" spans="1:6" ht="23.1" customHeight="1">
      <c r="A58" s="518"/>
      <c r="B58" s="277">
        <f t="shared" si="8"/>
        <v>0</v>
      </c>
      <c r="C58" s="278">
        <f t="shared" si="9"/>
        <v>0</v>
      </c>
      <c r="D58" s="286"/>
      <c r="E58" s="288">
        <f t="shared" ca="1" si="10"/>
        <v>0</v>
      </c>
      <c r="F58" s="288">
        <f t="shared" ca="1" si="11"/>
        <v>0</v>
      </c>
    </row>
    <row r="59" spans="1:6" ht="23.1" customHeight="1">
      <c r="A59" s="518"/>
      <c r="B59" s="277">
        <f t="shared" si="8"/>
        <v>0</v>
      </c>
      <c r="C59" s="278">
        <f t="shared" si="9"/>
        <v>0</v>
      </c>
      <c r="D59" s="286"/>
      <c r="E59" s="288">
        <f t="shared" ca="1" si="10"/>
        <v>0</v>
      </c>
      <c r="F59" s="288">
        <f t="shared" ca="1" si="11"/>
        <v>0</v>
      </c>
    </row>
    <row r="60" spans="1:6" ht="23.1" customHeight="1">
      <c r="A60" s="518"/>
      <c r="B60" s="277">
        <f t="shared" si="8"/>
        <v>0</v>
      </c>
      <c r="C60" s="278">
        <f t="shared" si="9"/>
        <v>0</v>
      </c>
      <c r="D60" s="286"/>
      <c r="E60" s="288">
        <f t="shared" ca="1" si="10"/>
        <v>0</v>
      </c>
      <c r="F60" s="288">
        <f t="shared" ca="1" si="11"/>
        <v>0</v>
      </c>
    </row>
    <row r="61" spans="1:6" ht="23.1" customHeight="1">
      <c r="A61" s="518"/>
      <c r="B61" s="277">
        <f t="shared" si="8"/>
        <v>0</v>
      </c>
      <c r="C61" s="278">
        <f t="shared" si="9"/>
        <v>0</v>
      </c>
      <c r="D61" s="286"/>
      <c r="E61" s="288">
        <f t="shared" ca="1" si="10"/>
        <v>0</v>
      </c>
      <c r="F61" s="288">
        <f t="shared" ca="1" si="11"/>
        <v>0</v>
      </c>
    </row>
    <row r="62" spans="1:6" ht="23.1" customHeight="1">
      <c r="A62" s="518"/>
      <c r="B62" s="277">
        <f t="shared" si="8"/>
        <v>0</v>
      </c>
      <c r="C62" s="278">
        <f t="shared" si="9"/>
        <v>0</v>
      </c>
      <c r="D62" s="286"/>
      <c r="E62" s="288">
        <f t="shared" ca="1" si="10"/>
        <v>0</v>
      </c>
      <c r="F62" s="288">
        <f t="shared" ca="1" si="11"/>
        <v>0</v>
      </c>
    </row>
    <row r="63" spans="1:6" ht="23.1" customHeight="1">
      <c r="A63" s="518"/>
      <c r="B63" s="277">
        <f t="shared" si="8"/>
        <v>0</v>
      </c>
      <c r="C63" s="278">
        <f t="shared" si="9"/>
        <v>0</v>
      </c>
      <c r="D63" s="286"/>
      <c r="E63" s="288">
        <f t="shared" ca="1" si="10"/>
        <v>0</v>
      </c>
      <c r="F63" s="288">
        <f t="shared" ca="1" si="11"/>
        <v>0</v>
      </c>
    </row>
    <row r="64" spans="1:6" ht="23.1" customHeight="1">
      <c r="A64" s="518"/>
      <c r="B64" s="277">
        <f t="shared" si="8"/>
        <v>0</v>
      </c>
      <c r="C64" s="278">
        <f t="shared" si="9"/>
        <v>0</v>
      </c>
      <c r="D64" s="286"/>
      <c r="E64" s="288">
        <f t="shared" ca="1" si="10"/>
        <v>0</v>
      </c>
      <c r="F64" s="288">
        <f t="shared" ca="1" si="11"/>
        <v>0</v>
      </c>
    </row>
    <row r="65" spans="1:9" ht="23.1" customHeight="1">
      <c r="A65" s="518"/>
      <c r="B65" s="277">
        <f t="shared" si="8"/>
        <v>0</v>
      </c>
      <c r="C65" s="278">
        <f t="shared" si="9"/>
        <v>0</v>
      </c>
      <c r="D65" s="286"/>
      <c r="E65" s="288">
        <f t="shared" ca="1" si="10"/>
        <v>0</v>
      </c>
      <c r="F65" s="288">
        <f t="shared" ca="1" si="11"/>
        <v>0</v>
      </c>
    </row>
    <row r="66" spans="1:9" ht="23.1" customHeight="1">
      <c r="A66" s="518"/>
      <c r="B66" s="277">
        <f t="shared" si="8"/>
        <v>0</v>
      </c>
      <c r="C66" s="278">
        <f t="shared" si="9"/>
        <v>0</v>
      </c>
      <c r="D66" s="286"/>
      <c r="E66" s="288">
        <f t="shared" ca="1" si="10"/>
        <v>0</v>
      </c>
      <c r="F66" s="288">
        <f t="shared" ca="1" si="11"/>
        <v>0</v>
      </c>
    </row>
    <row r="67" spans="1:9" ht="23.1" customHeight="1">
      <c r="A67" s="518"/>
      <c r="B67" s="277">
        <f t="shared" si="8"/>
        <v>0</v>
      </c>
      <c r="C67" s="278">
        <f t="shared" si="9"/>
        <v>0</v>
      </c>
      <c r="D67" s="286"/>
      <c r="E67" s="288">
        <f t="shared" ca="1" si="10"/>
        <v>0</v>
      </c>
      <c r="F67" s="288">
        <f t="shared" ca="1" si="11"/>
        <v>0</v>
      </c>
    </row>
    <row r="68" spans="1:9" ht="23.1" customHeight="1">
      <c r="A68" s="518"/>
      <c r="B68" s="277">
        <f t="shared" si="8"/>
        <v>0</v>
      </c>
      <c r="C68" s="278">
        <f t="shared" si="9"/>
        <v>0</v>
      </c>
      <c r="D68" s="286"/>
      <c r="E68" s="288">
        <f t="shared" ca="1" si="10"/>
        <v>0</v>
      </c>
      <c r="F68" s="288">
        <f t="shared" ca="1" si="11"/>
        <v>0</v>
      </c>
    </row>
    <row r="69" spans="1:9" ht="23.1" customHeight="1">
      <c r="A69" s="518"/>
      <c r="B69" s="277">
        <f t="shared" si="8"/>
        <v>0</v>
      </c>
      <c r="C69" s="278">
        <f t="shared" si="9"/>
        <v>0</v>
      </c>
      <c r="D69" s="286"/>
      <c r="E69" s="288">
        <f t="shared" ca="1" si="10"/>
        <v>0</v>
      </c>
      <c r="F69" s="288">
        <f t="shared" ca="1" si="11"/>
        <v>0</v>
      </c>
    </row>
    <row r="70" spans="1:9" ht="23.1" customHeight="1">
      <c r="A70" s="518"/>
      <c r="B70" s="277">
        <f t="shared" si="8"/>
        <v>0</v>
      </c>
      <c r="C70" s="278">
        <f t="shared" si="9"/>
        <v>0</v>
      </c>
      <c r="D70" s="286"/>
      <c r="E70" s="288">
        <f t="shared" ca="1" si="10"/>
        <v>0</v>
      </c>
      <c r="F70" s="288">
        <f t="shared" ca="1" si="11"/>
        <v>0</v>
      </c>
    </row>
    <row r="71" spans="1:9" ht="23.1" customHeight="1">
      <c r="A71" s="518"/>
      <c r="B71" s="277">
        <f t="shared" si="8"/>
        <v>0</v>
      </c>
      <c r="C71" s="278">
        <f t="shared" si="9"/>
        <v>0</v>
      </c>
      <c r="D71" s="286"/>
      <c r="E71" s="288">
        <f t="shared" ca="1" si="10"/>
        <v>0</v>
      </c>
      <c r="F71" s="288">
        <f t="shared" ca="1" si="11"/>
        <v>0</v>
      </c>
    </row>
    <row r="72" spans="1:9" ht="23.1" customHeight="1">
      <c r="A72" s="518"/>
      <c r="B72" s="277">
        <f t="shared" si="8"/>
        <v>0</v>
      </c>
      <c r="C72" s="278">
        <f t="shared" si="9"/>
        <v>0</v>
      </c>
      <c r="D72" s="286"/>
      <c r="E72" s="288">
        <f t="shared" ca="1" si="10"/>
        <v>0</v>
      </c>
      <c r="F72" s="288">
        <f t="shared" ca="1" si="11"/>
        <v>0</v>
      </c>
    </row>
    <row r="73" spans="1:9" ht="23.1" customHeight="1">
      <c r="A73" s="518"/>
      <c r="B73" s="277">
        <f>IFERROR(VLOOKUP(A73,Tabla_Datos,2,FALSE),0)</f>
        <v>0</v>
      </c>
      <c r="C73" s="278">
        <f>IFERROR(VLOOKUP(A73,Tabla_Datos,3,FALSE),0)</f>
        <v>0</v>
      </c>
      <c r="D73" s="286"/>
      <c r="E73" s="288">
        <f ca="1">IFERROR(VLOOKUP(A73,Tabla_Comp_Presup,7,FALSE),0)</f>
        <v>0</v>
      </c>
      <c r="F73" s="288">
        <f ca="1">ROUND(D73*E73,15)</f>
        <v>0</v>
      </c>
    </row>
    <row r="74" spans="1:9" ht="23.1" customHeight="1">
      <c r="A74" s="518"/>
      <c r="B74" s="277">
        <f t="shared" si="8"/>
        <v>0</v>
      </c>
      <c r="C74" s="278">
        <f t="shared" si="9"/>
        <v>0</v>
      </c>
      <c r="D74" s="286"/>
      <c r="E74" s="288">
        <f t="shared" ca="1" si="10"/>
        <v>0</v>
      </c>
      <c r="F74" s="288">
        <f t="shared" ca="1" si="11"/>
        <v>0</v>
      </c>
      <c r="G74" s="534"/>
      <c r="H74" s="534"/>
      <c r="I74" s="534"/>
    </row>
    <row r="75" spans="1:9" ht="23.1" customHeight="1">
      <c r="A75" s="518"/>
      <c r="B75" s="277">
        <f t="shared" si="8"/>
        <v>0</v>
      </c>
      <c r="C75" s="278">
        <f t="shared" si="9"/>
        <v>0</v>
      </c>
      <c r="D75" s="286"/>
      <c r="E75" s="288">
        <f t="shared" ca="1" si="10"/>
        <v>0</v>
      </c>
      <c r="F75" s="288">
        <f t="shared" ca="1" si="11"/>
        <v>0</v>
      </c>
    </row>
    <row r="76" spans="1:9" ht="23.1" customHeight="1">
      <c r="A76" s="518"/>
      <c r="B76" s="277">
        <f t="shared" si="8"/>
        <v>0</v>
      </c>
      <c r="C76" s="278">
        <f t="shared" si="9"/>
        <v>0</v>
      </c>
      <c r="D76" s="286"/>
      <c r="E76" s="288">
        <f t="shared" ca="1" si="10"/>
        <v>0</v>
      </c>
      <c r="F76" s="288">
        <f t="shared" ca="1" si="11"/>
        <v>0</v>
      </c>
    </row>
    <row r="77" spans="1:9" ht="23.1" customHeight="1">
      <c r="A77" s="518"/>
      <c r="B77" s="277">
        <f>IFERROR(VLOOKUP(A77,Tabla_Datos,2,FALSE),0)</f>
        <v>0</v>
      </c>
      <c r="C77" s="278">
        <f>IFERROR(VLOOKUP(A77,Tabla_Datos,3,FALSE),0)</f>
        <v>0</v>
      </c>
      <c r="D77" s="286"/>
      <c r="E77" s="288">
        <f ca="1">IFERROR(VLOOKUP(A77,Tabla_Comp_Presup,7,FALSE),0)</f>
        <v>0</v>
      </c>
      <c r="F77" s="288">
        <f ca="1">ROUND(D77*E77,15)</f>
        <v>0</v>
      </c>
    </row>
    <row r="78" spans="1:9" ht="23.1" customHeight="1">
      <c r="A78" s="518"/>
      <c r="B78" s="277">
        <f>IFERROR(VLOOKUP(A78,Tabla_Datos,2,FALSE),0)</f>
        <v>0</v>
      </c>
      <c r="C78" s="278">
        <f>IFERROR(VLOOKUP(A78,Tabla_Datos,3,FALSE),0)</f>
        <v>0</v>
      </c>
      <c r="D78" s="286"/>
      <c r="E78" s="288">
        <f ca="1">IFERROR(VLOOKUP(A78,Tabla_Comp_Presup,7,FALSE),0)</f>
        <v>0</v>
      </c>
      <c r="F78" s="288">
        <f ca="1">ROUND(D78*E78,15)</f>
        <v>0</v>
      </c>
    </row>
    <row r="79" spans="1:9" ht="23.1" customHeight="1">
      <c r="A79" s="518"/>
      <c r="B79" s="277">
        <f t="shared" si="8"/>
        <v>0</v>
      </c>
      <c r="C79" s="278">
        <f t="shared" si="9"/>
        <v>0</v>
      </c>
      <c r="D79" s="286"/>
      <c r="E79" s="288">
        <f t="shared" ca="1" si="10"/>
        <v>0</v>
      </c>
      <c r="F79" s="288">
        <f t="shared" ca="1" si="11"/>
        <v>0</v>
      </c>
    </row>
    <row r="80" spans="1:9" ht="23.1" customHeight="1">
      <c r="A80" s="518"/>
      <c r="B80" s="277">
        <f t="shared" si="8"/>
        <v>0</v>
      </c>
      <c r="C80" s="278">
        <f t="shared" si="9"/>
        <v>0</v>
      </c>
      <c r="D80" s="286"/>
      <c r="E80" s="288">
        <f t="shared" ca="1" si="10"/>
        <v>0</v>
      </c>
      <c r="F80" s="288">
        <f t="shared" ca="1" si="11"/>
        <v>0</v>
      </c>
    </row>
    <row r="81" spans="1:6" ht="23.1" customHeight="1">
      <c r="A81" s="518"/>
      <c r="B81" s="277">
        <f t="shared" si="8"/>
        <v>0</v>
      </c>
      <c r="C81" s="278">
        <f t="shared" si="9"/>
        <v>0</v>
      </c>
      <c r="D81" s="286"/>
      <c r="E81" s="288">
        <f t="shared" ca="1" si="10"/>
        <v>0</v>
      </c>
      <c r="F81" s="288">
        <f t="shared" ca="1" si="11"/>
        <v>0</v>
      </c>
    </row>
    <row r="82" spans="1:6" ht="23.1" customHeight="1">
      <c r="A82" s="518"/>
      <c r="B82" s="277">
        <f t="shared" si="8"/>
        <v>0</v>
      </c>
      <c r="C82" s="278">
        <f t="shared" si="9"/>
        <v>0</v>
      </c>
      <c r="D82" s="286"/>
      <c r="E82" s="288">
        <f t="shared" ca="1" si="10"/>
        <v>0</v>
      </c>
      <c r="F82" s="288">
        <f t="shared" ca="1" si="11"/>
        <v>0</v>
      </c>
    </row>
    <row r="83" spans="1:6" ht="23.1" customHeight="1">
      <c r="A83" s="518"/>
      <c r="B83" s="277">
        <f t="shared" si="8"/>
        <v>0</v>
      </c>
      <c r="C83" s="278">
        <f t="shared" si="9"/>
        <v>0</v>
      </c>
      <c r="D83" s="286"/>
      <c r="E83" s="288">
        <f t="shared" ca="1" si="10"/>
        <v>0</v>
      </c>
      <c r="F83" s="288">
        <f t="shared" ca="1" si="11"/>
        <v>0</v>
      </c>
    </row>
    <row r="84" spans="1:6" ht="23.1" customHeight="1">
      <c r="A84" s="518"/>
      <c r="B84" s="277">
        <f t="shared" si="8"/>
        <v>0</v>
      </c>
      <c r="C84" s="278">
        <f t="shared" si="9"/>
        <v>0</v>
      </c>
      <c r="D84" s="286"/>
      <c r="E84" s="288">
        <f t="shared" ca="1" si="10"/>
        <v>0</v>
      </c>
      <c r="F84" s="288">
        <f t="shared" ca="1" si="11"/>
        <v>0</v>
      </c>
    </row>
    <row r="85" spans="1:6" ht="23.1" customHeight="1">
      <c r="A85" s="518"/>
      <c r="B85" s="277">
        <f t="shared" si="8"/>
        <v>0</v>
      </c>
      <c r="C85" s="278">
        <f t="shared" si="9"/>
        <v>0</v>
      </c>
      <c r="D85" s="286"/>
      <c r="E85" s="288">
        <f t="shared" ca="1" si="10"/>
        <v>0</v>
      </c>
      <c r="F85" s="288">
        <f t="shared" ca="1" si="11"/>
        <v>0</v>
      </c>
    </row>
    <row r="86" spans="1:6" ht="23.1" customHeight="1">
      <c r="A86" s="518"/>
      <c r="B86" s="277">
        <f t="shared" si="8"/>
        <v>0</v>
      </c>
      <c r="C86" s="278">
        <f t="shared" si="9"/>
        <v>0</v>
      </c>
      <c r="D86" s="286"/>
      <c r="E86" s="288">
        <f t="shared" ca="1" si="10"/>
        <v>0</v>
      </c>
      <c r="F86" s="288">
        <f t="shared" ca="1" si="11"/>
        <v>0</v>
      </c>
    </row>
    <row r="87" spans="1:6" ht="23.1" customHeight="1">
      <c r="A87" s="518"/>
      <c r="B87" s="277">
        <f t="shared" si="8"/>
        <v>0</v>
      </c>
      <c r="C87" s="278">
        <f t="shared" si="9"/>
        <v>0</v>
      </c>
      <c r="D87" s="286"/>
      <c r="E87" s="288">
        <f t="shared" ca="1" si="10"/>
        <v>0</v>
      </c>
      <c r="F87" s="288">
        <f t="shared" ca="1" si="11"/>
        <v>0</v>
      </c>
    </row>
    <row r="88" spans="1:6" ht="23.1" customHeight="1">
      <c r="A88" s="518"/>
      <c r="B88" s="277">
        <f t="shared" si="8"/>
        <v>0</v>
      </c>
      <c r="C88" s="278">
        <f t="shared" si="9"/>
        <v>0</v>
      </c>
      <c r="D88" s="286"/>
      <c r="E88" s="288">
        <f t="shared" ca="1" si="10"/>
        <v>0</v>
      </c>
      <c r="F88" s="288">
        <f t="shared" ca="1" si="11"/>
        <v>0</v>
      </c>
    </row>
    <row r="89" spans="1:6" ht="23.1" customHeight="1">
      <c r="A89" s="518"/>
      <c r="B89" s="277">
        <f t="shared" si="8"/>
        <v>0</v>
      </c>
      <c r="C89" s="278">
        <f t="shared" si="9"/>
        <v>0</v>
      </c>
      <c r="D89" s="286"/>
      <c r="E89" s="288">
        <f t="shared" ca="1" si="10"/>
        <v>0</v>
      </c>
      <c r="F89" s="288">
        <f t="shared" ca="1" si="11"/>
        <v>0</v>
      </c>
    </row>
    <row r="90" spans="1:6" ht="23.1" customHeight="1">
      <c r="A90" s="518"/>
      <c r="B90" s="277">
        <f t="shared" si="8"/>
        <v>0</v>
      </c>
      <c r="C90" s="278">
        <f t="shared" si="9"/>
        <v>0</v>
      </c>
      <c r="D90" s="286"/>
      <c r="E90" s="288">
        <f t="shared" ca="1" si="10"/>
        <v>0</v>
      </c>
      <c r="F90" s="288">
        <f t="shared" ca="1" si="11"/>
        <v>0</v>
      </c>
    </row>
    <row r="91" spans="1:6" ht="23.1" customHeight="1">
      <c r="A91" s="518"/>
      <c r="B91" s="277">
        <f t="shared" si="8"/>
        <v>0</v>
      </c>
      <c r="C91" s="278">
        <f t="shared" si="9"/>
        <v>0</v>
      </c>
      <c r="D91" s="286"/>
      <c r="E91" s="288">
        <f t="shared" ca="1" si="10"/>
        <v>0</v>
      </c>
      <c r="F91" s="288">
        <f t="shared" ca="1" si="11"/>
        <v>0</v>
      </c>
    </row>
    <row r="92" spans="1:6" ht="23.1" customHeight="1">
      <c r="A92" s="518"/>
      <c r="B92" s="277">
        <f t="shared" si="8"/>
        <v>0</v>
      </c>
      <c r="C92" s="278">
        <f t="shared" si="9"/>
        <v>0</v>
      </c>
      <c r="D92" s="286"/>
      <c r="E92" s="288">
        <f t="shared" ca="1" si="10"/>
        <v>0</v>
      </c>
      <c r="F92" s="288">
        <f t="shared" ca="1" si="11"/>
        <v>0</v>
      </c>
    </row>
    <row r="93" spans="1:6" ht="23.1" customHeight="1">
      <c r="A93" s="518"/>
      <c r="B93" s="277">
        <f t="shared" si="8"/>
        <v>0</v>
      </c>
      <c r="C93" s="278">
        <f t="shared" si="9"/>
        <v>0</v>
      </c>
      <c r="D93" s="286"/>
      <c r="E93" s="288">
        <f t="shared" ca="1" si="10"/>
        <v>0</v>
      </c>
      <c r="F93" s="288">
        <f t="shared" ca="1" si="11"/>
        <v>0</v>
      </c>
    </row>
    <row r="94" spans="1:6" ht="23.1" customHeight="1">
      <c r="A94" s="275"/>
      <c r="B94" s="277"/>
      <c r="C94" s="278"/>
      <c r="D94" s="286"/>
      <c r="E94" s="288"/>
      <c r="F94" s="288"/>
    </row>
    <row r="95" spans="1:6" ht="23.1" customHeight="1">
      <c r="A95" s="242"/>
      <c r="B95" s="243"/>
      <c r="C95" s="244"/>
      <c r="D95" s="245"/>
      <c r="E95" s="246"/>
      <c r="F95" s="246"/>
    </row>
    <row r="96" spans="1:6" ht="23.1" customHeight="1">
      <c r="A96" s="290" t="s">
        <v>1106</v>
      </c>
      <c r="B96" s="291" t="s">
        <v>1167</v>
      </c>
      <c r="C96" s="292"/>
      <c r="D96" s="293"/>
      <c r="E96" s="294"/>
      <c r="F96" s="295">
        <f ca="1">ROUND(F105/Coef_Paso_Vivienda,2)</f>
        <v>0</v>
      </c>
    </row>
    <row r="97" spans="1:6" ht="23.1" customHeight="1">
      <c r="A97" s="296" t="s">
        <v>1107</v>
      </c>
      <c r="B97" s="297" t="str">
        <f>"COSTO FINANCIERO  "&amp;ROUND(Costo_Financiero*100,2)&amp;" % de ( 1 )"</f>
        <v>COSTO FINANCIERO  0 % de ( 1 )</v>
      </c>
      <c r="C97" s="298">
        <f>Costo_Financiero</f>
        <v>0</v>
      </c>
      <c r="D97" s="299"/>
      <c r="E97" s="300">
        <f>Costo_Financiero</f>
        <v>0</v>
      </c>
      <c r="F97" s="301">
        <f ca="1">ROUND(F96*Costo_Financiero,2)</f>
        <v>0</v>
      </c>
    </row>
    <row r="98" spans="1:6" ht="23.1" customHeight="1">
      <c r="A98" s="296" t="s">
        <v>1108</v>
      </c>
      <c r="B98" s="297" t="s">
        <v>1163</v>
      </c>
      <c r="C98" s="298"/>
      <c r="D98" s="299"/>
      <c r="E98" s="302"/>
      <c r="F98" s="301">
        <f ca="1">F96+F97</f>
        <v>0</v>
      </c>
    </row>
    <row r="99" spans="1:6" ht="23.1" customHeight="1">
      <c r="A99" s="296" t="s">
        <v>1109</v>
      </c>
      <c r="B99" s="303" t="str">
        <f>CONCATENATE("GASTOS GENERALES  ",ROUND(Gastos_Generales*100,3)," % de ( 3 )")</f>
        <v>GASTOS GENERALES  15 % de ( 3 )</v>
      </c>
      <c r="C99" s="300">
        <f>Gastos_Generales</f>
        <v>0.15</v>
      </c>
      <c r="D99" s="304"/>
      <c r="E99" s="302"/>
      <c r="F99" s="301">
        <f ca="1">ROUND(F98*Gastos_Generales,2)</f>
        <v>0</v>
      </c>
    </row>
    <row r="100" spans="1:6" ht="23.1" customHeight="1">
      <c r="A100" s="296" t="s">
        <v>1110</v>
      </c>
      <c r="B100" s="303" t="str">
        <f>CONCATENATE("BENEFICIOS  ",ROUND(Beneficio*100,2)," % de ( 3 )")</f>
        <v>BENEFICIOS  10 % de ( 3 )</v>
      </c>
      <c r="C100" s="300">
        <f>Beneficio</f>
        <v>0.1</v>
      </c>
      <c r="D100" s="304"/>
      <c r="E100" s="302"/>
      <c r="F100" s="301">
        <f ca="1">ROUND(F98*Beneficio,2)</f>
        <v>0</v>
      </c>
    </row>
    <row r="101" spans="1:6" ht="23.1" customHeight="1">
      <c r="A101" s="296">
        <v>6</v>
      </c>
      <c r="B101" s="297" t="s">
        <v>1164</v>
      </c>
      <c r="C101" s="302"/>
      <c r="D101" s="304"/>
      <c r="E101" s="302"/>
      <c r="F101" s="301">
        <f ca="1">F98+F99+F100</f>
        <v>0</v>
      </c>
    </row>
    <row r="102" spans="1:6" ht="23.1" customHeight="1">
      <c r="A102" s="296" t="s">
        <v>1165</v>
      </c>
      <c r="B102" s="303" t="str">
        <f>CONCATENATE("INGRESOS BRUTOS Y LOTE HOGAR  ",ROUND(Ingresos_Brutos*100,2)," % de ( 6 )")</f>
        <v>INGRESOS BRUTOS Y LOTE HOGAR  2,4 % de ( 6 )</v>
      </c>
      <c r="C102" s="300">
        <f>Ingresos_Brutos</f>
        <v>2.4E-2</v>
      </c>
      <c r="D102" s="304"/>
      <c r="E102" s="302"/>
      <c r="F102" s="301">
        <f ca="1">IF(Ingresos_Brutos=0,,ROUND(Ingresos_Brutos*F101,2))</f>
        <v>0</v>
      </c>
    </row>
    <row r="103" spans="1:6" ht="23.1" customHeight="1">
      <c r="A103" s="305" t="s">
        <v>1166</v>
      </c>
      <c r="B103" s="306" t="str">
        <f>CONCATENATE("IMPUESTO AL VALOR AGREGADO ",IVA_Vivienda*100," % de ( 6 )")</f>
        <v>IMPUESTO AL VALOR AGREGADO 10,5 % de ( 6 )</v>
      </c>
      <c r="C103" s="307">
        <f>IVA_Vivienda</f>
        <v>0.105</v>
      </c>
      <c r="D103" s="308"/>
      <c r="E103" s="309"/>
      <c r="F103" s="310">
        <f ca="1">IF(IVA_Vivienda=0,,ROUND(IVA_Vivienda*F101,2))</f>
        <v>0</v>
      </c>
    </row>
    <row r="104" spans="1:6" ht="23.1" customHeight="1">
      <c r="A104" s="102"/>
      <c r="B104" s="97"/>
      <c r="C104" s="97"/>
      <c r="D104" s="98"/>
      <c r="E104" s="99"/>
      <c r="F104" s="2"/>
    </row>
    <row r="105" spans="1:6" ht="23.1" customHeight="1">
      <c r="A105" s="311"/>
      <c r="B105" s="312" t="str">
        <f>"PRECIO TOTAL ESPACIO COMUN"</f>
        <v>PRECIO TOTAL ESPACIO COMUN</v>
      </c>
      <c r="C105" s="312"/>
      <c r="D105" s="313"/>
      <c r="E105" s="314"/>
      <c r="F105" s="315">
        <f ca="1">SUM(F11:F94)</f>
        <v>0</v>
      </c>
    </row>
    <row r="106" spans="1:6" ht="23.1" customHeight="1"/>
    <row r="107" spans="1:6" ht="23.1" customHeight="1"/>
  </sheetData>
  <mergeCells count="7">
    <mergeCell ref="A1:F1"/>
    <mergeCell ref="A7:A8"/>
    <mergeCell ref="B7:B8"/>
    <mergeCell ref="C7:C8"/>
    <mergeCell ref="D7:D8"/>
    <mergeCell ref="E7:E8"/>
    <mergeCell ref="F7:F8"/>
  </mergeCells>
  <conditionalFormatting sqref="B10:B45 A11:A93 A34:B95">
    <cfRule type="expression" dxfId="131" priority="3" stopIfTrue="1">
      <formula>$C10=0</formula>
    </cfRule>
  </conditionalFormatting>
  <conditionalFormatting sqref="A10">
    <cfRule type="expression" dxfId="130" priority="2" stopIfTrue="1">
      <formula>$C10=0</formula>
    </cfRule>
  </conditionalFormatting>
  <conditionalFormatting sqref="F96">
    <cfRule type="expression" dxfId="129"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sheetPr codeName="Hoja16">
    <pageSetUpPr fitToPage="1"/>
  </sheetPr>
  <dimension ref="A1:I71"/>
  <sheetViews>
    <sheetView workbookViewId="0">
      <selection activeCell="F2" sqref="F2"/>
    </sheetView>
  </sheetViews>
  <sheetFormatPr baseColWidth="10" defaultColWidth="11.42578125" defaultRowHeight="20.100000000000001" customHeight="1"/>
  <cols>
    <col min="1" max="1" width="12.7109375" style="87" customWidth="1"/>
    <col min="2" max="2" width="107.42578125" style="87" customWidth="1"/>
    <col min="3" max="3" width="10.7109375" style="87" customWidth="1"/>
    <col min="4" max="4" width="14.7109375" style="87" customWidth="1"/>
    <col min="5" max="5" width="16.7109375" style="87" customWidth="1"/>
    <col min="6" max="6" width="19.7109375" style="87" customWidth="1"/>
    <col min="7" max="7" width="11.42578125" style="87"/>
    <col min="8" max="8" width="17.5703125" style="87" bestFit="1" customWidth="1"/>
    <col min="9" max="16384" width="11.42578125" style="87"/>
  </cols>
  <sheetData>
    <row r="1" spans="1:9" ht="20.100000000000001" customHeight="1">
      <c r="A1" s="604" t="s">
        <v>1399</v>
      </c>
      <c r="B1" s="604"/>
      <c r="C1" s="604"/>
      <c r="D1" s="604"/>
      <c r="E1" s="604"/>
      <c r="F1" s="604"/>
    </row>
    <row r="2" spans="1:9" s="111" customFormat="1" ht="20.100000000000001" customHeight="1">
      <c r="A2" s="111" t="s">
        <v>1236</v>
      </c>
      <c r="B2" s="110" t="str">
        <f>Obra</f>
        <v>BARRIO SAN CAYETANO - DPTO. CHIMBAS</v>
      </c>
      <c r="C2" s="112"/>
      <c r="D2" s="112"/>
    </row>
    <row r="3" spans="1:9" s="111" customFormat="1" ht="20.100000000000001" customHeight="1">
      <c r="A3" s="111" t="str">
        <f>"UBICACION:      "&amp;Ubicación</f>
        <v>UBICACION:      DPTO. CHIMBAS</v>
      </c>
      <c r="B3" s="110" t="str">
        <f>Ubicación</f>
        <v>DPTO. CHIMBAS</v>
      </c>
      <c r="C3" s="112"/>
      <c r="D3" s="112"/>
    </row>
    <row r="4" spans="1:9" s="111" customFormat="1" ht="20.100000000000001" customHeight="1">
      <c r="B4" s="112"/>
      <c r="C4" s="112"/>
      <c r="D4" s="112"/>
    </row>
    <row r="5" spans="1:9" s="111" customFormat="1" ht="20.100000000000001" customHeight="1">
      <c r="B5" s="112"/>
      <c r="C5" s="112"/>
      <c r="D5" s="112"/>
    </row>
    <row r="6" spans="1:9" ht="20.100000000000001" customHeight="1">
      <c r="A6" s="109"/>
      <c r="B6" s="109"/>
      <c r="C6" s="109"/>
      <c r="D6" s="109"/>
      <c r="E6" s="109"/>
    </row>
    <row r="7" spans="1:9" ht="20.100000000000001" customHeight="1">
      <c r="A7" s="605" t="s">
        <v>1105</v>
      </c>
      <c r="B7" s="607" t="s">
        <v>0</v>
      </c>
      <c r="C7" s="605" t="s">
        <v>1</v>
      </c>
      <c r="D7" s="605" t="s">
        <v>2</v>
      </c>
      <c r="E7" s="605" t="s">
        <v>1152</v>
      </c>
      <c r="F7" s="605" t="s">
        <v>1162</v>
      </c>
    </row>
    <row r="8" spans="1:9" ht="20.100000000000001" customHeight="1">
      <c r="A8" s="606"/>
      <c r="B8" s="608"/>
      <c r="C8" s="606"/>
      <c r="D8" s="606"/>
      <c r="E8" s="606"/>
      <c r="F8" s="606"/>
    </row>
    <row r="9" spans="1:9" ht="20.100000000000001" customHeight="1">
      <c r="A9" s="247"/>
      <c r="B9" s="237"/>
      <c r="C9" s="181"/>
      <c r="D9" s="181"/>
      <c r="E9" s="249"/>
      <c r="F9" s="250"/>
    </row>
    <row r="10" spans="1:9" ht="20.100000000000001" customHeight="1">
      <c r="A10" s="319" t="s">
        <v>1126</v>
      </c>
      <c r="B10" s="317" t="str">
        <f t="shared" ref="B10:B24" si="0">IFERROR(VLOOKUP(A10,Tabla_Datos,2,FALSE),0)</f>
        <v>INFRAESTRUCTURA</v>
      </c>
      <c r="C10" s="283"/>
      <c r="D10" s="284"/>
      <c r="E10" s="320"/>
      <c r="F10" s="320"/>
    </row>
    <row r="11" spans="1:9" ht="20.100000000000001" customHeight="1">
      <c r="A11" s="318">
        <v>46</v>
      </c>
      <c r="B11" s="279" t="str">
        <f>IFERROR(VLOOKUP(A11,Tabla_Datos,2,FALSE),0)</f>
        <v>Demolición de plateas de hormigón armado</v>
      </c>
      <c r="C11" s="280" t="str">
        <f>IFERROR(VLOOKUP(A11,Tabla_Datos,3,FALSE),0)</f>
        <v>u</v>
      </c>
      <c r="D11" s="287">
        <v>19</v>
      </c>
      <c r="E11" s="289">
        <f>IFERROR(VLOOKUP(A11,Tabla_Comp_Presup,7,FALSE),0)</f>
        <v>0</v>
      </c>
      <c r="F11" s="289">
        <f>ROUND(D11*E11,2)</f>
        <v>0</v>
      </c>
    </row>
    <row r="12" spans="1:9" ht="20.100000000000001" customHeight="1">
      <c r="A12" s="318">
        <v>47</v>
      </c>
      <c r="B12" s="279" t="str">
        <f t="shared" si="0"/>
        <v>Demolición de vereda de hormigón simple</v>
      </c>
      <c r="C12" s="280" t="str">
        <f t="shared" ref="C12:C24" si="1">IFERROR(VLOOKUP(A12,Tabla_Datos,3,FALSE),0)</f>
        <v>m2</v>
      </c>
      <c r="D12" s="287">
        <v>876</v>
      </c>
      <c r="E12" s="289">
        <f t="shared" ref="E12:E24" si="2">IFERROR(VLOOKUP(A12,Tabla_Comp_Presup,7,FALSE),0)</f>
        <v>0</v>
      </c>
      <c r="F12" s="289">
        <f t="shared" ref="F12:F24" si="3">ROUND(D12*E12,2)</f>
        <v>0</v>
      </c>
    </row>
    <row r="13" spans="1:9" ht="20.100000000000001" customHeight="1">
      <c r="A13" s="318">
        <v>48</v>
      </c>
      <c r="B13" s="279" t="str">
        <f t="shared" si="0"/>
        <v>Limpieza de Terreno  (Incl. Segado de pozos)</v>
      </c>
      <c r="C13" s="280" t="str">
        <f t="shared" si="1"/>
        <v>ha</v>
      </c>
      <c r="D13" s="287">
        <v>4.16</v>
      </c>
      <c r="E13" s="289">
        <f t="shared" si="2"/>
        <v>0</v>
      </c>
      <c r="F13" s="289">
        <f>ROUND(D13*E13,2)</f>
        <v>0</v>
      </c>
    </row>
    <row r="14" spans="1:9" ht="20.100000000000001" customHeight="1">
      <c r="A14" s="318">
        <v>49</v>
      </c>
      <c r="B14" s="279" t="str">
        <f t="shared" si="0"/>
        <v>Excavación no clasificada para calles</v>
      </c>
      <c r="C14" s="280" t="str">
        <f t="shared" si="1"/>
        <v>m3</v>
      </c>
      <c r="D14" s="287">
        <v>1980</v>
      </c>
      <c r="E14" s="289">
        <f t="shared" si="2"/>
        <v>0</v>
      </c>
      <c r="F14" s="289">
        <f t="shared" si="3"/>
        <v>0</v>
      </c>
      <c r="I14" s="173"/>
    </row>
    <row r="15" spans="1:9" ht="20.100000000000001" customHeight="1">
      <c r="A15" s="318">
        <v>50</v>
      </c>
      <c r="B15" s="279" t="str">
        <f t="shared" si="0"/>
        <v>Ejecución de base para calles (0,10)</v>
      </c>
      <c r="C15" s="280" t="str">
        <f t="shared" si="1"/>
        <v>m3</v>
      </c>
      <c r="D15" s="287">
        <v>720</v>
      </c>
      <c r="E15" s="289">
        <f t="shared" si="2"/>
        <v>0</v>
      </c>
      <c r="F15" s="289">
        <f t="shared" si="3"/>
        <v>0</v>
      </c>
    </row>
    <row r="16" spans="1:9" ht="20.100000000000001" customHeight="1">
      <c r="A16" s="318">
        <v>51</v>
      </c>
      <c r="B16" s="279" t="str">
        <f t="shared" si="0"/>
        <v>Ejecución de sub-base para calles (0,10)</v>
      </c>
      <c r="C16" s="280" t="str">
        <f t="shared" si="1"/>
        <v>m3</v>
      </c>
      <c r="D16" s="287">
        <v>720</v>
      </c>
      <c r="E16" s="289">
        <f t="shared" si="2"/>
        <v>0</v>
      </c>
      <c r="F16" s="289">
        <f t="shared" si="3"/>
        <v>0</v>
      </c>
    </row>
    <row r="17" spans="1:6" ht="20.100000000000001" customHeight="1">
      <c r="A17" s="318">
        <v>52</v>
      </c>
      <c r="B17" s="279" t="str">
        <f t="shared" si="0"/>
        <v>Construcción cunetas de tierra</v>
      </c>
      <c r="C17" s="280" t="str">
        <f t="shared" si="1"/>
        <v>ml</v>
      </c>
      <c r="D17" s="287">
        <v>1563.96</v>
      </c>
      <c r="E17" s="289">
        <f t="shared" si="2"/>
        <v>0</v>
      </c>
      <c r="F17" s="289">
        <f t="shared" si="3"/>
        <v>0</v>
      </c>
    </row>
    <row r="18" spans="1:6" ht="20.100000000000001" customHeight="1">
      <c r="A18" s="318">
        <v>53</v>
      </c>
      <c r="B18" s="279" t="str">
        <f t="shared" si="0"/>
        <v>Arbolado Público (ver tipo de esp. arbóreas en Plano de Diseño Urbano)</v>
      </c>
      <c r="C18" s="280" t="str">
        <f t="shared" si="1"/>
        <v>u</v>
      </c>
      <c r="D18" s="287">
        <v>107</v>
      </c>
      <c r="E18" s="289">
        <f t="shared" si="2"/>
        <v>0</v>
      </c>
      <c r="F18" s="289">
        <f t="shared" si="3"/>
        <v>0</v>
      </c>
    </row>
    <row r="19" spans="1:6" ht="20.100000000000001" customHeight="1">
      <c r="A19" s="318">
        <v>54</v>
      </c>
      <c r="B19" s="279" t="str">
        <f t="shared" si="0"/>
        <v>Tasa de Arbolado Público</v>
      </c>
      <c r="C19" s="280" t="str">
        <f t="shared" si="1"/>
        <v>u</v>
      </c>
      <c r="D19" s="287">
        <v>107</v>
      </c>
      <c r="E19" s="289">
        <f t="shared" si="2"/>
        <v>0</v>
      </c>
      <c r="F19" s="289">
        <f t="shared" si="3"/>
        <v>0</v>
      </c>
    </row>
    <row r="20" spans="1:6" ht="20.100000000000001" customHeight="1">
      <c r="A20" s="318">
        <v>55</v>
      </c>
      <c r="B20" s="279" t="str">
        <f t="shared" si="0"/>
        <v>Indicadores de calles</v>
      </c>
      <c r="C20" s="280" t="str">
        <f t="shared" si="1"/>
        <v>u</v>
      </c>
      <c r="D20" s="287">
        <v>8</v>
      </c>
      <c r="E20" s="289">
        <f t="shared" si="2"/>
        <v>0</v>
      </c>
      <c r="F20" s="289">
        <f t="shared" si="3"/>
        <v>0</v>
      </c>
    </row>
    <row r="21" spans="1:6" ht="20.100000000000001" customHeight="1">
      <c r="A21" s="318">
        <v>56</v>
      </c>
      <c r="B21" s="279" t="str">
        <f t="shared" si="0"/>
        <v>Vértices de lotes</v>
      </c>
      <c r="C21" s="280" t="str">
        <f t="shared" si="1"/>
        <v>u</v>
      </c>
      <c r="D21" s="287">
        <v>87</v>
      </c>
      <c r="E21" s="289">
        <f t="shared" si="2"/>
        <v>0</v>
      </c>
      <c r="F21" s="289">
        <f t="shared" si="3"/>
        <v>0</v>
      </c>
    </row>
    <row r="22" spans="1:6" ht="20.100000000000001" customHeight="1">
      <c r="A22" s="318">
        <v>57</v>
      </c>
      <c r="B22" s="279" t="str">
        <f t="shared" si="0"/>
        <v>Ejecución de veredas municipales</v>
      </c>
      <c r="C22" s="280" t="str">
        <f t="shared" si="1"/>
        <v>m2</v>
      </c>
      <c r="D22" s="287">
        <v>5383.96</v>
      </c>
      <c r="E22" s="289">
        <f t="shared" si="2"/>
        <v>0</v>
      </c>
      <c r="F22" s="289">
        <f t="shared" si="3"/>
        <v>0</v>
      </c>
    </row>
    <row r="23" spans="1:6" ht="20.100000000000001" customHeight="1">
      <c r="A23" s="318">
        <v>58</v>
      </c>
      <c r="B23" s="279" t="str">
        <f t="shared" si="0"/>
        <v>Puentes peatonales</v>
      </c>
      <c r="C23" s="280" t="str">
        <f t="shared" si="1"/>
        <v>u</v>
      </c>
      <c r="D23" s="287">
        <v>64</v>
      </c>
      <c r="E23" s="289">
        <f t="shared" si="2"/>
        <v>0</v>
      </c>
      <c r="F23" s="289">
        <f t="shared" si="3"/>
        <v>0</v>
      </c>
    </row>
    <row r="24" spans="1:6" ht="20.100000000000001" customHeight="1">
      <c r="A24" s="318">
        <v>59</v>
      </c>
      <c r="B24" s="279" t="str">
        <f t="shared" si="0"/>
        <v>Puentes de acceso vehicular - esp. 0,12m.</v>
      </c>
      <c r="C24" s="280" t="str">
        <f t="shared" si="1"/>
        <v>u</v>
      </c>
      <c r="D24" s="287">
        <v>72</v>
      </c>
      <c r="E24" s="289">
        <f t="shared" si="2"/>
        <v>0</v>
      </c>
      <c r="F24" s="289">
        <f t="shared" si="3"/>
        <v>0</v>
      </c>
    </row>
    <row r="25" spans="1:6" ht="20.100000000000001" customHeight="1">
      <c r="A25" s="318">
        <v>60</v>
      </c>
      <c r="B25" s="279" t="str">
        <f t="shared" ref="B25:B45" si="4">IFERROR(VLOOKUP(A25,Tabla_Datos,2,FALSE),0)</f>
        <v>Construcción de pasante vehicular SJ320</v>
      </c>
      <c r="C25" s="280" t="str">
        <f t="shared" ref="C25:C45" si="5">IFERROR(VLOOKUP(A25,Tabla_Datos,3,FALSE),0)</f>
        <v>u</v>
      </c>
      <c r="D25" s="287">
        <v>5</v>
      </c>
      <c r="E25" s="289">
        <f t="shared" ref="E25:E44" si="6">IFERROR(VLOOKUP(A25,Tabla_Comp_Presup,7,FALSE),0)</f>
        <v>0</v>
      </c>
      <c r="F25" s="289">
        <f t="shared" ref="F25:F45" si="7">ROUND(D25*E25,2)</f>
        <v>0</v>
      </c>
    </row>
    <row r="26" spans="1:6" ht="20.100000000000001" customHeight="1">
      <c r="A26" s="318">
        <v>61</v>
      </c>
      <c r="B26" s="279" t="str">
        <f t="shared" si="4"/>
        <v>Ejecución de Espacios Verdes</v>
      </c>
      <c r="C26" s="280" t="str">
        <f t="shared" si="5"/>
        <v>gl</v>
      </c>
      <c r="D26" s="287">
        <v>1</v>
      </c>
      <c r="E26" s="289">
        <f t="shared" si="6"/>
        <v>0</v>
      </c>
      <c r="F26" s="289">
        <f t="shared" si="7"/>
        <v>0</v>
      </c>
    </row>
    <row r="27" spans="1:6" ht="20.100000000000001" customHeight="1">
      <c r="A27" s="318">
        <v>62</v>
      </c>
      <c r="B27" s="279" t="str">
        <f t="shared" si="4"/>
        <v>Alumbrado Público</v>
      </c>
      <c r="C27" s="280" t="str">
        <f t="shared" si="5"/>
        <v>gl</v>
      </c>
      <c r="D27" s="287">
        <v>1</v>
      </c>
      <c r="E27" s="289">
        <f>IFERROR(VLOOKUP(A27,Tabla_Comp_Presup,7,FALSE),0)</f>
        <v>0</v>
      </c>
      <c r="F27" s="289">
        <f t="shared" si="7"/>
        <v>0</v>
      </c>
    </row>
    <row r="28" spans="1:6" ht="20.100000000000001" customHeight="1">
      <c r="A28" s="318">
        <v>63</v>
      </c>
      <c r="B28" s="279" t="str">
        <f t="shared" si="4"/>
        <v>Iluminación E. V.</v>
      </c>
      <c r="C28" s="280" t="str">
        <f t="shared" si="5"/>
        <v>gl</v>
      </c>
      <c r="D28" s="287">
        <v>1</v>
      </c>
      <c r="E28" s="289">
        <f t="shared" si="6"/>
        <v>0</v>
      </c>
      <c r="F28" s="289">
        <f t="shared" si="7"/>
        <v>0</v>
      </c>
    </row>
    <row r="29" spans="1:6" ht="20.100000000000001" customHeight="1">
      <c r="A29" s="318">
        <v>64</v>
      </c>
      <c r="B29" s="279" t="str">
        <f t="shared" si="4"/>
        <v>Red de cloacas - Provisión, acarreo y colocación de caño de PVC RCP ø160 mm, incl. piezas esp. juntas, etc.</v>
      </c>
      <c r="C29" s="280" t="str">
        <f t="shared" si="5"/>
        <v>m</v>
      </c>
      <c r="D29" s="287">
        <v>711.5</v>
      </c>
      <c r="E29" s="289">
        <f t="shared" si="6"/>
        <v>0</v>
      </c>
      <c r="F29" s="289">
        <f t="shared" si="7"/>
        <v>0</v>
      </c>
    </row>
    <row r="30" spans="1:6" ht="20.100000000000001" customHeight="1">
      <c r="A30" s="318">
        <v>65</v>
      </c>
      <c r="B30" s="279" t="str">
        <f t="shared" si="4"/>
        <v xml:space="preserve">Red de cloacas - Provisión, acarreo y coloc. materiales  p/la ejecución de Bocas de Registros s/calle, incl. tapa de HF, etc. </v>
      </c>
      <c r="C30" s="280" t="str">
        <f t="shared" si="5"/>
        <v>u</v>
      </c>
      <c r="D30" s="287">
        <v>10</v>
      </c>
      <c r="E30" s="289">
        <f t="shared" si="6"/>
        <v>0</v>
      </c>
      <c r="F30" s="289">
        <f t="shared" si="7"/>
        <v>0</v>
      </c>
    </row>
    <row r="31" spans="1:6" ht="20.100000000000001" customHeight="1">
      <c r="A31" s="318">
        <v>66</v>
      </c>
      <c r="B31" s="279" t="str">
        <f t="shared" si="4"/>
        <v>Red de cloacas - Excavación de zanjas para inst. cañeías, sin depresión de napa</v>
      </c>
      <c r="C31" s="280" t="str">
        <f t="shared" si="5"/>
        <v>m3</v>
      </c>
      <c r="D31" s="287">
        <v>1022.64</v>
      </c>
      <c r="E31" s="289">
        <f t="shared" si="6"/>
        <v>0</v>
      </c>
      <c r="F31" s="289">
        <f t="shared" si="7"/>
        <v>0</v>
      </c>
    </row>
    <row r="32" spans="1:6" ht="20.100000000000001" customHeight="1">
      <c r="A32" s="318">
        <v>67</v>
      </c>
      <c r="B32" s="279" t="str">
        <f t="shared" si="4"/>
        <v>Red de cloacas - Paquete estructural</v>
      </c>
      <c r="C32" s="280" t="str">
        <f t="shared" si="5"/>
        <v>m3</v>
      </c>
      <c r="D32" s="287">
        <v>284</v>
      </c>
      <c r="E32" s="289">
        <f t="shared" si="6"/>
        <v>0</v>
      </c>
      <c r="F32" s="289">
        <f t="shared" si="7"/>
        <v>0</v>
      </c>
    </row>
    <row r="33" spans="1:6" ht="20.100000000000001" customHeight="1">
      <c r="A33" s="318">
        <v>68</v>
      </c>
      <c r="B33" s="279" t="str">
        <f t="shared" si="4"/>
        <v>Red de cloacas - Relleno superior</v>
      </c>
      <c r="C33" s="280" t="str">
        <f t="shared" si="5"/>
        <v>m3</v>
      </c>
      <c r="D33" s="287">
        <v>595.74</v>
      </c>
      <c r="E33" s="289">
        <f t="shared" si="6"/>
        <v>0</v>
      </c>
      <c r="F33" s="289">
        <f t="shared" si="7"/>
        <v>0</v>
      </c>
    </row>
    <row r="34" spans="1:6" ht="20.100000000000001" customHeight="1">
      <c r="A34" s="318">
        <v>69</v>
      </c>
      <c r="B34" s="279" t="str">
        <f t="shared" si="4"/>
        <v>Red de cloacas - Conexiones domiciliarias cloacas ø 110 mm (Provisión, acarreo y coloc. materiales p/la ejecución s/red nueva)</v>
      </c>
      <c r="C34" s="280" t="str">
        <f t="shared" si="5"/>
        <v>u</v>
      </c>
      <c r="D34" s="287">
        <v>93</v>
      </c>
      <c r="E34" s="289">
        <f t="shared" si="6"/>
        <v>0</v>
      </c>
      <c r="F34" s="289">
        <f t="shared" si="7"/>
        <v>0</v>
      </c>
    </row>
    <row r="35" spans="1:6" ht="20.100000000000001" customHeight="1">
      <c r="A35" s="318">
        <v>70</v>
      </c>
      <c r="B35" s="279" t="str">
        <f t="shared" si="4"/>
        <v>Red de agua potable - Provisión, acarreo y colocación de caño recto Ø110mm de PVC k-10, incl. piezas esp. juntas, etc.</v>
      </c>
      <c r="C35" s="280" t="str">
        <f t="shared" si="5"/>
        <v>ml</v>
      </c>
      <c r="D35" s="287">
        <v>285</v>
      </c>
      <c r="E35" s="289">
        <f t="shared" si="6"/>
        <v>0</v>
      </c>
      <c r="F35" s="289">
        <f t="shared" si="7"/>
        <v>0</v>
      </c>
    </row>
    <row r="36" spans="1:6" ht="20.100000000000001" customHeight="1">
      <c r="A36" s="318">
        <v>71</v>
      </c>
      <c r="B36" s="279" t="str">
        <f t="shared" si="4"/>
        <v>Red de agua potable - Provisión, acarreo y colocación de caño recto Ø75mm de PVC k-10, incl. piezas esp. juntas, etc.</v>
      </c>
      <c r="C36" s="280" t="str">
        <f t="shared" si="5"/>
        <v>ml</v>
      </c>
      <c r="D36" s="287">
        <v>435</v>
      </c>
      <c r="E36" s="289">
        <f t="shared" si="6"/>
        <v>0</v>
      </c>
      <c r="F36" s="289">
        <f t="shared" si="7"/>
        <v>0</v>
      </c>
    </row>
    <row r="37" spans="1:6" ht="20.100000000000001" customHeight="1">
      <c r="A37" s="318">
        <v>72</v>
      </c>
      <c r="B37" s="279" t="str">
        <f t="shared" si="4"/>
        <v>Red de agua potable - Provisión, acarreo y colocación de válvulas esclusas Ø100 mm (Incluye Const. de cámara)</v>
      </c>
      <c r="C37" s="280" t="str">
        <f t="shared" si="5"/>
        <v>u</v>
      </c>
      <c r="D37" s="287">
        <v>2</v>
      </c>
      <c r="E37" s="289">
        <f t="shared" si="6"/>
        <v>0</v>
      </c>
      <c r="F37" s="289">
        <f t="shared" si="7"/>
        <v>0</v>
      </c>
    </row>
    <row r="38" spans="1:6" ht="20.100000000000001" customHeight="1">
      <c r="A38" s="318">
        <v>73</v>
      </c>
      <c r="B38" s="279" t="str">
        <f t="shared" si="4"/>
        <v>Red de agua potable - Provisión, acarreo y colocación de válvulas esclusas Ø75 mm (Incluye Const. de cámara)</v>
      </c>
      <c r="C38" s="280" t="str">
        <f t="shared" si="5"/>
        <v>u</v>
      </c>
      <c r="D38" s="287">
        <v>3</v>
      </c>
      <c r="E38" s="289">
        <f t="shared" si="6"/>
        <v>0</v>
      </c>
      <c r="F38" s="289">
        <f t="shared" si="7"/>
        <v>0</v>
      </c>
    </row>
    <row r="39" spans="1:6" ht="20.100000000000001" customHeight="1">
      <c r="A39" s="318">
        <v>74</v>
      </c>
      <c r="B39" s="279" t="str">
        <f t="shared" si="4"/>
        <v>Red de agua potable - Provisión, acarreo y colocación de hidrantes a bola, completos, (Incluye caja de HF y Const. de cámara)</v>
      </c>
      <c r="C39" s="280" t="str">
        <f t="shared" si="5"/>
        <v>u</v>
      </c>
      <c r="D39" s="287">
        <v>4</v>
      </c>
      <c r="E39" s="289">
        <f t="shared" si="6"/>
        <v>0</v>
      </c>
      <c r="F39" s="289">
        <f t="shared" si="7"/>
        <v>0</v>
      </c>
    </row>
    <row r="40" spans="1:6" ht="20.100000000000001" customHeight="1">
      <c r="A40" s="318">
        <v>75</v>
      </c>
      <c r="B40" s="279" t="str">
        <f t="shared" si="4"/>
        <v>Red de agua potable - Excavación de zanjas para inst. cañeías, sin depresión de napa</v>
      </c>
      <c r="C40" s="280" t="str">
        <f t="shared" si="5"/>
        <v>m3</v>
      </c>
      <c r="D40" s="287">
        <v>889</v>
      </c>
      <c r="E40" s="289">
        <f t="shared" si="6"/>
        <v>0</v>
      </c>
      <c r="F40" s="289">
        <f t="shared" si="7"/>
        <v>0</v>
      </c>
    </row>
    <row r="41" spans="1:6" ht="20.100000000000001" customHeight="1">
      <c r="A41" s="318">
        <v>76</v>
      </c>
      <c r="B41" s="279" t="str">
        <f t="shared" si="4"/>
        <v>Red de agua potable - Paquete estructural</v>
      </c>
      <c r="C41" s="280" t="str">
        <f t="shared" si="5"/>
        <v>m3</v>
      </c>
      <c r="D41" s="287">
        <v>288</v>
      </c>
      <c r="E41" s="289">
        <f t="shared" si="6"/>
        <v>0</v>
      </c>
      <c r="F41" s="289">
        <f t="shared" si="7"/>
        <v>0</v>
      </c>
    </row>
    <row r="42" spans="1:6" ht="20.100000000000001" customHeight="1">
      <c r="A42" s="318">
        <v>77</v>
      </c>
      <c r="B42" s="279" t="str">
        <f t="shared" si="4"/>
        <v xml:space="preserve">Red de agua potable - Relleno superior </v>
      </c>
      <c r="C42" s="280" t="str">
        <f t="shared" si="5"/>
        <v>m3</v>
      </c>
      <c r="D42" s="287">
        <v>489</v>
      </c>
      <c r="E42" s="289">
        <f t="shared" si="6"/>
        <v>0</v>
      </c>
      <c r="F42" s="289">
        <f t="shared" si="7"/>
        <v>0</v>
      </c>
    </row>
    <row r="43" spans="1:6" ht="20.100000000000001" customHeight="1">
      <c r="A43" s="318">
        <v>78</v>
      </c>
      <c r="B43" s="279" t="str">
        <f t="shared" si="4"/>
        <v>Red de agua potable - Conexiones domiciliarias agua potable (Provisión, acarreo y coloc. mat. polietileno k10-abrazadera, férula, llave maestra y medidor de caudal, incl UV)</v>
      </c>
      <c r="C43" s="280" t="str">
        <f t="shared" si="5"/>
        <v>u</v>
      </c>
      <c r="D43" s="287">
        <v>72</v>
      </c>
      <c r="E43" s="289">
        <f t="shared" si="6"/>
        <v>0</v>
      </c>
      <c r="F43" s="289">
        <f t="shared" si="7"/>
        <v>0</v>
      </c>
    </row>
    <row r="44" spans="1:6" ht="20.100000000000001" customHeight="1">
      <c r="A44" s="318">
        <v>79</v>
      </c>
      <c r="B44" s="279" t="str">
        <f t="shared" si="4"/>
        <v xml:space="preserve">Red de gas - Provisión e Instalación de Cañería de P.E Cañería ø 63 mm incluido piezas especiales, juntas, etc. </v>
      </c>
      <c r="C44" s="280" t="str">
        <f t="shared" si="5"/>
        <v>m</v>
      </c>
      <c r="D44" s="287">
        <v>530</v>
      </c>
      <c r="E44" s="289">
        <f t="shared" si="6"/>
        <v>0</v>
      </c>
      <c r="F44" s="289">
        <f t="shared" si="7"/>
        <v>0</v>
      </c>
    </row>
    <row r="45" spans="1:6" ht="20.100000000000001" customHeight="1">
      <c r="A45" s="318">
        <v>80</v>
      </c>
      <c r="B45" s="279" t="str">
        <f t="shared" si="4"/>
        <v xml:space="preserve">Red de gas - Provisión e Instalación de Cañería de P.E Cañería ø 50 mm incluido piezas especiales, juntas, etc. </v>
      </c>
      <c r="C45" s="280" t="str">
        <f t="shared" si="5"/>
        <v>m</v>
      </c>
      <c r="D45" s="287">
        <v>725</v>
      </c>
      <c r="E45" s="289">
        <f t="shared" ref="E45:E52" si="8">IFERROR(VLOOKUP(A45,Tabla_Comp_Presup,7,FALSE),0)</f>
        <v>0</v>
      </c>
      <c r="F45" s="289">
        <f t="shared" si="7"/>
        <v>0</v>
      </c>
    </row>
    <row r="46" spans="1:6" ht="20.100000000000001" customHeight="1">
      <c r="A46" s="318">
        <v>81</v>
      </c>
      <c r="B46" s="279" t="str">
        <f t="shared" ref="B46:B51" si="9">IFERROR(VLOOKUP(A46,Tabla_Datos,2,FALSE),0)</f>
        <v>Red de gas - Excavación de zanjas para inst. cañeías, sin depresión de napa</v>
      </c>
      <c r="C46" s="280" t="str">
        <f t="shared" ref="C46:C51" si="10">IFERROR(VLOOKUP(A46,Tabla_Datos,3,FALSE),0)</f>
        <v>m3</v>
      </c>
      <c r="D46" s="287">
        <v>753</v>
      </c>
      <c r="E46" s="289">
        <f t="shared" si="8"/>
        <v>0</v>
      </c>
      <c r="F46" s="289">
        <f t="shared" ref="F46:F51" si="11">ROUND(D46*E46,2)</f>
        <v>0</v>
      </c>
    </row>
    <row r="47" spans="1:6" ht="20.100000000000001" customHeight="1">
      <c r="A47" s="318">
        <v>82</v>
      </c>
      <c r="B47" s="279" t="str">
        <f t="shared" si="9"/>
        <v xml:space="preserve">Red de gas - Relleno superior </v>
      </c>
      <c r="C47" s="280" t="str">
        <f t="shared" si="10"/>
        <v>m3</v>
      </c>
      <c r="D47" s="287">
        <v>753</v>
      </c>
      <c r="E47" s="289">
        <f t="shared" si="8"/>
        <v>0</v>
      </c>
      <c r="F47" s="289">
        <f t="shared" si="11"/>
        <v>0</v>
      </c>
    </row>
    <row r="48" spans="1:6" ht="20.100000000000001" customHeight="1">
      <c r="A48" s="318">
        <v>83</v>
      </c>
      <c r="B48" s="279" t="str">
        <f t="shared" si="9"/>
        <v>Red de gas - Conexiones domiciliarias de gas natural p/ 1 medidor</v>
      </c>
      <c r="C48" s="280" t="str">
        <f t="shared" si="10"/>
        <v>u</v>
      </c>
      <c r="D48" s="287">
        <v>72</v>
      </c>
      <c r="E48" s="289">
        <f t="shared" si="8"/>
        <v>0</v>
      </c>
      <c r="F48" s="289">
        <f t="shared" si="11"/>
        <v>0</v>
      </c>
    </row>
    <row r="49" spans="1:6" ht="20.100000000000001" customHeight="1">
      <c r="A49" s="318">
        <v>84</v>
      </c>
      <c r="B49" s="279" t="str">
        <f t="shared" si="9"/>
        <v>Red de gas - Conexiones domiciliarias de gas natural p/ 1 medidor (Viviendas Existentes)</v>
      </c>
      <c r="C49" s="280" t="str">
        <f t="shared" si="10"/>
        <v>u</v>
      </c>
      <c r="D49" s="287">
        <v>21</v>
      </c>
      <c r="E49" s="289">
        <f t="shared" si="8"/>
        <v>0</v>
      </c>
      <c r="F49" s="289">
        <f t="shared" si="11"/>
        <v>0</v>
      </c>
    </row>
    <row r="50" spans="1:6" ht="20.100000000000001" customHeight="1">
      <c r="A50" s="318">
        <v>85</v>
      </c>
      <c r="B50" s="279" t="str">
        <f t="shared" si="9"/>
        <v>Obras de Nexo - Urbanización - Cuneta de Desagüe Impermeabilizada</v>
      </c>
      <c r="C50" s="280" t="str">
        <f t="shared" si="10"/>
        <v>ml</v>
      </c>
      <c r="D50" s="287">
        <v>210</v>
      </c>
      <c r="E50" s="289">
        <f t="shared" si="8"/>
        <v>0</v>
      </c>
      <c r="F50" s="289">
        <f t="shared" si="11"/>
        <v>0</v>
      </c>
    </row>
    <row r="51" spans="1:6" ht="20.100000000000001" customHeight="1">
      <c r="A51" s="318">
        <v>86</v>
      </c>
      <c r="B51" s="279" t="str">
        <f t="shared" si="9"/>
        <v>Documentación final de obra (3% Monto Total de la Obra)</v>
      </c>
      <c r="C51" s="280" t="str">
        <f t="shared" si="10"/>
        <v>gl</v>
      </c>
      <c r="D51" s="287">
        <v>1</v>
      </c>
      <c r="E51" s="289">
        <f t="shared" si="8"/>
        <v>0</v>
      </c>
      <c r="F51" s="289">
        <f t="shared" si="11"/>
        <v>0</v>
      </c>
    </row>
    <row r="52" spans="1:6" ht="20.100000000000001" customHeight="1">
      <c r="A52" s="318">
        <v>87</v>
      </c>
      <c r="B52" s="279" t="str">
        <f>IFERROR(VLOOKUP(A52,Tabla_Datos,2,FALSE),0)</f>
        <v>Obras Complementarias - Red agua potable - Perforación de refuerzo (Prof.150 m.) (Participacion del 8% en la ejecucion de una perforacion S/Solicitud de Factibilidad)</v>
      </c>
      <c r="C52" s="280" t="str">
        <f>IFERROR(VLOOKUP(A52,Tabla_Datos,3,FALSE),0)</f>
        <v>gl</v>
      </c>
      <c r="D52" s="287">
        <v>1</v>
      </c>
      <c r="E52" s="289">
        <f t="shared" si="8"/>
        <v>0</v>
      </c>
      <c r="F52" s="289">
        <f>ROUND(D52*E52,2)</f>
        <v>0</v>
      </c>
    </row>
    <row r="53" spans="1:6" ht="20.100000000000001" customHeight="1">
      <c r="A53" s="318"/>
      <c r="B53" s="279"/>
      <c r="C53" s="280"/>
      <c r="D53" s="287"/>
      <c r="E53" s="289"/>
      <c r="F53" s="289"/>
    </row>
    <row r="54" spans="1:6" ht="20.100000000000001" customHeight="1">
      <c r="A54" s="318"/>
      <c r="B54" s="279"/>
      <c r="C54" s="280"/>
      <c r="D54" s="287"/>
      <c r="E54" s="289"/>
      <c r="F54" s="289"/>
    </row>
    <row r="55" spans="1:6" ht="20.100000000000001" customHeight="1">
      <c r="A55" s="318"/>
      <c r="B55" s="279"/>
      <c r="C55" s="280"/>
      <c r="D55" s="287"/>
      <c r="E55" s="289"/>
      <c r="F55" s="289"/>
    </row>
    <row r="56" spans="1:6" ht="20.100000000000001" customHeight="1">
      <c r="A56" s="318"/>
      <c r="B56" s="279"/>
      <c r="C56" s="280"/>
      <c r="D56" s="287"/>
      <c r="E56" s="289"/>
      <c r="F56" s="289"/>
    </row>
    <row r="57" spans="1:6" ht="20.100000000000001" customHeight="1">
      <c r="A57" s="318"/>
      <c r="B57" s="279"/>
      <c r="C57" s="280"/>
      <c r="D57" s="287"/>
      <c r="E57" s="289"/>
      <c r="F57" s="289"/>
    </row>
    <row r="58" spans="1:6" ht="20.100000000000001" customHeight="1">
      <c r="A58" s="318"/>
      <c r="B58" s="279"/>
      <c r="C58" s="280"/>
      <c r="D58" s="287"/>
      <c r="E58" s="289"/>
      <c r="F58" s="289"/>
    </row>
    <row r="59" spans="1:6" ht="20.100000000000001" customHeight="1">
      <c r="A59" s="318"/>
      <c r="B59" s="279"/>
      <c r="C59" s="280"/>
      <c r="D59" s="287"/>
      <c r="E59" s="289"/>
      <c r="F59" s="289"/>
    </row>
    <row r="60" spans="1:6" ht="20.100000000000001" customHeight="1">
      <c r="A60" s="318"/>
      <c r="B60" s="279"/>
      <c r="C60" s="280"/>
      <c r="D60" s="287"/>
      <c r="E60" s="289"/>
      <c r="F60" s="289"/>
    </row>
    <row r="61" spans="1:6" ht="20.100000000000001" customHeight="1">
      <c r="A61" s="242"/>
      <c r="B61" s="243"/>
      <c r="C61" s="244"/>
      <c r="D61" s="245"/>
      <c r="E61" s="246"/>
      <c r="F61" s="246"/>
    </row>
    <row r="62" spans="1:6" ht="20.100000000000001" customHeight="1">
      <c r="A62" s="290" t="s">
        <v>1106</v>
      </c>
      <c r="B62" s="291" t="s">
        <v>1167</v>
      </c>
      <c r="C62" s="292"/>
      <c r="D62" s="293"/>
      <c r="E62" s="294"/>
      <c r="F62" s="295">
        <f>ROUND(F71/Coef_Paso_Infraestructura,2)</f>
        <v>0</v>
      </c>
    </row>
    <row r="63" spans="1:6" ht="20.100000000000001" customHeight="1">
      <c r="A63" s="296" t="s">
        <v>1107</v>
      </c>
      <c r="B63" s="297" t="str">
        <f>"COSTO FINANCIERO  "&amp;ROUND(Costo_Financiero*100,2)&amp;" % de ( 1 )"</f>
        <v>COSTO FINANCIERO  0 % de ( 1 )</v>
      </c>
      <c r="C63" s="298">
        <f>Costo_Financiero</f>
        <v>0</v>
      </c>
      <c r="D63" s="299"/>
      <c r="E63" s="300">
        <f>Costo_Financiero</f>
        <v>0</v>
      </c>
      <c r="F63" s="301">
        <f>ROUND(F62*Costo_Financiero,2)</f>
        <v>0</v>
      </c>
    </row>
    <row r="64" spans="1:6" ht="20.100000000000001" customHeight="1">
      <c r="A64" s="296" t="s">
        <v>1108</v>
      </c>
      <c r="B64" s="297" t="s">
        <v>1163</v>
      </c>
      <c r="C64" s="298"/>
      <c r="D64" s="299"/>
      <c r="E64" s="302"/>
      <c r="F64" s="301">
        <f>F62+F63</f>
        <v>0</v>
      </c>
    </row>
    <row r="65" spans="1:6" ht="20.100000000000001" customHeight="1">
      <c r="A65" s="296" t="s">
        <v>1109</v>
      </c>
      <c r="B65" s="303" t="str">
        <f>CONCATENATE("GASTOS GENERALES  ",ROUND(Gastos_Generales*100,3)," % de ( 3 )")</f>
        <v>GASTOS GENERALES  15 % de ( 3 )</v>
      </c>
      <c r="C65" s="300">
        <f>Gastos_Generales</f>
        <v>0.15</v>
      </c>
      <c r="D65" s="304"/>
      <c r="E65" s="302"/>
      <c r="F65" s="301">
        <f>ROUND(F64*Gastos_Generales,2)</f>
        <v>0</v>
      </c>
    </row>
    <row r="66" spans="1:6" ht="20.100000000000001" customHeight="1">
      <c r="A66" s="296" t="s">
        <v>1110</v>
      </c>
      <c r="B66" s="303" t="str">
        <f>CONCATENATE("BENEFICIOS  ",ROUND(Beneficio*100,2)," % de ( 3 )")</f>
        <v>BENEFICIOS  10 % de ( 3 )</v>
      </c>
      <c r="C66" s="300">
        <f>Beneficio</f>
        <v>0.1</v>
      </c>
      <c r="D66" s="304"/>
      <c r="E66" s="302"/>
      <c r="F66" s="301">
        <f>ROUND(F64*Beneficio,2)</f>
        <v>0</v>
      </c>
    </row>
    <row r="67" spans="1:6" ht="20.100000000000001" customHeight="1">
      <c r="A67" s="296">
        <v>6</v>
      </c>
      <c r="B67" s="297" t="s">
        <v>1164</v>
      </c>
      <c r="C67" s="302"/>
      <c r="D67" s="304"/>
      <c r="E67" s="302"/>
      <c r="F67" s="301">
        <f>F64+F65+F66</f>
        <v>0</v>
      </c>
    </row>
    <row r="68" spans="1:6" ht="20.100000000000001" customHeight="1">
      <c r="A68" s="296" t="s">
        <v>1165</v>
      </c>
      <c r="B68" s="303" t="str">
        <f>CONCATENATE("INGRESOS BRUTOS Y LOTE HOGAR  ",ROUND(Ingresos_Brutos*100,2)," % de ( 6 )")</f>
        <v>INGRESOS BRUTOS Y LOTE HOGAR  2,4 % de ( 6 )</v>
      </c>
      <c r="C68" s="300">
        <f>Ingresos_Brutos</f>
        <v>2.4E-2</v>
      </c>
      <c r="D68" s="304"/>
      <c r="E68" s="302"/>
      <c r="F68" s="301">
        <f>IF(Ingresos_Brutos=0,,ROUND(Ingresos_Brutos*F67,2))</f>
        <v>0</v>
      </c>
    </row>
    <row r="69" spans="1:6" ht="20.100000000000001" customHeight="1">
      <c r="A69" s="305" t="s">
        <v>1166</v>
      </c>
      <c r="B69" s="306" t="str">
        <f>CONCATENATE("IMPUESTO AL VALOR AGREGADO ",IVA_Vivienda*100," % de ( 6 )")</f>
        <v>IMPUESTO AL VALOR AGREGADO 10,5 % de ( 6 )</v>
      </c>
      <c r="C69" s="307">
        <f>IVA_Infraestructura</f>
        <v>0.21</v>
      </c>
      <c r="D69" s="308"/>
      <c r="E69" s="309"/>
      <c r="F69" s="310">
        <f>IF(IVA_Infraestructura=0,,ROUND(IVA_Infraestructura*F67,2))</f>
        <v>0</v>
      </c>
    </row>
    <row r="70" spans="1:6" ht="20.100000000000001" customHeight="1">
      <c r="A70" s="102"/>
      <c r="B70" s="97"/>
      <c r="C70" s="97"/>
      <c r="D70" s="98"/>
      <c r="E70" s="99"/>
      <c r="F70" s="2"/>
    </row>
    <row r="71" spans="1:6" ht="20.100000000000001" customHeight="1">
      <c r="A71" s="311"/>
      <c r="B71" s="312" t="str">
        <f>"PRECIO TOTAL INFRAESTRUCTURA"</f>
        <v>PRECIO TOTAL INFRAESTRUCTURA</v>
      </c>
      <c r="C71" s="312"/>
      <c r="D71" s="313"/>
      <c r="E71" s="314"/>
      <c r="F71" s="315">
        <f>SUM(F6:F55)</f>
        <v>0</v>
      </c>
    </row>
  </sheetData>
  <sheetProtection formatCells="0" selectLockedCells="1"/>
  <mergeCells count="7">
    <mergeCell ref="E7:E8"/>
    <mergeCell ref="F7:F8"/>
    <mergeCell ref="A1:F1"/>
    <mergeCell ref="A7:A8"/>
    <mergeCell ref="B7:B8"/>
    <mergeCell ref="C7:C8"/>
    <mergeCell ref="D7:D8"/>
  </mergeCells>
  <conditionalFormatting sqref="A11:A60">
    <cfRule type="expression" dxfId="128" priority="86" stopIfTrue="1">
      <formula>#REF!&gt;0</formula>
    </cfRule>
    <cfRule type="expression" dxfId="127" priority="87" stopIfTrue="1">
      <formula>#REF!&gt;0</formula>
    </cfRule>
    <cfRule type="expression" dxfId="126" priority="88" stopIfTrue="1">
      <formula>#REF!&gt;0</formula>
    </cfRule>
  </conditionalFormatting>
  <conditionalFormatting sqref="B11:B60">
    <cfRule type="expression" dxfId="125" priority="57" stopIfTrue="1">
      <formula>#REF!&gt;0</formula>
    </cfRule>
    <cfRule type="expression" dxfId="124" priority="58" stopIfTrue="1">
      <formula>#REF!&gt;0</formula>
    </cfRule>
    <cfRule type="expression" dxfId="123" priority="59" stopIfTrue="1">
      <formula>#REF!&gt;0</formula>
    </cfRule>
  </conditionalFormatting>
  <conditionalFormatting sqref="B10:B11 A53:A60">
    <cfRule type="expression" dxfId="122" priority="47">
      <formula>$D10=0</formula>
    </cfRule>
  </conditionalFormatting>
  <conditionalFormatting sqref="A10:B11 A13 A15 A17 A19 A21 A23 A25 A27 A29 A31 A33 A35 A37 A39 A41 A43 A45 A47 A49 A51 A53:A60">
    <cfRule type="expression" dxfId="121" priority="44" stopIfTrue="1">
      <formula>#REF!&gt;0</formula>
    </cfRule>
    <cfRule type="expression" dxfId="120" priority="45" stopIfTrue="1">
      <formula>#REF!&gt;0</formula>
    </cfRule>
    <cfRule type="expression" dxfId="119" priority="46" stopIfTrue="1">
      <formula>#REF!&gt;0</formula>
    </cfRule>
  </conditionalFormatting>
  <conditionalFormatting sqref="A10:A11 A13 A15 A17 A19 A21 A23 A25 A27 A29 A31 A33 A35 A37 A39 A41 A43 A45 A47 A49 A51">
    <cfRule type="expression" dxfId="118" priority="43">
      <formula>$D10=0</formula>
    </cfRule>
  </conditionalFormatting>
  <conditionalFormatting sqref="F62">
    <cfRule type="expression" dxfId="117" priority="2" stopIfTrue="1">
      <formula>#REF!=1</formula>
    </cfRule>
  </conditionalFormatting>
  <conditionalFormatting sqref="B61">
    <cfRule type="expression" dxfId="116" priority="24" stopIfTrue="1">
      <formula>$C61=0</formula>
    </cfRule>
  </conditionalFormatting>
  <conditionalFormatting sqref="A61">
    <cfRule type="expression" dxfId="115" priority="23" stopIfTrue="1">
      <formula>$C61=0</formula>
    </cfRule>
  </conditionalFormatting>
  <conditionalFormatting sqref="F69">
    <cfRule type="expression" dxfId="114" priority="1" stopIfTrue="1">
      <formula>#REF!=1</formula>
    </cfRule>
  </conditionalFormatting>
  <pageMargins left="1.1811023622047245" right="0.78740157480314965" top="0.98425196850393704" bottom="0.78740157480314965" header="0.39370078740157483" footer="0.39370078740157483"/>
  <pageSetup paperSize="9" scale="69" fitToHeight="0" orientation="landscape"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sheetPr codeName="Hoja2">
    <tabColor rgb="FFFF0000"/>
    <pageSetUpPr fitToPage="1"/>
  </sheetPr>
  <dimension ref="A1:Y159"/>
  <sheetViews>
    <sheetView workbookViewId="0">
      <selection activeCell="L143" sqref="L143"/>
    </sheetView>
  </sheetViews>
  <sheetFormatPr baseColWidth="10" defaultColWidth="11.42578125" defaultRowHeight="12.75"/>
  <cols>
    <col min="1" max="1" width="10.140625" style="2" customWidth="1"/>
    <col min="2" max="2" width="30.7109375" style="2" customWidth="1"/>
    <col min="3" max="3" width="49.140625" style="2" customWidth="1"/>
    <col min="4" max="4" width="6.7109375" style="2" customWidth="1"/>
    <col min="5" max="5" width="20.42578125" style="2" customWidth="1"/>
    <col min="6" max="6" width="19.140625" style="2" customWidth="1"/>
    <col min="7" max="7" width="27.5703125" style="2" customWidth="1"/>
    <col min="8" max="8" width="26.85546875" style="2" bestFit="1" customWidth="1"/>
    <col min="9" max="9" width="21.42578125" style="2" bestFit="1" customWidth="1"/>
    <col min="10" max="10" width="14.42578125" style="2" bestFit="1" customWidth="1"/>
    <col min="11" max="11" width="19.42578125" style="2" customWidth="1"/>
    <col min="12" max="12" width="15.28515625" style="2" bestFit="1" customWidth="1"/>
    <col min="13" max="16384" width="11.42578125" style="2"/>
  </cols>
  <sheetData>
    <row r="1" spans="1:25" s="100" customFormat="1" ht="20.100000000000001" customHeight="1">
      <c r="A1" s="100" t="s">
        <v>7</v>
      </c>
      <c r="C1" s="100" t="str">
        <f>Comitente</f>
        <v>INSTITUTO PROVINCIAL DE LA VIVIENDA</v>
      </c>
      <c r="Y1" s="260"/>
    </row>
    <row r="2" spans="1:25" s="256" customFormat="1" ht="20.100000000000001" customHeight="1">
      <c r="A2" s="256" t="s">
        <v>8</v>
      </c>
      <c r="C2" s="476" t="str">
        <f>Obra</f>
        <v>BARRIO SAN CAYETANO - DPTO. CHIMBAS</v>
      </c>
      <c r="Y2" s="261"/>
    </row>
    <row r="3" spans="1:25" s="256" customFormat="1" ht="20.100000000000001" customHeight="1">
      <c r="A3" s="256" t="s">
        <v>12</v>
      </c>
      <c r="C3" s="476" t="str">
        <f>Ubicación</f>
        <v>DPTO. CHIMBAS</v>
      </c>
      <c r="Y3" s="261"/>
    </row>
    <row r="4" spans="1:25" s="256" customFormat="1" ht="20.100000000000001" customHeight="1">
      <c r="A4" s="256" t="s">
        <v>11</v>
      </c>
      <c r="C4" s="477" t="str">
        <f>Número_Licitación</f>
        <v>03/2019</v>
      </c>
      <c r="Y4" s="261"/>
    </row>
    <row r="5" spans="1:25" s="256" customFormat="1" ht="20.100000000000001" customHeight="1">
      <c r="A5" s="256" t="s">
        <v>32</v>
      </c>
      <c r="C5" s="505" t="str">
        <f>Número_Expediente</f>
        <v>501-002133-2019</v>
      </c>
      <c r="Y5" s="261"/>
    </row>
    <row r="6" spans="1:25" s="256" customFormat="1" ht="20.100000000000001" customHeight="1">
      <c r="A6" s="256" t="s">
        <v>14</v>
      </c>
      <c r="C6" s="485">
        <f ca="1">Presupuesto_Oficial</f>
        <v>0</v>
      </c>
      <c r="D6" s="262"/>
      <c r="Y6" s="261"/>
    </row>
    <row r="7" spans="1:25" s="256" customFormat="1" ht="20.100000000000001" customHeight="1">
      <c r="A7" s="256" t="s">
        <v>1104</v>
      </c>
      <c r="C7" s="483">
        <f>Anticipo_Financiero</f>
        <v>0.1</v>
      </c>
      <c r="Y7" s="261"/>
    </row>
    <row r="8" spans="1:25" s="256" customFormat="1" ht="20.100000000000001" customHeight="1">
      <c r="A8" s="256" t="s">
        <v>1102</v>
      </c>
      <c r="C8" s="498" t="str">
        <f>Fecha_Apertura</f>
        <v>00/00/0000</v>
      </c>
      <c r="Y8" s="261"/>
    </row>
    <row r="9" spans="1:25" s="256" customFormat="1" ht="20.100000000000001" customHeight="1">
      <c r="A9" s="256" t="s">
        <v>13</v>
      </c>
      <c r="C9" s="478">
        <f>Plazo_Obra</f>
        <v>360</v>
      </c>
      <c r="Y9" s="261"/>
    </row>
    <row r="10" spans="1:25" s="257" customFormat="1" ht="20.100000000000001" customHeight="1">
      <c r="A10" s="257" t="s">
        <v>9</v>
      </c>
      <c r="C10" s="484" t="str">
        <f>Contratista</f>
        <v>xxxxxx</v>
      </c>
      <c r="Y10" s="263"/>
    </row>
    <row r="11" spans="1:25" s="256" customFormat="1" ht="20.100000000000001" customHeight="1">
      <c r="A11" s="256" t="s">
        <v>42</v>
      </c>
      <c r="C11" s="480">
        <f ca="1">Monto_Oferta</f>
        <v>0</v>
      </c>
    </row>
    <row r="12" spans="1:25" s="257" customFormat="1" ht="20.100000000000001" customHeight="1">
      <c r="A12" s="257" t="s">
        <v>1137</v>
      </c>
      <c r="C12" s="482">
        <f>Monto_Terreno</f>
        <v>0</v>
      </c>
    </row>
    <row r="13" spans="1:25" ht="20.100000000000001" customHeight="1">
      <c r="A13" s="132"/>
      <c r="C13" s="133"/>
    </row>
    <row r="14" spans="1:25" ht="20.100000000000001" customHeight="1">
      <c r="A14" s="115" t="s">
        <v>41</v>
      </c>
      <c r="B14" s="116"/>
      <c r="C14" s="116"/>
      <c r="D14" s="116"/>
      <c r="E14" s="116"/>
      <c r="F14" s="116"/>
      <c r="G14" s="116"/>
      <c r="H14" s="118"/>
      <c r="I14" s="117"/>
    </row>
    <row r="15" spans="1:25" ht="20.100000000000001" customHeight="1"/>
    <row r="16" spans="1:25" ht="20.100000000000001" customHeight="1">
      <c r="A16" s="509" t="str">
        <f>"PROTOTIPO 1 - TIPO "&amp;Tipo_P1</f>
        <v>PROTOTIPO 1 - TIPO A 17</v>
      </c>
      <c r="B16" s="120"/>
      <c r="C16" s="100" t="s">
        <v>1124</v>
      </c>
      <c r="D16" s="613">
        <f>Cant_Viv_P1</f>
        <v>68</v>
      </c>
      <c r="E16" s="613"/>
      <c r="F16" s="120"/>
      <c r="G16" s="503" t="str">
        <f>"PRECIO UNIT. "&amp;A16</f>
        <v>PRECIO UNIT. PROTOTIPO 1 - TIPO A 17</v>
      </c>
      <c r="H16" s="273">
        <f>Precio_P1</f>
        <v>0</v>
      </c>
      <c r="I16" s="100"/>
      <c r="J16" s="537"/>
      <c r="K16" s="438"/>
    </row>
    <row r="17" spans="1:11" ht="20.100000000000001" customHeight="1">
      <c r="A17" s="509" t="str">
        <f>IF(Tipo_P2="","","PROTOTIPO 2 - TIPO "&amp;Tipo_P2)</f>
        <v>PROTOTIPO 2 - TIPO D 17</v>
      </c>
      <c r="B17" s="120"/>
      <c r="C17" s="100" t="str">
        <f>IF(Tipo_P2="","","CANTIDAD VIVIENDAS")</f>
        <v>CANTIDAD VIVIENDAS</v>
      </c>
      <c r="D17" s="613">
        <f>Cant_Viv_P2</f>
        <v>4</v>
      </c>
      <c r="E17" s="613"/>
      <c r="F17" s="120"/>
      <c r="G17" s="503" t="str">
        <f>IF(Tipo_P2="","","PRECIO UNIT. "&amp;A17)</f>
        <v>PRECIO UNIT. PROTOTIPO 2 - TIPO D 17</v>
      </c>
      <c r="H17" s="273">
        <f>Precio_P2</f>
        <v>0</v>
      </c>
      <c r="I17" s="100"/>
      <c r="J17" s="537"/>
      <c r="K17" s="438"/>
    </row>
    <row r="18" spans="1:11" ht="20.100000000000001" hidden="1" customHeight="1">
      <c r="A18" s="509" t="str">
        <f>IF(Tipo_P3="","","PROTOTIPO 3 - TIPO "&amp;Tipo_P3)</f>
        <v>PROTOTIPO 3 - TIPO G (PB)</v>
      </c>
      <c r="B18" s="120"/>
      <c r="C18" s="100" t="str">
        <f>IF(Tipo_P3="","","CANTIDAD VIVIENDAS")</f>
        <v>CANTIDAD VIVIENDAS</v>
      </c>
      <c r="D18" s="613">
        <f>Cant_Viv_P3</f>
        <v>0</v>
      </c>
      <c r="E18" s="613"/>
      <c r="F18" s="100"/>
      <c r="G18" s="503" t="str">
        <f>IF(Tipo_P3="","","PRECIO UNIT. "&amp;A18)</f>
        <v>PRECIO UNIT. PROTOTIPO 3 - TIPO G (PB)</v>
      </c>
      <c r="H18" s="273">
        <f ca="1">Precio_P3</f>
        <v>0</v>
      </c>
      <c r="I18" s="100"/>
      <c r="K18" s="438"/>
    </row>
    <row r="19" spans="1:11" ht="20.100000000000001" hidden="1" customHeight="1">
      <c r="A19" s="509" t="str">
        <f>IF(Tipo_P4="","","PROTOTIPO 4 - TIPO "&amp;Tipo_P4)</f>
        <v>PROTOTIPO 4 - TIPO F (PRIMER PISO)</v>
      </c>
      <c r="B19" s="120"/>
      <c r="C19" s="100" t="str">
        <f>IF(Tipo_P4="","","CANTIDAD VIVIENDAS")</f>
        <v>CANTIDAD VIVIENDAS</v>
      </c>
      <c r="D19" s="613">
        <f>Cant_Viv_P4</f>
        <v>0</v>
      </c>
      <c r="E19" s="613"/>
      <c r="F19" s="100"/>
      <c r="G19" s="503" t="str">
        <f>IF(Tipo_P4="","","PRECIO UNIT. "&amp;A19)</f>
        <v>PRECIO UNIT. PROTOTIPO 4 - TIPO F (PRIMER PISO)</v>
      </c>
      <c r="H19" s="273">
        <f ca="1">PRECIO_P4</f>
        <v>0</v>
      </c>
      <c r="I19" s="100"/>
      <c r="K19" s="438"/>
    </row>
    <row r="20" spans="1:11" ht="20.100000000000001" hidden="1" customHeight="1">
      <c r="A20" s="509" t="str">
        <f>IF(Tipo_P5="","","PROTOTIPO 5 - TIPO "&amp;Tipo_P5)</f>
        <v>PROTOTIPO 5 - TIPO H (PRIMER PISO)</v>
      </c>
      <c r="B20" s="120"/>
      <c r="C20" s="100" t="str">
        <f>IF(Tipo_P5="","","CANTIDAD VIVIENDAS")</f>
        <v>CANTIDAD VIVIENDAS</v>
      </c>
      <c r="D20" s="613">
        <f>Cant_Viv_P5</f>
        <v>0</v>
      </c>
      <c r="E20" s="613"/>
      <c r="F20" s="100"/>
      <c r="G20" s="503" t="str">
        <f>IF(Tipo_P4="","","PRECIO UNIT. "&amp;A20)</f>
        <v>PRECIO UNIT. PROTOTIPO 5 - TIPO H (PRIMER PISO)</v>
      </c>
      <c r="H20" s="273">
        <f ca="1">PRECIO_P5</f>
        <v>0</v>
      </c>
      <c r="I20" s="100"/>
      <c r="K20" s="438"/>
    </row>
    <row r="21" spans="1:11" ht="20.100000000000001" hidden="1" customHeight="1">
      <c r="A21" s="509" t="str">
        <f>IF(Tipo_P6="","","PROTOTIPO 6 - TIPO "&amp;Tipo_P6)</f>
        <v>PROTOTIPO 6 - TIPO G (PRIMER PISO)</v>
      </c>
      <c r="B21" s="120"/>
      <c r="C21" s="100" t="str">
        <f>IF(Tipo_P6="","","CANTIDAD VIVIENDAS")</f>
        <v>CANTIDAD VIVIENDAS</v>
      </c>
      <c r="D21" s="613">
        <f>Cant_Viv_P6</f>
        <v>0</v>
      </c>
      <c r="E21" s="613"/>
      <c r="F21" s="100"/>
      <c r="G21" s="503" t="str">
        <f>IF(Tipo_P4="","","PRECIO UNIT. "&amp;A21)</f>
        <v>PRECIO UNIT. PROTOTIPO 6 - TIPO G (PRIMER PISO)</v>
      </c>
      <c r="H21" s="273">
        <f ca="1">PRECIO_P6</f>
        <v>0</v>
      </c>
      <c r="I21" s="100"/>
      <c r="K21" s="438"/>
    </row>
    <row r="22" spans="1:11" ht="20.100000000000001" hidden="1" customHeight="1">
      <c r="A22" s="509" t="str">
        <f>IF(Tipo_P7="","","PROTOTIPO 7 - TIPO "&amp;Tipo_P7)</f>
        <v>PROTOTIPO 7 - TIPO G (SEGUNDO PISO)</v>
      </c>
      <c r="B22" s="120"/>
      <c r="C22" s="100" t="str">
        <f>IF(Tipo_P7="","","CANTIDAD VIVIENDAS")</f>
        <v>CANTIDAD VIVIENDAS</v>
      </c>
      <c r="D22" s="613">
        <f>Cant_Viv_P7</f>
        <v>0</v>
      </c>
      <c r="E22" s="613"/>
      <c r="F22" s="100"/>
      <c r="G22" s="503" t="str">
        <f>IF(Tipo_P7="","","PRECIO UNIT. "&amp;A22)</f>
        <v>PRECIO UNIT. PROTOTIPO 7 - TIPO G (SEGUNDO PISO)</v>
      </c>
      <c r="H22" s="273">
        <f ca="1">PRECIO_P7</f>
        <v>0</v>
      </c>
      <c r="I22" s="100"/>
      <c r="K22" s="438"/>
    </row>
    <row r="23" spans="1:11" ht="20.100000000000001" hidden="1" customHeight="1">
      <c r="A23" s="509" t="str">
        <f>'Espacios Comunes'!B4</f>
        <v>ESPACIO COMUN</v>
      </c>
      <c r="B23" s="120"/>
      <c r="C23" s="100"/>
      <c r="D23" s="614">
        <f>'Espacios Comunes'!B5</f>
        <v>0</v>
      </c>
      <c r="E23" s="614"/>
      <c r="F23" s="100"/>
      <c r="G23" s="503" t="str">
        <f>'Espacios Comunes'!B105</f>
        <v>PRECIO TOTAL ESPACIO COMUN</v>
      </c>
      <c r="H23" s="273">
        <f ca="1">'Espacios Comunes'!F105</f>
        <v>0</v>
      </c>
      <c r="I23" s="100"/>
      <c r="K23" s="438"/>
    </row>
    <row r="24" spans="1:11" ht="20.100000000000001" customHeight="1">
      <c r="A24" s="595"/>
      <c r="B24" s="120"/>
      <c r="C24" s="100"/>
      <c r="D24" s="593"/>
      <c r="E24" s="593"/>
      <c r="F24" s="100"/>
      <c r="G24" s="503"/>
      <c r="H24" s="273"/>
      <c r="I24" s="100"/>
      <c r="K24" s="438"/>
    </row>
    <row r="25" spans="1:11" ht="20.100000000000001" customHeight="1">
      <c r="A25" s="169"/>
      <c r="B25" s="596"/>
      <c r="C25" s="596"/>
      <c r="D25" s="597"/>
      <c r="E25" s="597"/>
      <c r="F25" s="594"/>
      <c r="G25" s="594"/>
      <c r="H25" s="596"/>
      <c r="I25" s="89"/>
    </row>
    <row r="26" spans="1:11" ht="25.5">
      <c r="A26" s="239" t="s">
        <v>1105</v>
      </c>
      <c r="B26" s="610" t="s">
        <v>0</v>
      </c>
      <c r="C26" s="610"/>
      <c r="D26" s="239" t="s">
        <v>1</v>
      </c>
      <c r="E26" s="239" t="s">
        <v>2</v>
      </c>
      <c r="F26" s="239" t="s">
        <v>1151</v>
      </c>
      <c r="G26" s="239" t="s">
        <v>1152</v>
      </c>
      <c r="H26" s="239" t="s">
        <v>1118</v>
      </c>
      <c r="I26" s="239" t="s">
        <v>10</v>
      </c>
    </row>
    <row r="27" spans="1:11" ht="20.100000000000001" customHeight="1">
      <c r="A27" s="122"/>
      <c r="B27" s="123"/>
      <c r="C27" s="123"/>
      <c r="D27" s="122"/>
      <c r="E27" s="122"/>
      <c r="F27" s="123"/>
      <c r="G27" s="123"/>
      <c r="H27" s="119"/>
      <c r="I27" s="89"/>
    </row>
    <row r="28" spans="1:11" ht="20.100000000000001" customHeight="1">
      <c r="A28" s="233" t="str">
        <f>Datos!B35</f>
        <v>A</v>
      </c>
      <c r="B28" s="85" t="str">
        <f>IFERROR(VLOOKUP(A28,Tabla_Datos,2,FALSE),0)</f>
        <v>VIVIENDA</v>
      </c>
      <c r="C28" s="90"/>
      <c r="D28" s="91"/>
      <c r="E28" s="92"/>
      <c r="F28" s="93"/>
      <c r="G28" s="93"/>
      <c r="H28" s="93"/>
      <c r="I28" s="5"/>
    </row>
    <row r="29" spans="1:11" ht="20.100000000000001" customHeight="1">
      <c r="A29" s="233">
        <f>Datos!B36</f>
        <v>1</v>
      </c>
      <c r="B29" s="85" t="str">
        <f>IFERROR(VLOOKUP(A29,Tabla_Datos,2,FALSE),0)</f>
        <v xml:space="preserve">Preparación de Terreno y Replanteo </v>
      </c>
      <c r="C29" s="90"/>
      <c r="D29" s="91" t="str">
        <f>IFERROR(VLOOKUP(A29,Tabla_Datos,3,FALSE),0)</f>
        <v>gl</v>
      </c>
      <c r="E29" s="92">
        <f t="shared" ref="E29:E57" si="0">IFERROR(VLOOKUP(A29,Tabla_P1,4,FALSE)*Cant_Viv_P1,0)+IFERROR(VLOOKUP(A29,Tabla_P2,4,FALSE)*Cant_Viv_P2,0)+IFERROR(VLOOKUP(A29,Tabla_P3,4,FALSE)*Cant_Viv_P3,0)+IFERROR(VLOOKUP(A29,Tabla_P4,4,FALSE)*Cant_Viv_P4,0)+IFERROR(VLOOKUP(A29,Tabla_P5,4,FALSE)*Cant_Viv_P5,0)+IFERROR(VLOOKUP(A29,Tabla_P6,4,FALSE)*Cant_Viv_P6,0)+IFERROR(VLOOKUP(A29,Tabla_P7,4,FALSE)*Cant_Viv_P7,0)++IFERROR(VLOOKUP(A29,Tabla_EC,4,FALSE)*EspacioComun,0)</f>
        <v>72</v>
      </c>
      <c r="F29" s="93">
        <f>IFERROR(VLOOKUP(A29,Tabla_AP,7,FALSE),0)</f>
        <v>0</v>
      </c>
      <c r="G29" s="93">
        <f t="shared" ref="G29:G70" si="1">ROUND(PrecioUnitario(F29,Costo_Financiero,Gastos_Generales,Beneficio,Ingresos_Brutos,IVA_Vivienda),2)</f>
        <v>0</v>
      </c>
      <c r="H29" s="93">
        <f>ROUND(E29*G29,2)</f>
        <v>0</v>
      </c>
      <c r="I29" s="5">
        <f ca="1">IFERROR(H29/Monto_Oferta,0)</f>
        <v>0</v>
      </c>
    </row>
    <row r="30" spans="1:11" ht="20.100000000000001" customHeight="1">
      <c r="A30" s="233">
        <f>Datos!B37</f>
        <v>2</v>
      </c>
      <c r="B30" s="85" t="str">
        <f t="shared" ref="B30:B54" si="2">IFERROR(VLOOKUP(A30,Tabla_Datos,2,FALSE),0)</f>
        <v>Excavaciones, explanación y/o retiro de material proveniente de excavaciones para fundaciones</v>
      </c>
      <c r="C30" s="90"/>
      <c r="D30" s="91" t="str">
        <f t="shared" ref="D30:D54" si="3">IFERROR(VLOOKUP(A30,Tabla_Datos,3,FALSE),0)</f>
        <v>m3</v>
      </c>
      <c r="E30" s="92">
        <f t="shared" si="0"/>
        <v>648.52</v>
      </c>
      <c r="F30" s="93">
        <f t="shared" ref="F30:F54" si="4">IFERROR(VLOOKUP(A30,Tabla_AP,7,FALSE),0)</f>
        <v>0</v>
      </c>
      <c r="G30" s="93">
        <f t="shared" si="1"/>
        <v>0</v>
      </c>
      <c r="H30" s="93">
        <f t="shared" ref="H30:H70" si="5">ROUND(E30*G30,2)</f>
        <v>0</v>
      </c>
      <c r="I30" s="5">
        <f t="shared" ref="I30:I54" ca="1" si="6">IFERROR(H30/Monto_Oferta,0)</f>
        <v>0</v>
      </c>
    </row>
    <row r="31" spans="1:11" ht="20.100000000000001" customHeight="1">
      <c r="A31" s="233">
        <f>Datos!B38</f>
        <v>3</v>
      </c>
      <c r="B31" s="85" t="str">
        <f t="shared" si="2"/>
        <v>Cimiento y Hormigón Ciclópeo</v>
      </c>
      <c r="C31" s="90"/>
      <c r="D31" s="91" t="str">
        <f t="shared" si="3"/>
        <v>m3</v>
      </c>
      <c r="E31" s="92">
        <f t="shared" si="0"/>
        <v>552.84</v>
      </c>
      <c r="F31" s="93">
        <f>IFERROR(VLOOKUP(A31,Tabla_AP,7,FALSE),0)</f>
        <v>0</v>
      </c>
      <c r="G31" s="93">
        <f t="shared" si="1"/>
        <v>0</v>
      </c>
      <c r="H31" s="93">
        <f t="shared" si="5"/>
        <v>0</v>
      </c>
      <c r="I31" s="5">
        <f t="shared" ca="1" si="6"/>
        <v>0</v>
      </c>
    </row>
    <row r="32" spans="1:11" ht="20.100000000000001" customHeight="1">
      <c r="A32" s="233">
        <f>Datos!B39</f>
        <v>4</v>
      </c>
      <c r="B32" s="85" t="str">
        <f t="shared" si="2"/>
        <v>Hormigón de limpieza (e=5cm)</v>
      </c>
      <c r="C32" s="90"/>
      <c r="D32" s="91" t="str">
        <f t="shared" si="3"/>
        <v>m2</v>
      </c>
      <c r="E32" s="92">
        <f t="shared" si="0"/>
        <v>166.32000000000002</v>
      </c>
      <c r="F32" s="93">
        <f t="shared" si="4"/>
        <v>0</v>
      </c>
      <c r="G32" s="93">
        <f t="shared" si="1"/>
        <v>0</v>
      </c>
      <c r="H32" s="93">
        <f t="shared" si="5"/>
        <v>0</v>
      </c>
      <c r="I32" s="5">
        <f t="shared" ca="1" si="6"/>
        <v>0</v>
      </c>
    </row>
    <row r="33" spans="1:11" ht="20.100000000000001" customHeight="1">
      <c r="A33" s="233">
        <f>Datos!B40</f>
        <v>5</v>
      </c>
      <c r="B33" s="85" t="str">
        <f t="shared" si="2"/>
        <v>Base de Hormigón Simple</v>
      </c>
      <c r="C33" s="90"/>
      <c r="D33" s="91" t="str">
        <f t="shared" si="3"/>
        <v>m3</v>
      </c>
      <c r="E33" s="92">
        <f t="shared" si="0"/>
        <v>35.44</v>
      </c>
      <c r="F33" s="93">
        <f t="shared" si="4"/>
        <v>0</v>
      </c>
      <c r="G33" s="93">
        <f t="shared" si="1"/>
        <v>0</v>
      </c>
      <c r="H33" s="93">
        <f t="shared" si="5"/>
        <v>0</v>
      </c>
      <c r="I33" s="5">
        <f t="shared" ca="1" si="6"/>
        <v>0</v>
      </c>
      <c r="K33" s="537"/>
    </row>
    <row r="34" spans="1:11" ht="20.100000000000001" customHeight="1">
      <c r="A34" s="233">
        <f>Datos!B41</f>
        <v>6</v>
      </c>
      <c r="B34" s="85" t="str">
        <f t="shared" si="2"/>
        <v>Base de Hormigón Armado</v>
      </c>
      <c r="C34" s="90"/>
      <c r="D34" s="91" t="str">
        <f t="shared" si="3"/>
        <v>m3</v>
      </c>
      <c r="E34" s="92">
        <f t="shared" si="0"/>
        <v>45.92</v>
      </c>
      <c r="F34" s="93">
        <f t="shared" si="4"/>
        <v>0</v>
      </c>
      <c r="G34" s="93">
        <f t="shared" si="1"/>
        <v>0</v>
      </c>
      <c r="H34" s="93">
        <f t="shared" si="5"/>
        <v>0</v>
      </c>
      <c r="I34" s="5">
        <f t="shared" ca="1" si="6"/>
        <v>0</v>
      </c>
    </row>
    <row r="35" spans="1:11" ht="20.100000000000001" customHeight="1">
      <c r="A35" s="233">
        <f>Datos!B42</f>
        <v>7</v>
      </c>
      <c r="B35" s="85" t="str">
        <f t="shared" si="2"/>
        <v>Dado de Fundación</v>
      </c>
      <c r="C35" s="90"/>
      <c r="D35" s="91" t="str">
        <f t="shared" si="3"/>
        <v>m3</v>
      </c>
      <c r="E35" s="92">
        <f t="shared" si="0"/>
        <v>68.679999999999993</v>
      </c>
      <c r="F35" s="93">
        <f t="shared" si="4"/>
        <v>0</v>
      </c>
      <c r="G35" s="93">
        <f t="shared" si="1"/>
        <v>0</v>
      </c>
      <c r="H35" s="93">
        <f t="shared" si="5"/>
        <v>0</v>
      </c>
      <c r="I35" s="5">
        <f t="shared" ca="1" si="6"/>
        <v>0</v>
      </c>
    </row>
    <row r="36" spans="1:11" ht="20.100000000000001" customHeight="1">
      <c r="A36" s="233">
        <f>Datos!B43</f>
        <v>8</v>
      </c>
      <c r="B36" s="85" t="str">
        <f t="shared" si="2"/>
        <v xml:space="preserve">Vigas de Encadenado Inferior </v>
      </c>
      <c r="C36" s="90"/>
      <c r="D36" s="91" t="str">
        <f t="shared" si="3"/>
        <v>m3</v>
      </c>
      <c r="E36" s="92">
        <f t="shared" si="0"/>
        <v>107.44</v>
      </c>
      <c r="F36" s="93">
        <f t="shared" si="4"/>
        <v>0</v>
      </c>
      <c r="G36" s="93">
        <f t="shared" si="1"/>
        <v>0</v>
      </c>
      <c r="H36" s="93">
        <f t="shared" si="5"/>
        <v>0</v>
      </c>
      <c r="I36" s="5">
        <f t="shared" ca="1" si="6"/>
        <v>0</v>
      </c>
    </row>
    <row r="37" spans="1:11" ht="20.100000000000001" customHeight="1">
      <c r="A37" s="233">
        <f>Datos!B44</f>
        <v>9</v>
      </c>
      <c r="B37" s="85" t="str">
        <f t="shared" si="2"/>
        <v>Vigas de Arriostramiento</v>
      </c>
      <c r="C37" s="90"/>
      <c r="D37" s="91" t="str">
        <f t="shared" si="3"/>
        <v>m3</v>
      </c>
      <c r="E37" s="92">
        <f t="shared" si="0"/>
        <v>11.84</v>
      </c>
      <c r="F37" s="93">
        <f t="shared" si="4"/>
        <v>0</v>
      </c>
      <c r="G37" s="93">
        <f t="shared" si="1"/>
        <v>0</v>
      </c>
      <c r="H37" s="93">
        <f t="shared" si="5"/>
        <v>0</v>
      </c>
      <c r="I37" s="5">
        <f t="shared" ca="1" si="6"/>
        <v>0</v>
      </c>
    </row>
    <row r="38" spans="1:11" ht="20.100000000000001" customHeight="1">
      <c r="A38" s="233">
        <f>Datos!B45</f>
        <v>10</v>
      </c>
      <c r="B38" s="85" t="str">
        <f t="shared" si="2"/>
        <v>Relleno bajo contrapiso exterior, veredines perimetrales y vereda de acceso</v>
      </c>
      <c r="C38" s="90"/>
      <c r="D38" s="91" t="str">
        <f t="shared" si="3"/>
        <v>m3</v>
      </c>
      <c r="E38" s="92">
        <f t="shared" si="0"/>
        <v>618.19999999999993</v>
      </c>
      <c r="F38" s="93">
        <f t="shared" si="4"/>
        <v>0</v>
      </c>
      <c r="G38" s="93">
        <f t="shared" si="1"/>
        <v>0</v>
      </c>
      <c r="H38" s="93">
        <f t="shared" si="5"/>
        <v>0</v>
      </c>
      <c r="I38" s="5">
        <f t="shared" ca="1" si="6"/>
        <v>0</v>
      </c>
    </row>
    <row r="39" spans="1:11" ht="20.100000000000001" customHeight="1">
      <c r="A39" s="233">
        <f>Datos!B46</f>
        <v>11</v>
      </c>
      <c r="B39" s="85" t="str">
        <f t="shared" si="2"/>
        <v>Contrapiso Hormigón Fratasado (e=10cm)</v>
      </c>
      <c r="C39" s="90"/>
      <c r="D39" s="91" t="str">
        <f t="shared" si="3"/>
        <v>m2</v>
      </c>
      <c r="E39" s="92">
        <f t="shared" si="0"/>
        <v>3624.04</v>
      </c>
      <c r="F39" s="93">
        <f t="shared" si="4"/>
        <v>0</v>
      </c>
      <c r="G39" s="93">
        <f t="shared" si="1"/>
        <v>0</v>
      </c>
      <c r="H39" s="93">
        <f t="shared" si="5"/>
        <v>0</v>
      </c>
      <c r="I39" s="5">
        <f t="shared" ca="1" si="6"/>
        <v>0</v>
      </c>
    </row>
    <row r="40" spans="1:11" ht="20.100000000000001" customHeight="1">
      <c r="A40" s="233">
        <f>Datos!B47</f>
        <v>12</v>
      </c>
      <c r="B40" s="85" t="str">
        <f t="shared" si="2"/>
        <v>Capa Aisladora Horizontal</v>
      </c>
      <c r="C40" s="90"/>
      <c r="D40" s="91" t="str">
        <f t="shared" si="3"/>
        <v>m2</v>
      </c>
      <c r="E40" s="92">
        <f t="shared" si="0"/>
        <v>453.16</v>
      </c>
      <c r="F40" s="93">
        <f t="shared" si="4"/>
        <v>0</v>
      </c>
      <c r="G40" s="93">
        <f t="shared" si="1"/>
        <v>0</v>
      </c>
      <c r="H40" s="93">
        <f t="shared" si="5"/>
        <v>0</v>
      </c>
      <c r="I40" s="5">
        <f t="shared" ca="1" si="6"/>
        <v>0</v>
      </c>
    </row>
    <row r="41" spans="1:11" ht="20.100000000000001" customHeight="1">
      <c r="A41" s="233">
        <f>Datos!B48</f>
        <v>13</v>
      </c>
      <c r="B41" s="85" t="str">
        <f t="shared" si="2"/>
        <v>Mampostería s/Armar Ladrillón Cerámico Macizo de 0,18m esp.</v>
      </c>
      <c r="C41" s="90"/>
      <c r="D41" s="91" t="str">
        <f t="shared" si="3"/>
        <v>m2</v>
      </c>
      <c r="E41" s="92">
        <f t="shared" si="0"/>
        <v>5680.6799999999994</v>
      </c>
      <c r="F41" s="93">
        <f t="shared" si="4"/>
        <v>0</v>
      </c>
      <c r="G41" s="93">
        <f t="shared" si="1"/>
        <v>0</v>
      </c>
      <c r="H41" s="93">
        <f t="shared" si="5"/>
        <v>0</v>
      </c>
      <c r="I41" s="5">
        <f t="shared" ca="1" si="6"/>
        <v>0</v>
      </c>
    </row>
    <row r="42" spans="1:11" ht="20.100000000000001" customHeight="1">
      <c r="A42" s="233">
        <f>Datos!B49</f>
        <v>14</v>
      </c>
      <c r="B42" s="85" t="str">
        <f t="shared" si="2"/>
        <v>Mampostería Armada Ladrillón Cerámico Macizo de 0,08m esp.</v>
      </c>
      <c r="C42" s="90"/>
      <c r="D42" s="91" t="str">
        <f t="shared" si="3"/>
        <v>m2</v>
      </c>
      <c r="E42" s="92">
        <f t="shared" si="0"/>
        <v>189.04</v>
      </c>
      <c r="F42" s="93">
        <f t="shared" si="4"/>
        <v>0</v>
      </c>
      <c r="G42" s="93">
        <f t="shared" si="1"/>
        <v>0</v>
      </c>
      <c r="H42" s="93">
        <f t="shared" si="5"/>
        <v>0</v>
      </c>
      <c r="I42" s="5">
        <f t="shared" ca="1" si="6"/>
        <v>0</v>
      </c>
    </row>
    <row r="43" spans="1:11" ht="20.100000000000001" customHeight="1">
      <c r="A43" s="233">
        <f>Datos!B50</f>
        <v>15</v>
      </c>
      <c r="B43" s="85" t="str">
        <f t="shared" si="2"/>
        <v>Tabique liviano tipo Durlock (con placas de yeso para sectores húmedos)</v>
      </c>
      <c r="C43" s="90"/>
      <c r="D43" s="91" t="str">
        <f t="shared" si="3"/>
        <v>m2</v>
      </c>
      <c r="E43" s="92">
        <f t="shared" si="0"/>
        <v>464</v>
      </c>
      <c r="F43" s="93">
        <f t="shared" si="4"/>
        <v>0</v>
      </c>
      <c r="G43" s="93">
        <f t="shared" si="1"/>
        <v>0</v>
      </c>
      <c r="H43" s="93">
        <f t="shared" si="5"/>
        <v>0</v>
      </c>
      <c r="I43" s="5">
        <f t="shared" ca="1" si="6"/>
        <v>0</v>
      </c>
    </row>
    <row r="44" spans="1:11" ht="20.100000000000001" customHeight="1">
      <c r="A44" s="233">
        <f>Datos!B51</f>
        <v>16</v>
      </c>
      <c r="B44" s="85" t="str">
        <f t="shared" si="2"/>
        <v>Columnas de Encadenado y Enmarcado</v>
      </c>
      <c r="C44" s="90"/>
      <c r="D44" s="91" t="str">
        <f t="shared" si="3"/>
        <v>m3</v>
      </c>
      <c r="E44" s="92">
        <f t="shared" si="0"/>
        <v>123.6</v>
      </c>
      <c r="F44" s="93">
        <f t="shared" si="4"/>
        <v>0</v>
      </c>
      <c r="G44" s="93">
        <f t="shared" si="1"/>
        <v>0</v>
      </c>
      <c r="H44" s="93">
        <f t="shared" si="5"/>
        <v>0</v>
      </c>
      <c r="I44" s="5">
        <f t="shared" ca="1" si="6"/>
        <v>0</v>
      </c>
    </row>
    <row r="45" spans="1:11" ht="20.100000000000001" customHeight="1">
      <c r="A45" s="233">
        <f>Datos!B52</f>
        <v>17</v>
      </c>
      <c r="B45" s="85" t="str">
        <f t="shared" si="2"/>
        <v>Columnas de Carga</v>
      </c>
      <c r="C45" s="90"/>
      <c r="D45" s="91" t="str">
        <f t="shared" si="3"/>
        <v>m3</v>
      </c>
      <c r="E45" s="92">
        <f t="shared" si="0"/>
        <v>27.84</v>
      </c>
      <c r="F45" s="93">
        <f t="shared" si="4"/>
        <v>0</v>
      </c>
      <c r="G45" s="93">
        <f t="shared" si="1"/>
        <v>0</v>
      </c>
      <c r="H45" s="93">
        <f t="shared" si="5"/>
        <v>0</v>
      </c>
      <c r="I45" s="5">
        <f t="shared" ca="1" si="6"/>
        <v>0</v>
      </c>
    </row>
    <row r="46" spans="1:11" ht="20.100000000000001" customHeight="1">
      <c r="A46" s="233">
        <f>Datos!B53</f>
        <v>18</v>
      </c>
      <c r="B46" s="85" t="str">
        <f t="shared" si="2"/>
        <v>Vigas de Encadenado Superior y Dintel</v>
      </c>
      <c r="C46" s="90"/>
      <c r="D46" s="91" t="str">
        <f t="shared" si="3"/>
        <v>m3</v>
      </c>
      <c r="E46" s="92">
        <f t="shared" si="0"/>
        <v>152.47999999999999</v>
      </c>
      <c r="F46" s="93">
        <f t="shared" si="4"/>
        <v>0</v>
      </c>
      <c r="G46" s="93">
        <f t="shared" si="1"/>
        <v>0</v>
      </c>
      <c r="H46" s="93">
        <f t="shared" si="5"/>
        <v>0</v>
      </c>
      <c r="I46" s="5">
        <f t="shared" ca="1" si="6"/>
        <v>0</v>
      </c>
    </row>
    <row r="47" spans="1:11" ht="20.100000000000001" customHeight="1">
      <c r="A47" s="233">
        <f>Datos!B54</f>
        <v>19</v>
      </c>
      <c r="B47" s="85" t="str">
        <f t="shared" si="2"/>
        <v>Vigas de Carga</v>
      </c>
      <c r="C47" s="90"/>
      <c r="D47" s="91" t="str">
        <f t="shared" si="3"/>
        <v>m3</v>
      </c>
      <c r="E47" s="92">
        <f t="shared" si="0"/>
        <v>32.880000000000003</v>
      </c>
      <c r="F47" s="93">
        <f t="shared" si="4"/>
        <v>0</v>
      </c>
      <c r="G47" s="93">
        <f t="shared" si="1"/>
        <v>0</v>
      </c>
      <c r="H47" s="93">
        <f t="shared" si="5"/>
        <v>0</v>
      </c>
      <c r="I47" s="5">
        <f t="shared" ca="1" si="6"/>
        <v>0</v>
      </c>
    </row>
    <row r="48" spans="1:11" ht="20.100000000000001" customHeight="1">
      <c r="A48" s="233">
        <f>Datos!B55</f>
        <v>20</v>
      </c>
      <c r="B48" s="85" t="str">
        <f t="shared" si="2"/>
        <v>Losa de Hormigón Armado (vista s/oquedades)</v>
      </c>
      <c r="C48" s="90"/>
      <c r="D48" s="91" t="str">
        <f t="shared" si="3"/>
        <v>m3</v>
      </c>
      <c r="E48" s="92">
        <f t="shared" si="0"/>
        <v>332.92</v>
      </c>
      <c r="F48" s="93">
        <f t="shared" si="4"/>
        <v>0</v>
      </c>
      <c r="G48" s="93">
        <f t="shared" si="1"/>
        <v>0</v>
      </c>
      <c r="H48" s="93">
        <f t="shared" si="5"/>
        <v>0</v>
      </c>
      <c r="I48" s="5">
        <f t="shared" ca="1" si="6"/>
        <v>0</v>
      </c>
    </row>
    <row r="49" spans="1:9" ht="20.100000000000001" customHeight="1">
      <c r="A49" s="233">
        <f>Datos!B56</f>
        <v>21</v>
      </c>
      <c r="B49" s="85" t="str">
        <f t="shared" si="2"/>
        <v>Base Tanque de Reserva</v>
      </c>
      <c r="C49" s="90"/>
      <c r="D49" s="91" t="str">
        <f t="shared" si="3"/>
        <v>gl</v>
      </c>
      <c r="E49" s="92">
        <f t="shared" si="0"/>
        <v>72</v>
      </c>
      <c r="F49" s="93">
        <f t="shared" si="4"/>
        <v>0</v>
      </c>
      <c r="G49" s="93">
        <f t="shared" si="1"/>
        <v>0</v>
      </c>
      <c r="H49" s="93">
        <f t="shared" si="5"/>
        <v>0</v>
      </c>
      <c r="I49" s="5">
        <f t="shared" ca="1" si="6"/>
        <v>0</v>
      </c>
    </row>
    <row r="50" spans="1:9" ht="20.100000000000001" customHeight="1">
      <c r="A50" s="233">
        <f>Datos!B57</f>
        <v>22</v>
      </c>
      <c r="B50" s="85" t="str">
        <f t="shared" si="2"/>
        <v>Cubierta de Techo (Aislación Térmica e Hidráulica)</v>
      </c>
      <c r="C50" s="90"/>
      <c r="D50" s="91" t="str">
        <f t="shared" si="3"/>
        <v>m2</v>
      </c>
      <c r="E50" s="92">
        <f t="shared" si="0"/>
        <v>4240.8</v>
      </c>
      <c r="F50" s="93">
        <f t="shared" si="4"/>
        <v>0</v>
      </c>
      <c r="G50" s="93">
        <f t="shared" si="1"/>
        <v>0</v>
      </c>
      <c r="H50" s="93">
        <f t="shared" si="5"/>
        <v>0</v>
      </c>
      <c r="I50" s="5">
        <f t="shared" ca="1" si="6"/>
        <v>0</v>
      </c>
    </row>
    <row r="51" spans="1:9" ht="20.100000000000001" customHeight="1">
      <c r="A51" s="233" t="str">
        <f>Datos!B58</f>
        <v>22.1</v>
      </c>
      <c r="B51" s="85" t="str">
        <f>IFERROR(VLOOKUP(A51,Tabla_Datos,2,FALSE),0)</f>
        <v>Cubierta de Techo (Aislación Hidráulica)</v>
      </c>
      <c r="C51" s="90"/>
      <c r="D51" s="91" t="str">
        <f>IFERROR(VLOOKUP(A51,Tabla_Datos,3,FALSE),0)</f>
        <v>m2</v>
      </c>
      <c r="E51" s="92">
        <f t="shared" si="0"/>
        <v>293.03999999999996</v>
      </c>
      <c r="F51" s="93">
        <f>IFERROR(VLOOKUP(A51,Tabla_AP,7,FALSE),0)</f>
        <v>0</v>
      </c>
      <c r="G51" s="93">
        <f t="shared" si="1"/>
        <v>0</v>
      </c>
      <c r="H51" s="93">
        <f t="shared" si="5"/>
        <v>0</v>
      </c>
      <c r="I51" s="5">
        <f ca="1">IFERROR(H51/Monto_Oferta,0)</f>
        <v>0</v>
      </c>
    </row>
    <row r="52" spans="1:9" ht="20.100000000000001" customHeight="1">
      <c r="A52" s="233">
        <f>Datos!B59</f>
        <v>23</v>
      </c>
      <c r="B52" s="85" t="str">
        <f>IFERROR(VLOOKUP(A52,Tabla_Datos,2,FALSE),0)</f>
        <v xml:space="preserve">Carpeta Bajo Cerámico </v>
      </c>
      <c r="C52" s="90"/>
      <c r="D52" s="91" t="str">
        <f>IFERROR(VLOOKUP(A52,Tabla_Datos,3,FALSE),0)</f>
        <v>m2</v>
      </c>
      <c r="E52" s="92">
        <f t="shared" ref="E52" si="7">IFERROR(VLOOKUP(A52,Tabla_P1,4,FALSE)*Cant_Viv_P1,0)+IFERROR(VLOOKUP(A52,Tabla_P2,4,FALSE)*Cant_Viv_P2,0)+IFERROR(VLOOKUP(A52,Tabla_P3,4,FALSE)*Cant_Viv_P3,0)+IFERROR(VLOOKUP(A52,Tabla_P4,4,FALSE)*Cant_Viv_P4,0)+IFERROR(VLOOKUP(A52,Tabla_P5,4,FALSE)*Cant_Viv_P5,0)+IFERROR(VLOOKUP(A52,Tabla_P6,4,FALSE)*Cant_Viv_P6,0)+IFERROR(VLOOKUP(A52,Tabla_P7,4,FALSE)*Cant_Viv_P7,0)++IFERROR(VLOOKUP(A52,Tabla_EC,4,FALSE)*EspacioComun,0)</f>
        <v>3624.04</v>
      </c>
      <c r="F52" s="93">
        <f>IFERROR(VLOOKUP(A52,Tabla_AP,7,FALSE),0)</f>
        <v>0</v>
      </c>
      <c r="G52" s="93">
        <f t="shared" ref="G52" si="8">ROUND(PrecioUnitario(F52,Costo_Financiero,Gastos_Generales,Beneficio,Ingresos_Brutos,IVA_Vivienda),2)</f>
        <v>0</v>
      </c>
      <c r="H52" s="93">
        <f t="shared" ref="H52" si="9">ROUND(E52*G52,2)</f>
        <v>0</v>
      </c>
      <c r="I52" s="5">
        <f ca="1">IFERROR(H52/Monto_Oferta,0)</f>
        <v>0</v>
      </c>
    </row>
    <row r="53" spans="1:9" ht="20.100000000000001" customHeight="1">
      <c r="A53" s="233">
        <f>Datos!B60</f>
        <v>24</v>
      </c>
      <c r="B53" s="85" t="str">
        <f t="shared" si="2"/>
        <v>Piso Cerámico (incluido umbrales)</v>
      </c>
      <c r="C53" s="90"/>
      <c r="D53" s="91" t="str">
        <f t="shared" si="3"/>
        <v>m2</v>
      </c>
      <c r="E53" s="92">
        <f t="shared" si="0"/>
        <v>3624.04</v>
      </c>
      <c r="F53" s="93">
        <f t="shared" si="4"/>
        <v>0</v>
      </c>
      <c r="G53" s="93">
        <f t="shared" si="1"/>
        <v>0</v>
      </c>
      <c r="H53" s="93">
        <f t="shared" si="5"/>
        <v>0</v>
      </c>
      <c r="I53" s="5">
        <f t="shared" ca="1" si="6"/>
        <v>0</v>
      </c>
    </row>
    <row r="54" spans="1:9" ht="20.100000000000001" customHeight="1">
      <c r="A54" s="233">
        <f>Datos!B61</f>
        <v>25</v>
      </c>
      <c r="B54" s="85" t="str">
        <f t="shared" si="2"/>
        <v>Zócalo cerámico (esp.=7cm)</v>
      </c>
      <c r="C54" s="90"/>
      <c r="D54" s="91" t="str">
        <f t="shared" si="3"/>
        <v>m2</v>
      </c>
      <c r="E54" s="92">
        <f t="shared" si="0"/>
        <v>3686.76</v>
      </c>
      <c r="F54" s="93">
        <f t="shared" si="4"/>
        <v>0</v>
      </c>
      <c r="G54" s="93">
        <f t="shared" si="1"/>
        <v>0</v>
      </c>
      <c r="H54" s="93">
        <f t="shared" si="5"/>
        <v>0</v>
      </c>
      <c r="I54" s="5">
        <f t="shared" ca="1" si="6"/>
        <v>0</v>
      </c>
    </row>
    <row r="55" spans="1:9" ht="20.100000000000001" customHeight="1">
      <c r="A55" s="233">
        <f>Datos!B62</f>
        <v>26</v>
      </c>
      <c r="B55" s="85" t="str">
        <f t="shared" ref="B55:B69" si="10">IFERROR(VLOOKUP(A55,Tabla_Datos,2,FALSE),0)</f>
        <v>Carpinterías metálica, aluminio y madera (incluido premarco metálico, antepecho de hormigón, mosquiteros y cierre tanque reseva)</v>
      </c>
      <c r="C55" s="90"/>
      <c r="D55" s="91" t="str">
        <f t="shared" ref="D55:D70" si="11">IFERROR(VLOOKUP(A55,Tabla_Datos,3,FALSE),0)</f>
        <v>gl</v>
      </c>
      <c r="E55" s="92">
        <f t="shared" si="0"/>
        <v>68</v>
      </c>
      <c r="F55" s="93">
        <f t="shared" ref="F55:F70" si="12">IFERROR(VLOOKUP(A55,Tabla_AP,7,FALSE),0)</f>
        <v>0</v>
      </c>
      <c r="G55" s="93">
        <f t="shared" si="1"/>
        <v>0</v>
      </c>
      <c r="H55" s="93">
        <f t="shared" si="5"/>
        <v>0</v>
      </c>
      <c r="I55" s="5">
        <f t="shared" ref="I55:I70" ca="1" si="13">IFERROR(H55/Monto_Oferta,0)</f>
        <v>0</v>
      </c>
    </row>
    <row r="56" spans="1:9" ht="20.100000000000001" customHeight="1">
      <c r="A56" s="233" t="str">
        <f>Datos!B63</f>
        <v>26.1</v>
      </c>
      <c r="B56" s="85" t="str">
        <f t="shared" ref="B56" si="14">IFERROR(VLOOKUP(A56,Tabla_Datos,2,FALSE),0)</f>
        <v>Carpinterías metálica, aluminio y madera p/disc. (incluido premarco metálico, antepecho de hormigón, mosquiteros y cierre tanque reseva)/</v>
      </c>
      <c r="C56" s="90"/>
      <c r="D56" s="91" t="str">
        <f t="shared" ref="D56" si="15">IFERROR(VLOOKUP(A56,Tabla_Datos,3,FALSE),0)</f>
        <v>gl</v>
      </c>
      <c r="E56" s="92">
        <f t="shared" si="0"/>
        <v>4</v>
      </c>
      <c r="F56" s="93">
        <f>IFERROR(VLOOKUP(A56,Tabla_AP,7,FALSE),0)</f>
        <v>0</v>
      </c>
      <c r="G56" s="93">
        <f t="shared" ref="G56" si="16">ROUND(PrecioUnitario(F56,Costo_Financiero,Gastos_Generales,Beneficio,Ingresos_Brutos,IVA_Vivienda),2)</f>
        <v>0</v>
      </c>
      <c r="H56" s="93">
        <f>ROUND(E56*G56,2)</f>
        <v>0</v>
      </c>
      <c r="I56" s="5">
        <f t="shared" ref="I56" ca="1" si="17">IFERROR(H56/Monto_Oferta,0)</f>
        <v>0</v>
      </c>
    </row>
    <row r="57" spans="1:9" ht="20.100000000000001" customHeight="1">
      <c r="A57" s="233">
        <f>Datos!B64</f>
        <v>27</v>
      </c>
      <c r="B57" s="85" t="str">
        <f t="shared" si="10"/>
        <v>Jaharro b/ revestimiento cerámico</v>
      </c>
      <c r="C57" s="90"/>
      <c r="D57" s="91" t="str">
        <f t="shared" si="11"/>
        <v>m2</v>
      </c>
      <c r="E57" s="92">
        <f t="shared" si="0"/>
        <v>1097.56</v>
      </c>
      <c r="F57" s="93">
        <f t="shared" si="12"/>
        <v>0</v>
      </c>
      <c r="G57" s="93">
        <f t="shared" si="1"/>
        <v>0</v>
      </c>
      <c r="H57" s="93">
        <f t="shared" si="5"/>
        <v>0</v>
      </c>
      <c r="I57" s="5">
        <f t="shared" ca="1" si="13"/>
        <v>0</v>
      </c>
    </row>
    <row r="58" spans="1:9" ht="20.100000000000001" customHeight="1">
      <c r="A58" s="233">
        <f>Datos!B65</f>
        <v>28</v>
      </c>
      <c r="B58" s="85" t="str">
        <f t="shared" si="10"/>
        <v>Jaharro y Enlucido a la cal (interior)</v>
      </c>
      <c r="C58" s="90"/>
      <c r="D58" s="91" t="str">
        <f t="shared" si="11"/>
        <v>m2</v>
      </c>
      <c r="E58" s="92">
        <f t="shared" ref="E58:E70" si="18">IFERROR(VLOOKUP(A58,Tabla_P1,4,FALSE)*Cant_Viv_P1,0)+IFERROR(VLOOKUP(A58,Tabla_P2,4,FALSE)*Cant_Viv_P2,0)+IFERROR(VLOOKUP(A58,Tabla_P3,4,FALSE)*Cant_Viv_P3,0)+IFERROR(VLOOKUP(A58,Tabla_P4,4,FALSE)*Cant_Viv_P4,0)+IFERROR(VLOOKUP(A58,Tabla_P5,4,FALSE)*Cant_Viv_P5,0)+IFERROR(VLOOKUP(A58,Tabla_P6,4,FALSE)*Cant_Viv_P6,0)+IFERROR(VLOOKUP(A58,Tabla_P7,4,FALSE)*Cant_Viv_P7,0)++IFERROR(VLOOKUP(A58,Tabla_EC,4,FALSE)*EspacioComun,0)</f>
        <v>9662.7599999999984</v>
      </c>
      <c r="F58" s="93">
        <f t="shared" si="12"/>
        <v>0</v>
      </c>
      <c r="G58" s="93">
        <f t="shared" si="1"/>
        <v>0</v>
      </c>
      <c r="H58" s="93">
        <f t="shared" si="5"/>
        <v>0</v>
      </c>
      <c r="I58" s="5">
        <f t="shared" ca="1" si="13"/>
        <v>0</v>
      </c>
    </row>
    <row r="59" spans="1:9" ht="20.100000000000001" customHeight="1">
      <c r="A59" s="233">
        <f>Datos!B66</f>
        <v>29</v>
      </c>
      <c r="B59" s="85" t="str">
        <f t="shared" si="10"/>
        <v>Cielorraso aplicado a la cal</v>
      </c>
      <c r="C59" s="90"/>
      <c r="D59" s="91" t="str">
        <f t="shared" si="11"/>
        <v>m2</v>
      </c>
      <c r="E59" s="92">
        <f t="shared" si="18"/>
        <v>3624.04</v>
      </c>
      <c r="F59" s="93">
        <f t="shared" si="12"/>
        <v>0</v>
      </c>
      <c r="G59" s="93">
        <f t="shared" si="1"/>
        <v>0</v>
      </c>
      <c r="H59" s="93">
        <f t="shared" si="5"/>
        <v>0</v>
      </c>
      <c r="I59" s="5">
        <f t="shared" ca="1" si="13"/>
        <v>0</v>
      </c>
    </row>
    <row r="60" spans="1:9" ht="20.100000000000001" customHeight="1">
      <c r="A60" s="233">
        <f>Datos!B67</f>
        <v>30</v>
      </c>
      <c r="B60" s="85" t="str">
        <f t="shared" si="10"/>
        <v>Revestimiento cerámico</v>
      </c>
      <c r="C60" s="90"/>
      <c r="D60" s="91" t="str">
        <f t="shared" si="11"/>
        <v>m2</v>
      </c>
      <c r="E60" s="92">
        <f t="shared" si="18"/>
        <v>1097.56</v>
      </c>
      <c r="F60" s="93">
        <f t="shared" si="12"/>
        <v>0</v>
      </c>
      <c r="G60" s="93">
        <f t="shared" si="1"/>
        <v>0</v>
      </c>
      <c r="H60" s="93">
        <f t="shared" si="5"/>
        <v>0</v>
      </c>
      <c r="I60" s="5">
        <f t="shared" ca="1" si="13"/>
        <v>0</v>
      </c>
    </row>
    <row r="61" spans="1:9" ht="20.100000000000001" customHeight="1">
      <c r="A61" s="233">
        <f>Datos!B68</f>
        <v>31</v>
      </c>
      <c r="B61" s="85" t="str">
        <f t="shared" si="10"/>
        <v>Salpicado Plástico c/color Incluido Jaharro exterior</v>
      </c>
      <c r="C61" s="90"/>
      <c r="D61" s="91" t="str">
        <f t="shared" si="11"/>
        <v>m2</v>
      </c>
      <c r="E61" s="92">
        <f t="shared" si="18"/>
        <v>2713.6800000000003</v>
      </c>
      <c r="F61" s="93">
        <f t="shared" si="12"/>
        <v>0</v>
      </c>
      <c r="G61" s="93">
        <f t="shared" si="1"/>
        <v>0</v>
      </c>
      <c r="H61" s="93">
        <f t="shared" si="5"/>
        <v>0</v>
      </c>
      <c r="I61" s="5">
        <f t="shared" ca="1" si="13"/>
        <v>0</v>
      </c>
    </row>
    <row r="62" spans="1:9" ht="20.100000000000001" customHeight="1">
      <c r="A62" s="233">
        <f>Datos!B69</f>
        <v>32</v>
      </c>
      <c r="B62" s="85" t="str">
        <f t="shared" si="10"/>
        <v>Jaharro y Enlucido a la cal exterior (incluido tanque)</v>
      </c>
      <c r="C62" s="90"/>
      <c r="D62" s="91" t="str">
        <f t="shared" si="11"/>
        <v>m2</v>
      </c>
      <c r="E62" s="92">
        <f t="shared" si="18"/>
        <v>4896.4000000000005</v>
      </c>
      <c r="F62" s="93">
        <f t="shared" si="12"/>
        <v>0</v>
      </c>
      <c r="G62" s="93">
        <f t="shared" si="1"/>
        <v>0</v>
      </c>
      <c r="H62" s="93">
        <f t="shared" si="5"/>
        <v>0</v>
      </c>
      <c r="I62" s="5">
        <f t="shared" ca="1" si="13"/>
        <v>0</v>
      </c>
    </row>
    <row r="63" spans="1:9" ht="20.100000000000001" customHeight="1">
      <c r="A63" s="233">
        <f>Datos!B70</f>
        <v>33</v>
      </c>
      <c r="B63" s="85" t="str">
        <f t="shared" si="10"/>
        <v>Mesadas, campana y ventilaciones</v>
      </c>
      <c r="C63" s="90"/>
      <c r="D63" s="91" t="str">
        <f t="shared" si="11"/>
        <v>gl</v>
      </c>
      <c r="E63" s="92">
        <f t="shared" si="18"/>
        <v>68</v>
      </c>
      <c r="F63" s="93">
        <f t="shared" si="12"/>
        <v>0</v>
      </c>
      <c r="G63" s="93">
        <f t="shared" si="1"/>
        <v>0</v>
      </c>
      <c r="H63" s="93">
        <f t="shared" si="5"/>
        <v>0</v>
      </c>
      <c r="I63" s="5">
        <f t="shared" ca="1" si="13"/>
        <v>0</v>
      </c>
    </row>
    <row r="64" spans="1:9" ht="20.100000000000001" customHeight="1">
      <c r="A64" s="233" t="str">
        <f>Datos!B71</f>
        <v>33.1</v>
      </c>
      <c r="B64" s="85" t="str">
        <f t="shared" si="10"/>
        <v>Mesadas, campana y ventilaciones p/ disc.</v>
      </c>
      <c r="C64" s="90"/>
      <c r="D64" s="91" t="str">
        <f t="shared" si="11"/>
        <v>gl</v>
      </c>
      <c r="E64" s="92">
        <f t="shared" si="18"/>
        <v>4</v>
      </c>
      <c r="F64" s="93">
        <f t="shared" si="12"/>
        <v>0</v>
      </c>
      <c r="G64" s="93">
        <f t="shared" si="1"/>
        <v>0</v>
      </c>
      <c r="H64" s="93">
        <f>ROUND(E64*G64,2)</f>
        <v>0</v>
      </c>
      <c r="I64" s="5">
        <f t="shared" ca="1" si="13"/>
        <v>0</v>
      </c>
    </row>
    <row r="65" spans="1:9" ht="20.100000000000001" customHeight="1">
      <c r="A65" s="233">
        <f>Datos!B72</f>
        <v>34</v>
      </c>
      <c r="B65" s="85" t="str">
        <f t="shared" si="10"/>
        <v>Esmalte sintético sobre carpintería metálica</v>
      </c>
      <c r="C65" s="90"/>
      <c r="D65" s="91" t="str">
        <f t="shared" si="11"/>
        <v>m2</v>
      </c>
      <c r="E65" s="92">
        <f t="shared" si="18"/>
        <v>2354</v>
      </c>
      <c r="F65" s="93">
        <f t="shared" si="12"/>
        <v>0</v>
      </c>
      <c r="G65" s="93">
        <f t="shared" si="1"/>
        <v>0</v>
      </c>
      <c r="H65" s="93">
        <f t="shared" si="5"/>
        <v>0</v>
      </c>
      <c r="I65" s="5">
        <f t="shared" ca="1" si="13"/>
        <v>0</v>
      </c>
    </row>
    <row r="66" spans="1:9" ht="20.100000000000001" customHeight="1">
      <c r="A66" s="233">
        <f>Datos!B73</f>
        <v>35</v>
      </c>
      <c r="B66" s="85" t="str">
        <f t="shared" si="10"/>
        <v>Esmalte sintético sobre carpintería madera</v>
      </c>
      <c r="C66" s="90"/>
      <c r="D66" s="91" t="str">
        <f t="shared" si="11"/>
        <v>m2</v>
      </c>
      <c r="E66" s="92">
        <f t="shared" si="18"/>
        <v>1468.3199999999997</v>
      </c>
      <c r="F66" s="93">
        <f t="shared" si="12"/>
        <v>0</v>
      </c>
      <c r="G66" s="93">
        <f t="shared" si="1"/>
        <v>0</v>
      </c>
      <c r="H66" s="93">
        <f t="shared" si="5"/>
        <v>0</v>
      </c>
      <c r="I66" s="5">
        <f t="shared" ca="1" si="13"/>
        <v>0</v>
      </c>
    </row>
    <row r="67" spans="1:9" ht="20.100000000000001" customHeight="1">
      <c r="A67" s="233">
        <f>Datos!B74</f>
        <v>36</v>
      </c>
      <c r="B67" s="85" t="str">
        <f t="shared" si="10"/>
        <v>Pintura látex interior en muros</v>
      </c>
      <c r="C67" s="90"/>
      <c r="D67" s="91" t="str">
        <f t="shared" si="11"/>
        <v>m2</v>
      </c>
      <c r="E67" s="92">
        <f t="shared" si="18"/>
        <v>10648.68</v>
      </c>
      <c r="F67" s="93">
        <f t="shared" si="12"/>
        <v>0</v>
      </c>
      <c r="G67" s="93">
        <f t="shared" si="1"/>
        <v>0</v>
      </c>
      <c r="H67" s="93">
        <f t="shared" si="5"/>
        <v>0</v>
      </c>
      <c r="I67" s="5">
        <f t="shared" ca="1" si="13"/>
        <v>0</v>
      </c>
    </row>
    <row r="68" spans="1:9" ht="20.100000000000001" customHeight="1">
      <c r="A68" s="233">
        <f>Datos!B75</f>
        <v>37</v>
      </c>
      <c r="B68" s="85" t="str">
        <f t="shared" si="10"/>
        <v>Pintura látex interior en cielorrasos</v>
      </c>
      <c r="C68" s="90"/>
      <c r="D68" s="91" t="str">
        <f t="shared" si="11"/>
        <v>m2</v>
      </c>
      <c r="E68" s="92">
        <f t="shared" si="18"/>
        <v>3624.04</v>
      </c>
      <c r="F68" s="93">
        <f t="shared" si="12"/>
        <v>0</v>
      </c>
      <c r="G68" s="93">
        <f t="shared" si="1"/>
        <v>0</v>
      </c>
      <c r="H68" s="93">
        <f t="shared" si="5"/>
        <v>0</v>
      </c>
      <c r="I68" s="5">
        <f t="shared" ca="1" si="13"/>
        <v>0</v>
      </c>
    </row>
    <row r="69" spans="1:9" ht="20.100000000000001" customHeight="1">
      <c r="A69" s="233">
        <f>Datos!B76</f>
        <v>38</v>
      </c>
      <c r="B69" s="85" t="str">
        <f t="shared" si="10"/>
        <v>Provisión y colocación de cristal float 3mm</v>
      </c>
      <c r="C69" s="90"/>
      <c r="D69" s="91" t="str">
        <f t="shared" si="11"/>
        <v>m2</v>
      </c>
      <c r="E69" s="92">
        <f t="shared" si="18"/>
        <v>415.28000000000003</v>
      </c>
      <c r="F69" s="93">
        <f t="shared" si="12"/>
        <v>0</v>
      </c>
      <c r="G69" s="93">
        <f t="shared" si="1"/>
        <v>0</v>
      </c>
      <c r="H69" s="93">
        <f t="shared" si="5"/>
        <v>0</v>
      </c>
      <c r="I69" s="5">
        <f t="shared" ca="1" si="13"/>
        <v>0</v>
      </c>
    </row>
    <row r="70" spans="1:9" ht="20.100000000000001" customHeight="1">
      <c r="A70" s="233">
        <f>Datos!B77</f>
        <v>39</v>
      </c>
      <c r="B70" s="85" t="str">
        <f>IFERROR(VLOOKUP(A70,Tabla_Datos,2,FALSE),0)</f>
        <v>Provisión y colocación de cristal float 4mm</v>
      </c>
      <c r="C70" s="90"/>
      <c r="D70" s="91" t="str">
        <f t="shared" si="11"/>
        <v>m2</v>
      </c>
      <c r="E70" s="92">
        <f t="shared" si="18"/>
        <v>287.27999999999997</v>
      </c>
      <c r="F70" s="93">
        <f t="shared" si="12"/>
        <v>0</v>
      </c>
      <c r="G70" s="93">
        <f t="shared" si="1"/>
        <v>0</v>
      </c>
      <c r="H70" s="93">
        <f t="shared" si="5"/>
        <v>0</v>
      </c>
      <c r="I70" s="5">
        <f t="shared" ca="1" si="13"/>
        <v>0</v>
      </c>
    </row>
    <row r="71" spans="1:9" ht="20.100000000000001" customHeight="1">
      <c r="A71" s="233">
        <f>Datos!B78</f>
        <v>40</v>
      </c>
      <c r="B71" s="85" t="str">
        <f t="shared" ref="B71:B77" si="19">IFERROR(VLOOKUP(A71,Tabla_Datos,2,FALSE),0)</f>
        <v xml:space="preserve">Vereda, veredín perimetral, vereda de acceso </v>
      </c>
      <c r="C71" s="90"/>
      <c r="D71" s="91" t="str">
        <f t="shared" ref="D71:D77" si="20">IFERROR(VLOOKUP(A71,Tabla_Datos,3,FALSE),0)</f>
        <v>m2</v>
      </c>
      <c r="E71" s="92">
        <f t="shared" ref="E71:E77" si="21">IFERROR(VLOOKUP(A71,Tabla_P1,4,FALSE)*Cant_Viv_P1,0)+IFERROR(VLOOKUP(A71,Tabla_P2,4,FALSE)*Cant_Viv_P2,0)+IFERROR(VLOOKUP(A71,Tabla_P3,4,FALSE)*Cant_Viv_P3,0)+IFERROR(VLOOKUP(A71,Tabla_P4,4,FALSE)*Cant_Viv_P4,0)+IFERROR(VLOOKUP(A71,Tabla_P5,4,FALSE)*Cant_Viv_P5,0)+IFERROR(VLOOKUP(A71,Tabla_P6,4,FALSE)*Cant_Viv_P6,0)+IFERROR(VLOOKUP(A71,Tabla_P7,4,FALSE)*Cant_Viv_P7,0)++IFERROR(VLOOKUP(A71,Tabla_EC,4,FALSE)*EspacioComun,0)</f>
        <v>2641.84</v>
      </c>
      <c r="F71" s="93">
        <f t="shared" ref="F71:F77" si="22">IFERROR(VLOOKUP(A71,Tabla_AP,7,FALSE),0)</f>
        <v>0</v>
      </c>
      <c r="G71" s="93">
        <f t="shared" ref="G71:G77" si="23">ROUND(PrecioUnitario(F71,Costo_Financiero,Gastos_Generales,Beneficio,Ingresos_Brutos,IVA_Vivienda),2)</f>
        <v>0</v>
      </c>
      <c r="H71" s="93">
        <f t="shared" ref="H71:H76" si="24">ROUND(E71*G71,2)</f>
        <v>0</v>
      </c>
      <c r="I71" s="5">
        <f t="shared" ref="I71:I77" ca="1" si="25">IFERROR(H71/Monto_Oferta,0)</f>
        <v>0</v>
      </c>
    </row>
    <row r="72" spans="1:9" ht="20.100000000000001" customHeight="1">
      <c r="A72" s="233">
        <f>Datos!B79</f>
        <v>41</v>
      </c>
      <c r="B72" s="85" t="str">
        <f t="shared" si="19"/>
        <v>Instalación sanitaria (incl. cañería base, distrib. AF-AC, artefactos y grifería)</v>
      </c>
      <c r="C72" s="90"/>
      <c r="D72" s="91" t="str">
        <f t="shared" si="20"/>
        <v>gl</v>
      </c>
      <c r="E72" s="92">
        <f t="shared" si="21"/>
        <v>68</v>
      </c>
      <c r="F72" s="93">
        <f t="shared" si="22"/>
        <v>0</v>
      </c>
      <c r="G72" s="93">
        <f t="shared" si="23"/>
        <v>0</v>
      </c>
      <c r="H72" s="93">
        <f t="shared" si="24"/>
        <v>0</v>
      </c>
      <c r="I72" s="5">
        <f t="shared" ca="1" si="25"/>
        <v>0</v>
      </c>
    </row>
    <row r="73" spans="1:9" ht="20.100000000000001" customHeight="1">
      <c r="A73" s="233" t="str">
        <f>Datos!B80</f>
        <v>41.1</v>
      </c>
      <c r="B73" s="85" t="str">
        <f t="shared" si="19"/>
        <v>Instalación sanitaria p/ disc.(incl. cañería base, distrib. AF-AC, artefactos y grifería)</v>
      </c>
      <c r="C73" s="90"/>
      <c r="D73" s="91" t="str">
        <f t="shared" si="20"/>
        <v>gl</v>
      </c>
      <c r="E73" s="92">
        <f t="shared" si="21"/>
        <v>4</v>
      </c>
      <c r="F73" s="93">
        <f t="shared" si="22"/>
        <v>0</v>
      </c>
      <c r="G73" s="93">
        <f t="shared" si="23"/>
        <v>0</v>
      </c>
      <c r="H73" s="93">
        <f t="shared" si="24"/>
        <v>0</v>
      </c>
      <c r="I73" s="5">
        <f t="shared" ca="1" si="25"/>
        <v>0</v>
      </c>
    </row>
    <row r="74" spans="1:9" ht="20.100000000000001" customHeight="1">
      <c r="A74" s="233">
        <f>Datos!B81</f>
        <v>42</v>
      </c>
      <c r="B74" s="85" t="str">
        <f t="shared" si="19"/>
        <v>Instalación eléctrica (incl. pilastra, proc.cañerias p/3AA,y preveer espacios en tablero gral. p/llaves termomagnéticas corresp. Portalámparas 3 cuerpos)</v>
      </c>
      <c r="C74" s="90"/>
      <c r="D74" s="91" t="str">
        <f t="shared" si="20"/>
        <v>gl</v>
      </c>
      <c r="E74" s="92">
        <f t="shared" si="21"/>
        <v>72</v>
      </c>
      <c r="F74" s="93">
        <f t="shared" si="22"/>
        <v>0</v>
      </c>
      <c r="G74" s="93">
        <f t="shared" si="23"/>
        <v>0</v>
      </c>
      <c r="H74" s="93">
        <f t="shared" si="24"/>
        <v>0</v>
      </c>
      <c r="I74" s="5">
        <f t="shared" ca="1" si="25"/>
        <v>0</v>
      </c>
    </row>
    <row r="75" spans="1:9" ht="20.100000000000001" customHeight="1">
      <c r="A75" s="233">
        <f>Datos!B82</f>
        <v>43</v>
      </c>
      <c r="B75" s="85" t="str">
        <f t="shared" si="19"/>
        <v>Instalación de Gas (Incl. Cocina 4 hornallas c/horno)</v>
      </c>
      <c r="C75" s="90"/>
      <c r="D75" s="91" t="str">
        <f t="shared" si="20"/>
        <v>gl</v>
      </c>
      <c r="E75" s="92">
        <f t="shared" si="21"/>
        <v>72</v>
      </c>
      <c r="F75" s="93">
        <f t="shared" si="22"/>
        <v>0</v>
      </c>
      <c r="G75" s="93">
        <f t="shared" si="23"/>
        <v>0</v>
      </c>
      <c r="H75" s="93">
        <f t="shared" si="24"/>
        <v>0</v>
      </c>
      <c r="I75" s="5">
        <f t="shared" ca="1" si="25"/>
        <v>0</v>
      </c>
    </row>
    <row r="76" spans="1:9" ht="20.100000000000001" customHeight="1">
      <c r="A76" s="233">
        <f>Datos!B83</f>
        <v>44</v>
      </c>
      <c r="B76" s="85" t="str">
        <f t="shared" si="19"/>
        <v>Terminación y limpieza de obra</v>
      </c>
      <c r="C76" s="90"/>
      <c r="D76" s="91" t="str">
        <f t="shared" si="20"/>
        <v>gl</v>
      </c>
      <c r="E76" s="92">
        <f t="shared" si="21"/>
        <v>72</v>
      </c>
      <c r="F76" s="93">
        <f t="shared" si="22"/>
        <v>0</v>
      </c>
      <c r="G76" s="93">
        <f t="shared" si="23"/>
        <v>0</v>
      </c>
      <c r="H76" s="93">
        <f t="shared" si="24"/>
        <v>0</v>
      </c>
      <c r="I76" s="5">
        <f t="shared" ca="1" si="25"/>
        <v>0</v>
      </c>
    </row>
    <row r="77" spans="1:9" ht="20.100000000000001" customHeight="1">
      <c r="A77" s="233">
        <f>Datos!B84</f>
        <v>45</v>
      </c>
      <c r="B77" s="85" t="str">
        <f t="shared" si="19"/>
        <v>Flete</v>
      </c>
      <c r="C77" s="90"/>
      <c r="D77" s="91" t="str">
        <f t="shared" si="20"/>
        <v>gl</v>
      </c>
      <c r="E77" s="92">
        <f t="shared" si="21"/>
        <v>72</v>
      </c>
      <c r="F77" s="93">
        <f t="shared" si="22"/>
        <v>0</v>
      </c>
      <c r="G77" s="93">
        <f t="shared" si="23"/>
        <v>0</v>
      </c>
      <c r="H77" s="93">
        <f>ROUND(E77*G77,2)</f>
        <v>0</v>
      </c>
      <c r="I77" s="5">
        <f t="shared" ca="1" si="25"/>
        <v>0</v>
      </c>
    </row>
    <row r="78" spans="1:9" ht="20.100000000000001" customHeight="1">
      <c r="A78" s="233"/>
      <c r="B78" s="85"/>
      <c r="C78" s="90"/>
      <c r="D78" s="91"/>
      <c r="E78" s="92"/>
      <c r="F78" s="93"/>
      <c r="G78" s="93"/>
      <c r="H78" s="93"/>
      <c r="I78" s="5"/>
    </row>
    <row r="79" spans="1:9" ht="20.100000000000001" customHeight="1">
      <c r="A79" s="233"/>
      <c r="B79" s="85"/>
      <c r="C79" s="90"/>
      <c r="D79" s="91"/>
      <c r="E79" s="92"/>
      <c r="F79" s="93"/>
      <c r="G79" s="93"/>
      <c r="H79" s="93"/>
      <c r="I79" s="5"/>
    </row>
    <row r="80" spans="1:9" ht="20.100000000000001" customHeight="1">
      <c r="A80" s="163"/>
      <c r="B80" s="164" t="str">
        <f>"TOTAL COSTO "</f>
        <v xml:space="preserve">TOTAL COSTO </v>
      </c>
      <c r="C80" s="164"/>
      <c r="D80" s="164"/>
      <c r="E80" s="164"/>
      <c r="F80" s="167">
        <f>+H82</f>
        <v>0</v>
      </c>
      <c r="G80" s="168"/>
      <c r="H80" s="165">
        <f>SUM(H29:H79)</f>
        <v>0</v>
      </c>
      <c r="I80" s="166">
        <f ca="1">SUM(I29:I79)</f>
        <v>0</v>
      </c>
    </row>
    <row r="81" spans="1:14" ht="20.100000000000001" customHeight="1" thickBot="1">
      <c r="G81" s="96"/>
    </row>
    <row r="82" spans="1:14" s="202" customFormat="1" ht="20.100000000000001" customHeight="1" thickTop="1">
      <c r="A82" s="194" t="s">
        <v>1106</v>
      </c>
      <c r="B82" s="195" t="s">
        <v>1167</v>
      </c>
      <c r="C82" s="196"/>
      <c r="D82" s="197"/>
      <c r="E82" s="198"/>
      <c r="F82" s="199"/>
      <c r="G82" s="198"/>
      <c r="H82" s="200">
        <f>H80/Coef_Paso_Vivienda</f>
        <v>0</v>
      </c>
      <c r="I82" s="201"/>
      <c r="J82" s="541"/>
      <c r="K82" s="430"/>
    </row>
    <row r="83" spans="1:14" s="202" customFormat="1" ht="20.100000000000001" customHeight="1">
      <c r="A83" s="203" t="s">
        <v>1107</v>
      </c>
      <c r="B83" s="204" t="str">
        <f>"COSTO FINANCIERO  "&amp;ROUND(Costo_Financiero*100,2)&amp;" % de ( 1 )"</f>
        <v>COSTO FINANCIERO  0 % de ( 1 )</v>
      </c>
      <c r="C83" s="205"/>
      <c r="D83" s="206"/>
      <c r="E83" s="207">
        <f>Costo_Financiero</f>
        <v>0</v>
      </c>
      <c r="F83" s="86"/>
      <c r="G83" s="208"/>
      <c r="H83" s="209">
        <f>ROUND(H82*Costo_Financiero,2)</f>
        <v>0</v>
      </c>
      <c r="I83" s="201"/>
    </row>
    <row r="84" spans="1:14" s="202" customFormat="1" ht="20.100000000000001" customHeight="1">
      <c r="A84" s="203" t="s">
        <v>1108</v>
      </c>
      <c r="B84" s="204" t="s">
        <v>1163</v>
      </c>
      <c r="C84" s="205"/>
      <c r="D84" s="206"/>
      <c r="E84" s="208"/>
      <c r="F84" s="86"/>
      <c r="G84" s="208"/>
      <c r="H84" s="209">
        <f>H82+H83</f>
        <v>0</v>
      </c>
      <c r="I84" s="201"/>
      <c r="J84" s="541"/>
    </row>
    <row r="85" spans="1:14" s="202" customFormat="1" ht="20.100000000000001" customHeight="1">
      <c r="A85" s="203" t="s">
        <v>1109</v>
      </c>
      <c r="B85" s="210" t="str">
        <f>CONCATENATE("GASTOS GENERALES  ",ROUND(Gastos_Generales*100,3)," % de ( 3 )")</f>
        <v>GASTOS GENERALES  15 % de ( 3 )</v>
      </c>
      <c r="C85" s="210"/>
      <c r="D85" s="211"/>
      <c r="E85" s="207">
        <f>Gastos_Generales</f>
        <v>0.15</v>
      </c>
      <c r="F85" s="86"/>
      <c r="G85" s="208"/>
      <c r="H85" s="209">
        <f>H84*E85</f>
        <v>0</v>
      </c>
      <c r="I85" s="211"/>
    </row>
    <row r="86" spans="1:14" s="202" customFormat="1" ht="20.100000000000001" customHeight="1">
      <c r="A86" s="203" t="s">
        <v>1110</v>
      </c>
      <c r="B86" s="210" t="str">
        <f>CONCATENATE("BENEFICIOS  ",ROUND(Beneficio*100,2)," % de ( 3 )")</f>
        <v>BENEFICIOS  10 % de ( 3 )</v>
      </c>
      <c r="C86" s="210"/>
      <c r="D86" s="211"/>
      <c r="E86" s="207">
        <f>Beneficio</f>
        <v>0.1</v>
      </c>
      <c r="F86" s="86"/>
      <c r="G86" s="208"/>
      <c r="H86" s="209">
        <f>H84*E86</f>
        <v>0</v>
      </c>
      <c r="I86" s="211"/>
      <c r="K86" s="430"/>
    </row>
    <row r="87" spans="1:14" s="202" customFormat="1" ht="20.100000000000001" customHeight="1">
      <c r="A87" s="203">
        <v>6</v>
      </c>
      <c r="B87" s="204" t="s">
        <v>1164</v>
      </c>
      <c r="C87" s="205"/>
      <c r="D87" s="211"/>
      <c r="E87" s="208"/>
      <c r="F87" s="86"/>
      <c r="G87" s="208"/>
      <c r="H87" s="209">
        <f>H84+H85+H86</f>
        <v>0</v>
      </c>
      <c r="I87" s="211"/>
      <c r="K87" s="332"/>
    </row>
    <row r="88" spans="1:14" s="202" customFormat="1" ht="20.100000000000001" customHeight="1">
      <c r="A88" s="203" t="s">
        <v>1165</v>
      </c>
      <c r="B88" s="210" t="str">
        <f>CONCATENATE("INGRESOS BRUTOS Y LOTE HOGAR  ",ROUND(Ingresos_Brutos*100,2)," % de ( 6 )")</f>
        <v>INGRESOS BRUTOS Y LOTE HOGAR  2,4 % de ( 6 )</v>
      </c>
      <c r="C88" s="210"/>
      <c r="D88" s="211"/>
      <c r="E88" s="207">
        <f>Ingresos_Brutos</f>
        <v>2.4E-2</v>
      </c>
      <c r="F88" s="86"/>
      <c r="G88" s="208"/>
      <c r="H88" s="209">
        <f>IF(Ingresos_Brutos=0,,ROUND(Ingresos_Brutos*H87,2))</f>
        <v>0</v>
      </c>
      <c r="I88" s="211"/>
    </row>
    <row r="89" spans="1:14" s="202" customFormat="1" ht="20.100000000000001" customHeight="1" thickBot="1">
      <c r="A89" s="212" t="s">
        <v>1166</v>
      </c>
      <c r="B89" s="213" t="str">
        <f>CONCATENATE("IMPUESTO AL VALOR AGREGADO ",IVA_Vivienda*100," % de ( 6 )")</f>
        <v>IMPUESTO AL VALOR AGREGADO 10,5 % de ( 6 )</v>
      </c>
      <c r="C89" s="213"/>
      <c r="D89" s="214"/>
      <c r="E89" s="215">
        <f>IVA_Vivienda</f>
        <v>0.105</v>
      </c>
      <c r="F89" s="216"/>
      <c r="G89" s="217"/>
      <c r="H89" s="218">
        <f>IF(IVA_Vivienda=0,,ROUND(IVA_Vivienda*H87,2))</f>
        <v>0</v>
      </c>
      <c r="I89" s="447"/>
    </row>
    <row r="90" spans="1:14" ht="20.100000000000001" customHeight="1" thickTop="1">
      <c r="A90" s="102"/>
      <c r="B90" s="97"/>
      <c r="C90" s="97"/>
      <c r="D90" s="98"/>
      <c r="E90" s="99"/>
      <c r="F90" s="100"/>
      <c r="G90" s="103"/>
      <c r="I90" s="98"/>
    </row>
    <row r="91" spans="1:14" ht="20.100000000000001" customHeight="1">
      <c r="B91" s="121" t="str">
        <f>"PRECIO TOTAL VIVENDAS"</f>
        <v>PRECIO TOTAL VIVENDAS</v>
      </c>
      <c r="C91" s="121"/>
      <c r="D91" s="98"/>
      <c r="E91" s="3"/>
      <c r="F91" s="100"/>
      <c r="G91" s="103"/>
      <c r="H91" s="103">
        <f>H80</f>
        <v>0</v>
      </c>
      <c r="I91" s="459"/>
    </row>
    <row r="92" spans="1:14" ht="20.100000000000001" customHeight="1">
      <c r="A92" s="122"/>
      <c r="B92" s="123"/>
      <c r="C92" s="123"/>
      <c r="D92" s="122"/>
      <c r="E92" s="122"/>
      <c r="F92" s="123"/>
      <c r="G92" s="123"/>
      <c r="H92" s="119"/>
      <c r="I92" s="122"/>
      <c r="J92" s="3"/>
    </row>
    <row r="93" spans="1:14" ht="20.100000000000001" customHeight="1">
      <c r="A93" s="125" t="s">
        <v>1395</v>
      </c>
      <c r="B93" s="120"/>
      <c r="C93" s="101"/>
      <c r="D93" s="119"/>
      <c r="E93" s="119"/>
      <c r="F93" s="264"/>
      <c r="G93" s="264"/>
      <c r="H93" s="264"/>
      <c r="I93" s="124"/>
    </row>
    <row r="94" spans="1:14" ht="39" customHeight="1">
      <c r="A94" s="161" t="s">
        <v>1105</v>
      </c>
      <c r="B94" s="611" t="s">
        <v>0</v>
      </c>
      <c r="C94" s="612"/>
      <c r="D94" s="161" t="s">
        <v>1</v>
      </c>
      <c r="E94" s="161" t="s">
        <v>2</v>
      </c>
      <c r="F94" s="239" t="s">
        <v>1151</v>
      </c>
      <c r="G94" s="239" t="s">
        <v>1152</v>
      </c>
      <c r="H94" s="239" t="s">
        <v>1118</v>
      </c>
      <c r="I94" s="239" t="s">
        <v>10</v>
      </c>
    </row>
    <row r="95" spans="1:14" ht="20.100000000000001" customHeight="1">
      <c r="A95" s="233" t="str">
        <f>Datos!B85</f>
        <v>B</v>
      </c>
      <c r="B95" s="85" t="str">
        <f>IFERROR(VLOOKUP(A95,Tabla_Datos,2,FALSE),0)</f>
        <v>INFRAESTRUCTURA</v>
      </c>
      <c r="C95" s="90"/>
      <c r="D95" s="91">
        <f>IFERROR(VLOOKUP(A95,Tabla_Datos,3,FALSE),0)</f>
        <v>0</v>
      </c>
      <c r="E95" s="92">
        <f ca="1">IFERROR(VLOOKUP(A95,INDIRECT("Tabla_"&amp;LEFT($A$93,16)),4,FALSE),0)</f>
        <v>0</v>
      </c>
      <c r="F95" s="93">
        <f>IFERROR(VLOOKUP(A95,Tabla_AP,7,FALSE),0)</f>
        <v>0</v>
      </c>
      <c r="G95" s="93">
        <f>ROUND(PrecioUnitario(F95,Costo_Financiero,Gastos_Generales,Beneficio,Ingresos_Brutos,IVA_Infraestructura),2)</f>
        <v>0</v>
      </c>
      <c r="H95" s="93">
        <f ca="1">ROUND(E95*G95,2)</f>
        <v>0</v>
      </c>
      <c r="I95" s="5" t="e">
        <f ca="1">H95/Monto_Oferta</f>
        <v>#DIV/0!</v>
      </c>
      <c r="K95" s="464"/>
      <c r="L95" s="464"/>
      <c r="M95" s="438"/>
      <c r="N95" s="438"/>
    </row>
    <row r="96" spans="1:14" ht="20.100000000000001" customHeight="1">
      <c r="A96" s="190">
        <v>46</v>
      </c>
      <c r="B96" s="85" t="str">
        <f>IFERROR(VLOOKUP(A96,Tabla_Datos,2,FALSE),0)</f>
        <v>Demolición de plateas de hormigón armado</v>
      </c>
      <c r="C96" s="90"/>
      <c r="D96" s="91" t="str">
        <f>IFERROR(VLOOKUP(A96,Tabla_Datos,3,FALSE),0)</f>
        <v>u</v>
      </c>
      <c r="E96" s="92">
        <f ca="1">IFERROR(VLOOKUP(A96,INDIRECT("Tabla_"&amp;LEFT($A$93,16)),4,FALSE),0)</f>
        <v>19</v>
      </c>
      <c r="F96" s="93">
        <f>IFERROR(VLOOKUP(A96,Tabla_AP,7,FALSE),0)</f>
        <v>0</v>
      </c>
      <c r="G96" s="93">
        <f t="shared" ref="G96:G127" si="26">ROUND(PrecioUnitario(F96,Costo_Financiero,Gastos_Generales,Beneficio,Ingresos_Brutos,IVA_Infraestructura),2)</f>
        <v>0</v>
      </c>
      <c r="H96" s="93">
        <f ca="1">ROUND(E96*G96,2)</f>
        <v>0</v>
      </c>
      <c r="I96" s="5" t="e">
        <f ca="1">H96/Monto_Oferta</f>
        <v>#DIV/0!</v>
      </c>
      <c r="K96" s="464"/>
      <c r="L96" s="464"/>
      <c r="M96" s="438"/>
      <c r="N96" s="438"/>
    </row>
    <row r="97" spans="1:14" ht="20.100000000000001" customHeight="1">
      <c r="A97" s="190">
        <v>47</v>
      </c>
      <c r="B97" s="85" t="str">
        <f t="shared" ref="B97:B136" si="27">IFERROR(VLOOKUP(A97,Tabla_Datos,2,FALSE),0)</f>
        <v>Demolición de vereda de hormigón simple</v>
      </c>
      <c r="C97" s="90"/>
      <c r="D97" s="91" t="str">
        <f t="shared" ref="D97:D137" si="28">IFERROR(VLOOKUP(A97,Tabla_Datos,3,FALSE),0)</f>
        <v>m2</v>
      </c>
      <c r="E97" s="92">
        <f t="shared" ref="E97:E137" ca="1" si="29">IFERROR(VLOOKUP(A97,INDIRECT("Tabla_"&amp;LEFT($A$93,16)),4,FALSE),0)</f>
        <v>876</v>
      </c>
      <c r="F97" s="93">
        <f t="shared" ref="F97:F137" si="30">IFERROR(VLOOKUP(A97,Tabla_AP,7,FALSE),0)</f>
        <v>0</v>
      </c>
      <c r="G97" s="93">
        <f t="shared" si="26"/>
        <v>0</v>
      </c>
      <c r="H97" s="93">
        <f t="shared" ref="H97:H137" ca="1" si="31">ROUND(E97*G97,2)</f>
        <v>0</v>
      </c>
      <c r="I97" s="5" t="e">
        <f t="shared" ref="I97:I137" ca="1" si="32">H97/Monto_Oferta</f>
        <v>#DIV/0!</v>
      </c>
      <c r="K97" s="464"/>
      <c r="L97" s="464"/>
      <c r="M97" s="438"/>
      <c r="N97" s="438"/>
    </row>
    <row r="98" spans="1:14" ht="20.100000000000001" customHeight="1">
      <c r="A98" s="190">
        <v>48</v>
      </c>
      <c r="B98" s="85" t="str">
        <f t="shared" si="27"/>
        <v>Limpieza de Terreno  (Incl. Segado de pozos)</v>
      </c>
      <c r="C98" s="90"/>
      <c r="D98" s="91" t="str">
        <f t="shared" si="28"/>
        <v>ha</v>
      </c>
      <c r="E98" s="92">
        <f t="shared" ca="1" si="29"/>
        <v>4.16</v>
      </c>
      <c r="F98" s="93">
        <f t="shared" si="30"/>
        <v>0</v>
      </c>
      <c r="G98" s="93">
        <f t="shared" si="26"/>
        <v>0</v>
      </c>
      <c r="H98" s="93">
        <f t="shared" ca="1" si="31"/>
        <v>0</v>
      </c>
      <c r="I98" s="5" t="e">
        <f t="shared" ca="1" si="32"/>
        <v>#DIV/0!</v>
      </c>
      <c r="K98" s="464"/>
      <c r="L98" s="464"/>
      <c r="M98" s="438"/>
      <c r="N98" s="438"/>
    </row>
    <row r="99" spans="1:14" ht="20.100000000000001" customHeight="1">
      <c r="A99" s="190">
        <v>49</v>
      </c>
      <c r="B99" s="85" t="str">
        <f>IFERROR(VLOOKUP(A99,Tabla_Datos,2,FALSE),0)</f>
        <v>Excavación no clasificada para calles</v>
      </c>
      <c r="C99" s="90"/>
      <c r="D99" s="91" t="str">
        <f>IFERROR(VLOOKUP(A99,Tabla_Datos,3,FALSE),0)</f>
        <v>m3</v>
      </c>
      <c r="E99" s="92">
        <f ca="1">IFERROR(VLOOKUP(A99,INDIRECT("Tabla_"&amp;LEFT($A$93,16)),4,FALSE),0)</f>
        <v>1980</v>
      </c>
      <c r="F99" s="93">
        <f>IFERROR(VLOOKUP(A99,Tabla_AP,7,FALSE),0)</f>
        <v>0</v>
      </c>
      <c r="G99" s="93">
        <f t="shared" si="26"/>
        <v>0</v>
      </c>
      <c r="H99" s="93">
        <f t="shared" ca="1" si="31"/>
        <v>0</v>
      </c>
      <c r="I99" s="5" t="e">
        <f ca="1">H99/Monto_Oferta</f>
        <v>#DIV/0!</v>
      </c>
      <c r="K99" s="464"/>
      <c r="L99" s="464"/>
      <c r="M99" s="438"/>
      <c r="N99" s="438"/>
    </row>
    <row r="100" spans="1:14" ht="20.100000000000001" customHeight="1">
      <c r="A100" s="190">
        <v>50</v>
      </c>
      <c r="B100" s="85" t="str">
        <f t="shared" si="27"/>
        <v>Ejecución de base para calles (0,10)</v>
      </c>
      <c r="C100" s="90"/>
      <c r="D100" s="91" t="str">
        <f t="shared" si="28"/>
        <v>m3</v>
      </c>
      <c r="E100" s="92">
        <f t="shared" ca="1" si="29"/>
        <v>720</v>
      </c>
      <c r="F100" s="93">
        <f t="shared" si="30"/>
        <v>0</v>
      </c>
      <c r="G100" s="93">
        <f t="shared" si="26"/>
        <v>0</v>
      </c>
      <c r="H100" s="93">
        <f t="shared" ca="1" si="31"/>
        <v>0</v>
      </c>
      <c r="I100" s="5" t="e">
        <f t="shared" ca="1" si="32"/>
        <v>#DIV/0!</v>
      </c>
      <c r="K100" s="464"/>
      <c r="L100" s="464"/>
      <c r="M100" s="438"/>
      <c r="N100" s="438"/>
    </row>
    <row r="101" spans="1:14" ht="20.100000000000001" customHeight="1">
      <c r="A101" s="190">
        <v>51</v>
      </c>
      <c r="B101" s="85" t="str">
        <f t="shared" si="27"/>
        <v>Ejecución de sub-base para calles (0,10)</v>
      </c>
      <c r="C101" s="90"/>
      <c r="D101" s="91" t="str">
        <f t="shared" si="28"/>
        <v>m3</v>
      </c>
      <c r="E101" s="92">
        <f t="shared" ca="1" si="29"/>
        <v>720</v>
      </c>
      <c r="F101" s="93">
        <f t="shared" si="30"/>
        <v>0</v>
      </c>
      <c r="G101" s="93">
        <f t="shared" si="26"/>
        <v>0</v>
      </c>
      <c r="H101" s="93">
        <f t="shared" ca="1" si="31"/>
        <v>0</v>
      </c>
      <c r="I101" s="5" t="e">
        <f t="shared" ca="1" si="32"/>
        <v>#DIV/0!</v>
      </c>
      <c r="K101" s="464"/>
      <c r="L101" s="464"/>
      <c r="M101" s="438"/>
      <c r="N101" s="438"/>
    </row>
    <row r="102" spans="1:14" ht="20.100000000000001" customHeight="1">
      <c r="A102" s="190">
        <v>52</v>
      </c>
      <c r="B102" s="85" t="str">
        <f t="shared" si="27"/>
        <v>Construcción cunetas de tierra</v>
      </c>
      <c r="C102" s="90"/>
      <c r="D102" s="91" t="str">
        <f t="shared" si="28"/>
        <v>ml</v>
      </c>
      <c r="E102" s="92">
        <f t="shared" ca="1" si="29"/>
        <v>1563.96</v>
      </c>
      <c r="F102" s="93">
        <f t="shared" si="30"/>
        <v>0</v>
      </c>
      <c r="G102" s="93">
        <f t="shared" si="26"/>
        <v>0</v>
      </c>
      <c r="H102" s="93">
        <f t="shared" ca="1" si="31"/>
        <v>0</v>
      </c>
      <c r="I102" s="5" t="e">
        <f t="shared" ca="1" si="32"/>
        <v>#DIV/0!</v>
      </c>
      <c r="K102" s="464"/>
      <c r="L102" s="464"/>
      <c r="M102" s="438"/>
      <c r="N102" s="438"/>
    </row>
    <row r="103" spans="1:14" ht="20.100000000000001" customHeight="1">
      <c r="A103" s="190">
        <v>53</v>
      </c>
      <c r="B103" s="85" t="str">
        <f t="shared" si="27"/>
        <v>Arbolado Público (ver tipo de esp. arbóreas en Plano de Diseño Urbano)</v>
      </c>
      <c r="C103" s="90"/>
      <c r="D103" s="91" t="str">
        <f t="shared" si="28"/>
        <v>u</v>
      </c>
      <c r="E103" s="92">
        <f t="shared" ca="1" si="29"/>
        <v>107</v>
      </c>
      <c r="F103" s="93">
        <f t="shared" si="30"/>
        <v>0</v>
      </c>
      <c r="G103" s="93">
        <f t="shared" si="26"/>
        <v>0</v>
      </c>
      <c r="H103" s="93">
        <f t="shared" ca="1" si="31"/>
        <v>0</v>
      </c>
      <c r="I103" s="5" t="e">
        <f t="shared" ca="1" si="32"/>
        <v>#DIV/0!</v>
      </c>
      <c r="K103" s="464"/>
      <c r="L103" s="464"/>
      <c r="M103" s="438"/>
      <c r="N103" s="438"/>
    </row>
    <row r="104" spans="1:14" ht="20.100000000000001" customHeight="1">
      <c r="A104" s="190">
        <v>54</v>
      </c>
      <c r="B104" s="85" t="str">
        <f t="shared" si="27"/>
        <v>Tasa de Arbolado Público</v>
      </c>
      <c r="C104" s="90"/>
      <c r="D104" s="91" t="str">
        <f t="shared" si="28"/>
        <v>u</v>
      </c>
      <c r="E104" s="92">
        <f t="shared" ca="1" si="29"/>
        <v>107</v>
      </c>
      <c r="F104" s="93">
        <f t="shared" si="30"/>
        <v>0</v>
      </c>
      <c r="G104" s="93">
        <f t="shared" si="26"/>
        <v>0</v>
      </c>
      <c r="H104" s="93">
        <f t="shared" ca="1" si="31"/>
        <v>0</v>
      </c>
      <c r="I104" s="5" t="e">
        <f t="shared" ca="1" si="32"/>
        <v>#DIV/0!</v>
      </c>
      <c r="K104" s="464"/>
      <c r="L104" s="464"/>
      <c r="M104" s="438"/>
      <c r="N104" s="438"/>
    </row>
    <row r="105" spans="1:14" ht="20.100000000000001" customHeight="1">
      <c r="A105" s="190">
        <v>55</v>
      </c>
      <c r="B105" s="85" t="str">
        <f t="shared" si="27"/>
        <v>Indicadores de calles</v>
      </c>
      <c r="C105" s="90"/>
      <c r="D105" s="91" t="str">
        <f t="shared" si="28"/>
        <v>u</v>
      </c>
      <c r="E105" s="92">
        <f t="shared" ca="1" si="29"/>
        <v>8</v>
      </c>
      <c r="F105" s="93">
        <f t="shared" si="30"/>
        <v>0</v>
      </c>
      <c r="G105" s="93">
        <f t="shared" si="26"/>
        <v>0</v>
      </c>
      <c r="H105" s="93">
        <f t="shared" ca="1" si="31"/>
        <v>0</v>
      </c>
      <c r="I105" s="5" t="e">
        <f t="shared" ca="1" si="32"/>
        <v>#DIV/0!</v>
      </c>
      <c r="K105" s="464"/>
      <c r="L105" s="464"/>
      <c r="M105" s="438"/>
      <c r="N105" s="438"/>
    </row>
    <row r="106" spans="1:14" ht="20.100000000000001" customHeight="1">
      <c r="A106" s="190">
        <v>56</v>
      </c>
      <c r="B106" s="85" t="str">
        <f t="shared" si="27"/>
        <v>Vértices de lotes</v>
      </c>
      <c r="C106" s="90"/>
      <c r="D106" s="91" t="str">
        <f t="shared" si="28"/>
        <v>u</v>
      </c>
      <c r="E106" s="92">
        <f t="shared" ca="1" si="29"/>
        <v>87</v>
      </c>
      <c r="F106" s="93">
        <f t="shared" si="30"/>
        <v>0</v>
      </c>
      <c r="G106" s="93">
        <f t="shared" si="26"/>
        <v>0</v>
      </c>
      <c r="H106" s="93">
        <f t="shared" ca="1" si="31"/>
        <v>0</v>
      </c>
      <c r="I106" s="5" t="e">
        <f t="shared" ca="1" si="32"/>
        <v>#DIV/0!</v>
      </c>
      <c r="K106" s="464"/>
      <c r="L106" s="464"/>
      <c r="M106" s="438"/>
      <c r="N106" s="438"/>
    </row>
    <row r="107" spans="1:14" ht="20.100000000000001" customHeight="1">
      <c r="A107" s="190">
        <v>57</v>
      </c>
      <c r="B107" s="85" t="str">
        <f t="shared" si="27"/>
        <v>Ejecución de veredas municipales</v>
      </c>
      <c r="C107" s="90"/>
      <c r="D107" s="91" t="str">
        <f t="shared" si="28"/>
        <v>m2</v>
      </c>
      <c r="E107" s="92">
        <f t="shared" ca="1" si="29"/>
        <v>5383.96</v>
      </c>
      <c r="F107" s="93">
        <f t="shared" si="30"/>
        <v>0</v>
      </c>
      <c r="G107" s="93">
        <f t="shared" si="26"/>
        <v>0</v>
      </c>
      <c r="H107" s="93">
        <f t="shared" ca="1" si="31"/>
        <v>0</v>
      </c>
      <c r="I107" s="5" t="e">
        <f t="shared" ca="1" si="32"/>
        <v>#DIV/0!</v>
      </c>
      <c r="K107" s="464"/>
      <c r="L107" s="464"/>
      <c r="M107" s="438"/>
      <c r="N107" s="438"/>
    </row>
    <row r="108" spans="1:14" ht="20.100000000000001" customHeight="1">
      <c r="A108" s="190">
        <v>58</v>
      </c>
      <c r="B108" s="85" t="str">
        <f t="shared" si="27"/>
        <v>Puentes peatonales</v>
      </c>
      <c r="C108" s="90"/>
      <c r="D108" s="91" t="str">
        <f t="shared" si="28"/>
        <v>u</v>
      </c>
      <c r="E108" s="92">
        <f t="shared" ca="1" si="29"/>
        <v>64</v>
      </c>
      <c r="F108" s="93">
        <f t="shared" si="30"/>
        <v>0</v>
      </c>
      <c r="G108" s="93">
        <f t="shared" si="26"/>
        <v>0</v>
      </c>
      <c r="H108" s="93">
        <f t="shared" ca="1" si="31"/>
        <v>0</v>
      </c>
      <c r="I108" s="5" t="e">
        <f t="shared" ca="1" si="32"/>
        <v>#DIV/0!</v>
      </c>
      <c r="K108" s="464"/>
      <c r="L108" s="464"/>
      <c r="M108" s="438"/>
      <c r="N108" s="438"/>
    </row>
    <row r="109" spans="1:14" ht="20.100000000000001" customHeight="1">
      <c r="A109" s="190">
        <v>59</v>
      </c>
      <c r="B109" s="85" t="str">
        <f t="shared" si="27"/>
        <v>Puentes de acceso vehicular - esp. 0,12m.</v>
      </c>
      <c r="C109" s="90"/>
      <c r="D109" s="91" t="str">
        <f t="shared" si="28"/>
        <v>u</v>
      </c>
      <c r="E109" s="92">
        <f t="shared" ca="1" si="29"/>
        <v>72</v>
      </c>
      <c r="F109" s="93">
        <f t="shared" si="30"/>
        <v>0</v>
      </c>
      <c r="G109" s="93">
        <f t="shared" si="26"/>
        <v>0</v>
      </c>
      <c r="H109" s="93">
        <f t="shared" ca="1" si="31"/>
        <v>0</v>
      </c>
      <c r="I109" s="5" t="e">
        <f t="shared" ca="1" si="32"/>
        <v>#DIV/0!</v>
      </c>
      <c r="K109" s="464"/>
      <c r="L109" s="464"/>
      <c r="M109" s="438"/>
      <c r="N109" s="438"/>
    </row>
    <row r="110" spans="1:14" ht="20.100000000000001" customHeight="1">
      <c r="A110" s="190">
        <v>60</v>
      </c>
      <c r="B110" s="85" t="str">
        <f t="shared" si="27"/>
        <v>Construcción de pasante vehicular SJ320</v>
      </c>
      <c r="C110" s="90"/>
      <c r="D110" s="91" t="str">
        <f t="shared" si="28"/>
        <v>u</v>
      </c>
      <c r="E110" s="92">
        <f t="shared" ca="1" si="29"/>
        <v>5</v>
      </c>
      <c r="F110" s="93">
        <f t="shared" si="30"/>
        <v>0</v>
      </c>
      <c r="G110" s="93">
        <f t="shared" si="26"/>
        <v>0</v>
      </c>
      <c r="H110" s="93">
        <f t="shared" ca="1" si="31"/>
        <v>0</v>
      </c>
      <c r="I110" s="5" t="e">
        <f t="shared" ca="1" si="32"/>
        <v>#DIV/0!</v>
      </c>
      <c r="K110" s="464"/>
      <c r="L110" s="464"/>
      <c r="M110" s="438"/>
      <c r="N110" s="438"/>
    </row>
    <row r="111" spans="1:14" ht="20.100000000000001" customHeight="1">
      <c r="A111" s="190">
        <v>61</v>
      </c>
      <c r="B111" s="85" t="str">
        <f t="shared" si="27"/>
        <v>Ejecución de Espacios Verdes</v>
      </c>
      <c r="C111" s="90"/>
      <c r="D111" s="91" t="str">
        <f t="shared" si="28"/>
        <v>gl</v>
      </c>
      <c r="E111" s="92">
        <f t="shared" ca="1" si="29"/>
        <v>1</v>
      </c>
      <c r="F111" s="93">
        <f t="shared" si="30"/>
        <v>0</v>
      </c>
      <c r="G111" s="93">
        <f t="shared" si="26"/>
        <v>0</v>
      </c>
      <c r="H111" s="93">
        <f t="shared" ca="1" si="31"/>
        <v>0</v>
      </c>
      <c r="I111" s="5" t="e">
        <f t="shared" ca="1" si="32"/>
        <v>#DIV/0!</v>
      </c>
      <c r="K111" s="464"/>
      <c r="L111" s="464"/>
      <c r="M111" s="438"/>
      <c r="N111" s="438"/>
    </row>
    <row r="112" spans="1:14" ht="20.100000000000001" customHeight="1">
      <c r="A112" s="190">
        <v>62</v>
      </c>
      <c r="B112" s="85" t="str">
        <f t="shared" si="27"/>
        <v>Alumbrado Público</v>
      </c>
      <c r="C112" s="90"/>
      <c r="D112" s="91" t="str">
        <f t="shared" si="28"/>
        <v>gl</v>
      </c>
      <c r="E112" s="92">
        <f t="shared" ca="1" si="29"/>
        <v>1</v>
      </c>
      <c r="F112" s="93">
        <f t="shared" si="30"/>
        <v>0</v>
      </c>
      <c r="G112" s="93">
        <f t="shared" si="26"/>
        <v>0</v>
      </c>
      <c r="H112" s="93">
        <f t="shared" ca="1" si="31"/>
        <v>0</v>
      </c>
      <c r="I112" s="5" t="e">
        <f t="shared" ca="1" si="32"/>
        <v>#DIV/0!</v>
      </c>
      <c r="K112" s="464"/>
      <c r="L112" s="464"/>
      <c r="M112" s="438"/>
      <c r="N112" s="438"/>
    </row>
    <row r="113" spans="1:14" ht="20.100000000000001" customHeight="1">
      <c r="A113" s="190">
        <v>63</v>
      </c>
      <c r="B113" s="85" t="str">
        <f t="shared" si="27"/>
        <v>Iluminación E. V.</v>
      </c>
      <c r="C113" s="90"/>
      <c r="D113" s="91" t="str">
        <f t="shared" si="28"/>
        <v>gl</v>
      </c>
      <c r="E113" s="92">
        <f t="shared" ca="1" si="29"/>
        <v>1</v>
      </c>
      <c r="F113" s="93">
        <f t="shared" si="30"/>
        <v>0</v>
      </c>
      <c r="G113" s="93">
        <f t="shared" si="26"/>
        <v>0</v>
      </c>
      <c r="H113" s="93">
        <f t="shared" ca="1" si="31"/>
        <v>0</v>
      </c>
      <c r="I113" s="5" t="e">
        <f t="shared" ca="1" si="32"/>
        <v>#DIV/0!</v>
      </c>
      <c r="K113" s="464"/>
      <c r="L113" s="464"/>
      <c r="M113" s="438"/>
      <c r="N113" s="438"/>
    </row>
    <row r="114" spans="1:14" ht="20.100000000000001" customHeight="1">
      <c r="A114" s="190">
        <v>64</v>
      </c>
      <c r="B114" s="85" t="str">
        <f t="shared" si="27"/>
        <v>Red de cloacas - Provisión, acarreo y colocación de caño de PVC RCP ø160 mm, incl. piezas esp. juntas, etc.</v>
      </c>
      <c r="C114" s="90"/>
      <c r="D114" s="91" t="str">
        <f t="shared" si="28"/>
        <v>m</v>
      </c>
      <c r="E114" s="92">
        <f t="shared" ca="1" si="29"/>
        <v>711.5</v>
      </c>
      <c r="F114" s="93">
        <f t="shared" si="30"/>
        <v>0</v>
      </c>
      <c r="G114" s="93">
        <f t="shared" si="26"/>
        <v>0</v>
      </c>
      <c r="H114" s="93">
        <f t="shared" ca="1" si="31"/>
        <v>0</v>
      </c>
      <c r="I114" s="5" t="e">
        <f t="shared" ca="1" si="32"/>
        <v>#DIV/0!</v>
      </c>
      <c r="K114" s="464"/>
      <c r="L114" s="464"/>
      <c r="M114" s="438"/>
      <c r="N114" s="438"/>
    </row>
    <row r="115" spans="1:14" ht="20.100000000000001" customHeight="1">
      <c r="A115" s="190">
        <v>65</v>
      </c>
      <c r="B115" s="85" t="str">
        <f t="shared" si="27"/>
        <v xml:space="preserve">Red de cloacas - Provisión, acarreo y coloc. materiales  p/la ejecución de Bocas de Registros s/calle, incl. tapa de HF, etc. </v>
      </c>
      <c r="C115" s="90"/>
      <c r="D115" s="91" t="str">
        <f t="shared" si="28"/>
        <v>u</v>
      </c>
      <c r="E115" s="92">
        <f t="shared" ca="1" si="29"/>
        <v>10</v>
      </c>
      <c r="F115" s="93">
        <f t="shared" si="30"/>
        <v>0</v>
      </c>
      <c r="G115" s="93">
        <f t="shared" si="26"/>
        <v>0</v>
      </c>
      <c r="H115" s="93">
        <f t="shared" ca="1" si="31"/>
        <v>0</v>
      </c>
      <c r="I115" s="5" t="e">
        <f t="shared" ca="1" si="32"/>
        <v>#DIV/0!</v>
      </c>
      <c r="K115" s="464"/>
      <c r="L115" s="464"/>
      <c r="M115" s="438"/>
      <c r="N115" s="438"/>
    </row>
    <row r="116" spans="1:14" ht="20.100000000000001" customHeight="1">
      <c r="A116" s="190">
        <v>66</v>
      </c>
      <c r="B116" s="85" t="str">
        <f t="shared" si="27"/>
        <v>Red de cloacas - Excavación de zanjas para inst. cañeías, sin depresión de napa</v>
      </c>
      <c r="C116" s="90"/>
      <c r="D116" s="91" t="str">
        <f t="shared" si="28"/>
        <v>m3</v>
      </c>
      <c r="E116" s="92">
        <f t="shared" ca="1" si="29"/>
        <v>1022.64</v>
      </c>
      <c r="F116" s="93">
        <f t="shared" si="30"/>
        <v>0</v>
      </c>
      <c r="G116" s="93">
        <f t="shared" si="26"/>
        <v>0</v>
      </c>
      <c r="H116" s="93">
        <f t="shared" ca="1" si="31"/>
        <v>0</v>
      </c>
      <c r="I116" s="5" t="e">
        <f t="shared" ca="1" si="32"/>
        <v>#DIV/0!</v>
      </c>
      <c r="K116" s="464"/>
      <c r="L116" s="464"/>
      <c r="M116" s="438"/>
      <c r="N116" s="438"/>
    </row>
    <row r="117" spans="1:14" ht="20.100000000000001" customHeight="1">
      <c r="A117" s="190">
        <v>67</v>
      </c>
      <c r="B117" s="85" t="str">
        <f t="shared" si="27"/>
        <v>Red de cloacas - Paquete estructural</v>
      </c>
      <c r="C117" s="90"/>
      <c r="D117" s="91" t="str">
        <f t="shared" si="28"/>
        <v>m3</v>
      </c>
      <c r="E117" s="92">
        <f t="shared" ca="1" si="29"/>
        <v>284</v>
      </c>
      <c r="F117" s="93">
        <f t="shared" si="30"/>
        <v>0</v>
      </c>
      <c r="G117" s="93">
        <f t="shared" si="26"/>
        <v>0</v>
      </c>
      <c r="H117" s="93">
        <f t="shared" ca="1" si="31"/>
        <v>0</v>
      </c>
      <c r="I117" s="5" t="e">
        <f t="shared" ca="1" si="32"/>
        <v>#DIV/0!</v>
      </c>
      <c r="K117" s="464"/>
      <c r="L117" s="464"/>
      <c r="M117" s="438"/>
      <c r="N117" s="438"/>
    </row>
    <row r="118" spans="1:14" ht="20.100000000000001" customHeight="1">
      <c r="A118" s="190">
        <v>68</v>
      </c>
      <c r="B118" s="85" t="str">
        <f t="shared" si="27"/>
        <v>Red de cloacas - Relleno superior</v>
      </c>
      <c r="C118" s="90"/>
      <c r="D118" s="91" t="str">
        <f t="shared" si="28"/>
        <v>m3</v>
      </c>
      <c r="E118" s="92">
        <f t="shared" ca="1" si="29"/>
        <v>595.74</v>
      </c>
      <c r="F118" s="93">
        <f t="shared" si="30"/>
        <v>0</v>
      </c>
      <c r="G118" s="93">
        <f t="shared" si="26"/>
        <v>0</v>
      </c>
      <c r="H118" s="93">
        <f t="shared" ca="1" si="31"/>
        <v>0</v>
      </c>
      <c r="I118" s="5" t="e">
        <f t="shared" ca="1" si="32"/>
        <v>#DIV/0!</v>
      </c>
      <c r="K118" s="464"/>
      <c r="L118" s="464"/>
      <c r="M118" s="438"/>
      <c r="N118" s="438"/>
    </row>
    <row r="119" spans="1:14" ht="20.100000000000001" customHeight="1">
      <c r="A119" s="190">
        <v>69</v>
      </c>
      <c r="B119" s="85" t="str">
        <f t="shared" si="27"/>
        <v>Red de cloacas - Conexiones domiciliarias cloacas ø 110 mm (Provisión, acarreo y coloc. materiales p/la ejecución s/red nueva)</v>
      </c>
      <c r="C119" s="90"/>
      <c r="D119" s="91" t="str">
        <f t="shared" si="28"/>
        <v>u</v>
      </c>
      <c r="E119" s="92">
        <f t="shared" ca="1" si="29"/>
        <v>93</v>
      </c>
      <c r="F119" s="93">
        <f t="shared" si="30"/>
        <v>0</v>
      </c>
      <c r="G119" s="93">
        <f t="shared" si="26"/>
        <v>0</v>
      </c>
      <c r="H119" s="93">
        <f t="shared" ca="1" si="31"/>
        <v>0</v>
      </c>
      <c r="I119" s="5" t="e">
        <f t="shared" ca="1" si="32"/>
        <v>#DIV/0!</v>
      </c>
      <c r="K119" s="464"/>
      <c r="L119" s="464"/>
      <c r="M119" s="438"/>
      <c r="N119" s="438"/>
    </row>
    <row r="120" spans="1:14" ht="20.100000000000001" customHeight="1">
      <c r="A120" s="190">
        <v>70</v>
      </c>
      <c r="B120" s="85" t="str">
        <f t="shared" si="27"/>
        <v>Red de agua potable - Provisión, acarreo y colocación de caño recto Ø110mm de PVC k-10, incl. piezas esp. juntas, etc.</v>
      </c>
      <c r="C120" s="90"/>
      <c r="D120" s="91" t="str">
        <f t="shared" si="28"/>
        <v>ml</v>
      </c>
      <c r="E120" s="92">
        <f t="shared" ca="1" si="29"/>
        <v>285</v>
      </c>
      <c r="F120" s="93">
        <f t="shared" si="30"/>
        <v>0</v>
      </c>
      <c r="G120" s="93">
        <f t="shared" si="26"/>
        <v>0</v>
      </c>
      <c r="H120" s="93">
        <f t="shared" ca="1" si="31"/>
        <v>0</v>
      </c>
      <c r="I120" s="5" t="e">
        <f t="shared" ca="1" si="32"/>
        <v>#DIV/0!</v>
      </c>
      <c r="K120" s="464"/>
      <c r="L120" s="464"/>
      <c r="M120" s="438"/>
      <c r="N120" s="438"/>
    </row>
    <row r="121" spans="1:14" ht="20.100000000000001" customHeight="1">
      <c r="A121" s="190">
        <v>71</v>
      </c>
      <c r="B121" s="85" t="str">
        <f t="shared" si="27"/>
        <v>Red de agua potable - Provisión, acarreo y colocación de caño recto Ø75mm de PVC k-10, incl. piezas esp. juntas, etc.</v>
      </c>
      <c r="C121" s="90"/>
      <c r="D121" s="91" t="str">
        <f t="shared" si="28"/>
        <v>ml</v>
      </c>
      <c r="E121" s="92">
        <f t="shared" ca="1" si="29"/>
        <v>435</v>
      </c>
      <c r="F121" s="93">
        <f t="shared" si="30"/>
        <v>0</v>
      </c>
      <c r="G121" s="93">
        <f t="shared" si="26"/>
        <v>0</v>
      </c>
      <c r="H121" s="93">
        <f t="shared" ca="1" si="31"/>
        <v>0</v>
      </c>
      <c r="I121" s="5" t="e">
        <f t="shared" ca="1" si="32"/>
        <v>#DIV/0!</v>
      </c>
      <c r="K121" s="464"/>
      <c r="L121" s="464"/>
      <c r="M121" s="438"/>
      <c r="N121" s="438"/>
    </row>
    <row r="122" spans="1:14" ht="20.100000000000001" customHeight="1">
      <c r="A122" s="190">
        <v>72</v>
      </c>
      <c r="B122" s="85" t="str">
        <f t="shared" si="27"/>
        <v>Red de agua potable - Provisión, acarreo y colocación de válvulas esclusas Ø100 mm (Incluye Const. de cámara)</v>
      </c>
      <c r="C122" s="90"/>
      <c r="D122" s="91" t="str">
        <f t="shared" si="28"/>
        <v>u</v>
      </c>
      <c r="E122" s="92">
        <f t="shared" ca="1" si="29"/>
        <v>2</v>
      </c>
      <c r="F122" s="93">
        <f t="shared" si="30"/>
        <v>0</v>
      </c>
      <c r="G122" s="93">
        <f t="shared" si="26"/>
        <v>0</v>
      </c>
      <c r="H122" s="93">
        <f t="shared" ca="1" si="31"/>
        <v>0</v>
      </c>
      <c r="I122" s="5" t="e">
        <f t="shared" ca="1" si="32"/>
        <v>#DIV/0!</v>
      </c>
      <c r="K122" s="464"/>
      <c r="L122" s="464"/>
      <c r="M122" s="438"/>
      <c r="N122" s="438"/>
    </row>
    <row r="123" spans="1:14" ht="20.100000000000001" customHeight="1">
      <c r="A123" s="190">
        <v>73</v>
      </c>
      <c r="B123" s="85" t="str">
        <f t="shared" si="27"/>
        <v>Red de agua potable - Provisión, acarreo y colocación de válvulas esclusas Ø75 mm (Incluye Const. de cámara)</v>
      </c>
      <c r="C123" s="90"/>
      <c r="D123" s="91" t="str">
        <f t="shared" si="28"/>
        <v>u</v>
      </c>
      <c r="E123" s="92">
        <f t="shared" ca="1" si="29"/>
        <v>3</v>
      </c>
      <c r="F123" s="93">
        <f t="shared" si="30"/>
        <v>0</v>
      </c>
      <c r="G123" s="93">
        <f t="shared" si="26"/>
        <v>0</v>
      </c>
      <c r="H123" s="93">
        <f t="shared" ca="1" si="31"/>
        <v>0</v>
      </c>
      <c r="I123" s="5" t="e">
        <f t="shared" ca="1" si="32"/>
        <v>#DIV/0!</v>
      </c>
      <c r="K123" s="464"/>
      <c r="L123" s="464"/>
      <c r="M123" s="438"/>
      <c r="N123" s="438"/>
    </row>
    <row r="124" spans="1:14" ht="20.100000000000001" customHeight="1">
      <c r="A124" s="190">
        <v>74</v>
      </c>
      <c r="B124" s="85" t="str">
        <f t="shared" si="27"/>
        <v>Red de agua potable - Provisión, acarreo y colocación de hidrantes a bola, completos, (Incluye caja de HF y Const. de cámara)</v>
      </c>
      <c r="C124" s="90"/>
      <c r="D124" s="91" t="str">
        <f t="shared" si="28"/>
        <v>u</v>
      </c>
      <c r="E124" s="92">
        <f t="shared" ca="1" si="29"/>
        <v>4</v>
      </c>
      <c r="F124" s="93">
        <f t="shared" si="30"/>
        <v>0</v>
      </c>
      <c r="G124" s="93">
        <f t="shared" si="26"/>
        <v>0</v>
      </c>
      <c r="H124" s="93">
        <f t="shared" ca="1" si="31"/>
        <v>0</v>
      </c>
      <c r="I124" s="5" t="e">
        <f t="shared" ca="1" si="32"/>
        <v>#DIV/0!</v>
      </c>
      <c r="K124" s="464"/>
      <c r="L124" s="464"/>
      <c r="M124" s="438"/>
      <c r="N124" s="438"/>
    </row>
    <row r="125" spans="1:14" ht="20.100000000000001" customHeight="1">
      <c r="A125" s="190">
        <v>75</v>
      </c>
      <c r="B125" s="85" t="str">
        <f t="shared" si="27"/>
        <v>Red de agua potable - Excavación de zanjas para inst. cañeías, sin depresión de napa</v>
      </c>
      <c r="C125" s="90"/>
      <c r="D125" s="91" t="str">
        <f t="shared" si="28"/>
        <v>m3</v>
      </c>
      <c r="E125" s="92">
        <f t="shared" ca="1" si="29"/>
        <v>889</v>
      </c>
      <c r="F125" s="93">
        <f t="shared" si="30"/>
        <v>0</v>
      </c>
      <c r="G125" s="93">
        <f t="shared" si="26"/>
        <v>0</v>
      </c>
      <c r="H125" s="93">
        <f t="shared" ca="1" si="31"/>
        <v>0</v>
      </c>
      <c r="I125" s="5" t="e">
        <f t="shared" ca="1" si="32"/>
        <v>#DIV/0!</v>
      </c>
      <c r="K125" s="464"/>
      <c r="L125" s="464"/>
      <c r="M125" s="438"/>
      <c r="N125" s="438"/>
    </row>
    <row r="126" spans="1:14" ht="20.100000000000001" customHeight="1">
      <c r="A126" s="190">
        <v>76</v>
      </c>
      <c r="B126" s="85" t="str">
        <f t="shared" si="27"/>
        <v>Red de agua potable - Paquete estructural</v>
      </c>
      <c r="C126" s="90"/>
      <c r="D126" s="91" t="str">
        <f t="shared" si="28"/>
        <v>m3</v>
      </c>
      <c r="E126" s="92">
        <f t="shared" ca="1" si="29"/>
        <v>288</v>
      </c>
      <c r="F126" s="93">
        <f t="shared" si="30"/>
        <v>0</v>
      </c>
      <c r="G126" s="93">
        <f t="shared" si="26"/>
        <v>0</v>
      </c>
      <c r="H126" s="93">
        <f t="shared" ca="1" si="31"/>
        <v>0</v>
      </c>
      <c r="I126" s="5" t="e">
        <f t="shared" ca="1" si="32"/>
        <v>#DIV/0!</v>
      </c>
      <c r="K126" s="464"/>
      <c r="L126" s="464"/>
      <c r="M126" s="438"/>
      <c r="N126" s="438"/>
    </row>
    <row r="127" spans="1:14" ht="20.100000000000001" customHeight="1">
      <c r="A127" s="190">
        <v>77</v>
      </c>
      <c r="B127" s="85" t="str">
        <f t="shared" si="27"/>
        <v xml:space="preserve">Red de agua potable - Relleno superior </v>
      </c>
      <c r="C127" s="90"/>
      <c r="D127" s="91" t="str">
        <f t="shared" si="28"/>
        <v>m3</v>
      </c>
      <c r="E127" s="92">
        <f t="shared" ca="1" si="29"/>
        <v>489</v>
      </c>
      <c r="F127" s="93">
        <f t="shared" si="30"/>
        <v>0</v>
      </c>
      <c r="G127" s="93">
        <f t="shared" si="26"/>
        <v>0</v>
      </c>
      <c r="H127" s="93">
        <f t="shared" ca="1" si="31"/>
        <v>0</v>
      </c>
      <c r="I127" s="5" t="e">
        <f t="shared" ca="1" si="32"/>
        <v>#DIV/0!</v>
      </c>
      <c r="K127" s="464"/>
      <c r="L127" s="464"/>
      <c r="M127" s="438"/>
      <c r="N127" s="438"/>
    </row>
    <row r="128" spans="1:14" ht="20.100000000000001" customHeight="1">
      <c r="A128" s="190">
        <v>78</v>
      </c>
      <c r="B128" s="85" t="str">
        <f t="shared" si="27"/>
        <v>Red de agua potable - Conexiones domiciliarias agua potable (Provisión, acarreo y coloc. mat. polietileno k10-abrazadera, férula, llave maestra y medidor de caudal, incl UV)</v>
      </c>
      <c r="C128" s="90"/>
      <c r="D128" s="91" t="str">
        <f t="shared" si="28"/>
        <v>u</v>
      </c>
      <c r="E128" s="92">
        <f t="shared" ca="1" si="29"/>
        <v>72</v>
      </c>
      <c r="F128" s="93">
        <f t="shared" si="30"/>
        <v>0</v>
      </c>
      <c r="G128" s="93">
        <f t="shared" ref="G128:G137" si="33">ROUND(PrecioUnitario(F128,Costo_Financiero,Gastos_Generales,Beneficio,Ingresos_Brutos,IVA_Infraestructura),2)</f>
        <v>0</v>
      </c>
      <c r="H128" s="93">
        <f t="shared" ca="1" si="31"/>
        <v>0</v>
      </c>
      <c r="I128" s="5" t="e">
        <f t="shared" ca="1" si="32"/>
        <v>#DIV/0!</v>
      </c>
      <c r="K128" s="464"/>
      <c r="L128" s="464"/>
      <c r="M128" s="438"/>
      <c r="N128" s="438"/>
    </row>
    <row r="129" spans="1:14" ht="20.100000000000001" customHeight="1">
      <c r="A129" s="190">
        <v>79</v>
      </c>
      <c r="B129" s="85" t="str">
        <f t="shared" si="27"/>
        <v xml:space="preserve">Red de gas - Provisión e Instalación de Cañería de P.E Cañería ø 63 mm incluido piezas especiales, juntas, etc. </v>
      </c>
      <c r="C129" s="90"/>
      <c r="D129" s="91" t="str">
        <f t="shared" si="28"/>
        <v>m</v>
      </c>
      <c r="E129" s="92">
        <f t="shared" ca="1" si="29"/>
        <v>530</v>
      </c>
      <c r="F129" s="93">
        <f t="shared" si="30"/>
        <v>0</v>
      </c>
      <c r="G129" s="93">
        <f t="shared" si="33"/>
        <v>0</v>
      </c>
      <c r="H129" s="93">
        <f t="shared" ca="1" si="31"/>
        <v>0</v>
      </c>
      <c r="I129" s="5" t="e">
        <f t="shared" ca="1" si="32"/>
        <v>#DIV/0!</v>
      </c>
      <c r="K129" s="464"/>
      <c r="L129" s="464"/>
      <c r="M129" s="438"/>
      <c r="N129" s="438"/>
    </row>
    <row r="130" spans="1:14" ht="20.100000000000001" customHeight="1">
      <c r="A130" s="190">
        <v>80</v>
      </c>
      <c r="B130" s="85" t="str">
        <f t="shared" si="27"/>
        <v xml:space="preserve">Red de gas - Provisión e Instalación de Cañería de P.E Cañería ø 50 mm incluido piezas especiales, juntas, etc. </v>
      </c>
      <c r="C130" s="90"/>
      <c r="D130" s="91" t="str">
        <f t="shared" si="28"/>
        <v>m</v>
      </c>
      <c r="E130" s="92">
        <f t="shared" ca="1" si="29"/>
        <v>725</v>
      </c>
      <c r="F130" s="93">
        <f t="shared" si="30"/>
        <v>0</v>
      </c>
      <c r="G130" s="93">
        <f t="shared" si="33"/>
        <v>0</v>
      </c>
      <c r="H130" s="93">
        <f t="shared" ca="1" si="31"/>
        <v>0</v>
      </c>
      <c r="I130" s="5" t="e">
        <f t="shared" ca="1" si="32"/>
        <v>#DIV/0!</v>
      </c>
      <c r="K130" s="464"/>
      <c r="L130" s="464"/>
      <c r="M130" s="438"/>
      <c r="N130" s="438"/>
    </row>
    <row r="131" spans="1:14" ht="20.100000000000001" customHeight="1">
      <c r="A131" s="190">
        <v>81</v>
      </c>
      <c r="B131" s="85" t="str">
        <f t="shared" si="27"/>
        <v>Red de gas - Excavación de zanjas para inst. cañeías, sin depresión de napa</v>
      </c>
      <c r="C131" s="90"/>
      <c r="D131" s="91" t="str">
        <f t="shared" si="28"/>
        <v>m3</v>
      </c>
      <c r="E131" s="92">
        <f t="shared" ca="1" si="29"/>
        <v>753</v>
      </c>
      <c r="F131" s="93">
        <f t="shared" si="30"/>
        <v>0</v>
      </c>
      <c r="G131" s="93">
        <f t="shared" si="33"/>
        <v>0</v>
      </c>
      <c r="H131" s="93">
        <f t="shared" ca="1" si="31"/>
        <v>0</v>
      </c>
      <c r="I131" s="5" t="e">
        <f t="shared" ca="1" si="32"/>
        <v>#DIV/0!</v>
      </c>
      <c r="K131" s="464"/>
      <c r="L131" s="464"/>
      <c r="M131" s="438"/>
      <c r="N131" s="438"/>
    </row>
    <row r="132" spans="1:14" ht="20.100000000000001" customHeight="1">
      <c r="A132" s="190">
        <v>82</v>
      </c>
      <c r="B132" s="85" t="str">
        <f t="shared" si="27"/>
        <v xml:space="preserve">Red de gas - Relleno superior </v>
      </c>
      <c r="C132" s="90"/>
      <c r="D132" s="91" t="str">
        <f t="shared" si="28"/>
        <v>m3</v>
      </c>
      <c r="E132" s="92">
        <f t="shared" ca="1" si="29"/>
        <v>753</v>
      </c>
      <c r="F132" s="93">
        <f t="shared" si="30"/>
        <v>0</v>
      </c>
      <c r="G132" s="93">
        <f t="shared" si="33"/>
        <v>0</v>
      </c>
      <c r="H132" s="93">
        <f t="shared" ca="1" si="31"/>
        <v>0</v>
      </c>
      <c r="I132" s="5" t="e">
        <f t="shared" ca="1" si="32"/>
        <v>#DIV/0!</v>
      </c>
      <c r="K132" s="464"/>
      <c r="L132" s="464"/>
      <c r="M132" s="438"/>
      <c r="N132" s="438"/>
    </row>
    <row r="133" spans="1:14" ht="20.100000000000001" customHeight="1">
      <c r="A133" s="190">
        <v>83</v>
      </c>
      <c r="B133" s="85" t="str">
        <f t="shared" si="27"/>
        <v>Red de gas - Conexiones domiciliarias de gas natural p/ 1 medidor</v>
      </c>
      <c r="C133" s="90"/>
      <c r="D133" s="91" t="str">
        <f t="shared" si="28"/>
        <v>u</v>
      </c>
      <c r="E133" s="92">
        <f t="shared" ca="1" si="29"/>
        <v>72</v>
      </c>
      <c r="F133" s="93">
        <f t="shared" si="30"/>
        <v>0</v>
      </c>
      <c r="G133" s="93">
        <f t="shared" si="33"/>
        <v>0</v>
      </c>
      <c r="H133" s="93">
        <f t="shared" ca="1" si="31"/>
        <v>0</v>
      </c>
      <c r="I133" s="5" t="e">
        <f t="shared" ca="1" si="32"/>
        <v>#DIV/0!</v>
      </c>
      <c r="K133" s="464"/>
      <c r="L133" s="464"/>
      <c r="M133" s="438"/>
      <c r="N133" s="438"/>
    </row>
    <row r="134" spans="1:14" ht="20.100000000000001" customHeight="1">
      <c r="A134" s="190">
        <v>84</v>
      </c>
      <c r="B134" s="85" t="str">
        <f t="shared" si="27"/>
        <v>Red de gas - Conexiones domiciliarias de gas natural p/ 1 medidor (Viviendas Existentes)</v>
      </c>
      <c r="C134" s="90"/>
      <c r="D134" s="91" t="str">
        <f t="shared" si="28"/>
        <v>u</v>
      </c>
      <c r="E134" s="92">
        <f t="shared" ca="1" si="29"/>
        <v>21</v>
      </c>
      <c r="F134" s="93">
        <f t="shared" si="30"/>
        <v>0</v>
      </c>
      <c r="G134" s="93">
        <f t="shared" si="33"/>
        <v>0</v>
      </c>
      <c r="H134" s="93">
        <f t="shared" ca="1" si="31"/>
        <v>0</v>
      </c>
      <c r="I134" s="5" t="e">
        <f t="shared" ca="1" si="32"/>
        <v>#DIV/0!</v>
      </c>
      <c r="K134" s="464"/>
      <c r="L134" s="464"/>
      <c r="M134" s="438"/>
      <c r="N134" s="438"/>
    </row>
    <row r="135" spans="1:14" ht="20.100000000000001" customHeight="1">
      <c r="A135" s="190">
        <v>85</v>
      </c>
      <c r="B135" s="85" t="str">
        <f t="shared" si="27"/>
        <v>Obras de Nexo - Urbanización - Cuneta de Desagüe Impermeabilizada</v>
      </c>
      <c r="C135" s="90"/>
      <c r="D135" s="91" t="str">
        <f t="shared" si="28"/>
        <v>ml</v>
      </c>
      <c r="E135" s="92">
        <f t="shared" ca="1" si="29"/>
        <v>210</v>
      </c>
      <c r="F135" s="93">
        <f t="shared" si="30"/>
        <v>0</v>
      </c>
      <c r="G135" s="93">
        <f t="shared" si="33"/>
        <v>0</v>
      </c>
      <c r="H135" s="93">
        <f t="shared" ca="1" si="31"/>
        <v>0</v>
      </c>
      <c r="I135" s="5" t="e">
        <f t="shared" ca="1" si="32"/>
        <v>#DIV/0!</v>
      </c>
      <c r="K135" s="464"/>
      <c r="L135" s="464"/>
      <c r="M135" s="438"/>
      <c r="N135" s="438"/>
    </row>
    <row r="136" spans="1:14" ht="20.100000000000001" customHeight="1">
      <c r="A136" s="190">
        <v>86</v>
      </c>
      <c r="B136" s="85" t="str">
        <f t="shared" si="27"/>
        <v>Documentación final de obra (3% Monto Total de la Obra)</v>
      </c>
      <c r="C136" s="90"/>
      <c r="D136" s="91" t="str">
        <f t="shared" si="28"/>
        <v>gl</v>
      </c>
      <c r="E136" s="92">
        <f t="shared" ca="1" si="29"/>
        <v>1</v>
      </c>
      <c r="F136" s="93">
        <f t="shared" si="30"/>
        <v>0</v>
      </c>
      <c r="G136" s="93">
        <f t="shared" si="33"/>
        <v>0</v>
      </c>
      <c r="H136" s="93">
        <f ca="1">ROUND(E136*G136,2)</f>
        <v>0</v>
      </c>
      <c r="I136" s="5" t="e">
        <f ca="1">H136/Monto_Oferta</f>
        <v>#DIV/0!</v>
      </c>
      <c r="K136" s="464"/>
      <c r="L136" s="464"/>
      <c r="M136" s="438"/>
      <c r="N136" s="438"/>
    </row>
    <row r="137" spans="1:14" ht="20.100000000000001" customHeight="1">
      <c r="A137" s="190" t="s">
        <v>1378</v>
      </c>
      <c r="B137" s="85" t="str">
        <f>IFERROR(VLOOKUP(A137,Tabla_Datos,2,FALSE),0)</f>
        <v>OBRAS COMPLEMENTARIAS</v>
      </c>
      <c r="C137" s="90"/>
      <c r="D137" s="91">
        <f t="shared" si="28"/>
        <v>0</v>
      </c>
      <c r="E137" s="92">
        <f t="shared" ca="1" si="29"/>
        <v>0</v>
      </c>
      <c r="F137" s="93">
        <f t="shared" si="30"/>
        <v>0</v>
      </c>
      <c r="G137" s="93">
        <f t="shared" si="33"/>
        <v>0</v>
      </c>
      <c r="H137" s="93">
        <f t="shared" ca="1" si="31"/>
        <v>0</v>
      </c>
      <c r="I137" s="5" t="e">
        <f t="shared" ca="1" si="32"/>
        <v>#DIV/0!</v>
      </c>
      <c r="K137" s="464"/>
      <c r="L137" s="464"/>
      <c r="M137" s="438"/>
      <c r="N137" s="438"/>
    </row>
    <row r="138" spans="1:14" ht="20.100000000000001" customHeight="1">
      <c r="A138" s="190">
        <v>87</v>
      </c>
      <c r="B138" s="85" t="str">
        <f>IFERROR(VLOOKUP(A138,Tabla_Datos,2,FALSE),0)</f>
        <v>Obras Complementarias - Red agua potable - Perforación de refuerzo (Prof.150 m.) (Participacion del 8% en la ejecucion de una perforacion S/Solicitud de Factibilidad)</v>
      </c>
      <c r="C138" s="90"/>
      <c r="D138" s="91" t="str">
        <f>IFERROR(VLOOKUP(A138,Tabla_Datos,3,FALSE),0)</f>
        <v>gl</v>
      </c>
      <c r="E138" s="92">
        <f ca="1">IFERROR(VLOOKUP(A138,INDIRECT("Tabla_"&amp;LEFT($A$93,16)),4,FALSE),0)</f>
        <v>1</v>
      </c>
      <c r="F138" s="93">
        <f>IFERROR(VLOOKUP(A138,Tabla_AP,7,FALSE),0)</f>
        <v>0</v>
      </c>
      <c r="G138" s="93">
        <f>ROUND(PrecioUnitario(F138,Costo_Financiero,Gastos_Generales,Beneficio,Ingresos_Brutos,IVA_Infraestructura),2)</f>
        <v>0</v>
      </c>
      <c r="H138" s="93">
        <f ca="1">ROUND(E138*G138,2)</f>
        <v>0</v>
      </c>
      <c r="I138" s="5" t="e">
        <f ca="1">H138/Monto_Oferta</f>
        <v>#DIV/0!</v>
      </c>
      <c r="K138" s="464"/>
      <c r="L138" s="464"/>
      <c r="M138" s="438"/>
      <c r="N138" s="438"/>
    </row>
    <row r="139" spans="1:14" ht="20.100000000000001" customHeight="1">
      <c r="A139" s="233"/>
      <c r="B139" s="85"/>
      <c r="C139" s="90"/>
      <c r="D139" s="91"/>
      <c r="E139" s="92"/>
      <c r="F139" s="93"/>
      <c r="G139" s="93"/>
      <c r="H139" s="93"/>
      <c r="I139" s="5"/>
      <c r="K139" s="464"/>
      <c r="L139" s="464"/>
      <c r="M139" s="438"/>
      <c r="N139" s="438"/>
    </row>
    <row r="140" spans="1:14" ht="20.100000000000001" customHeight="1">
      <c r="A140" s="233"/>
      <c r="B140" s="511"/>
      <c r="C140" s="94"/>
      <c r="D140" s="95"/>
      <c r="E140" s="512"/>
      <c r="F140" s="513"/>
      <c r="G140" s="514"/>
      <c r="H140" s="93"/>
      <c r="I140" s="5"/>
      <c r="K140" s="464"/>
      <c r="L140" s="464"/>
      <c r="M140" s="438"/>
      <c r="N140" s="438"/>
    </row>
    <row r="141" spans="1:14" ht="20.100000000000001" customHeight="1">
      <c r="A141" s="169"/>
      <c r="B141" s="164" t="str">
        <f>"TOTAL COSTO "</f>
        <v xml:space="preserve">TOTAL COSTO </v>
      </c>
      <c r="C141" s="164"/>
      <c r="D141" s="164"/>
      <c r="E141" s="164"/>
      <c r="F141" s="167">
        <f ca="1">+H143</f>
        <v>0</v>
      </c>
      <c r="G141" s="170"/>
      <c r="H141" s="165">
        <f ca="1">SUM(H95:H140)</f>
        <v>0</v>
      </c>
      <c r="I141" s="166" t="e">
        <f ca="1">SUM(I95:I140)</f>
        <v>#DIV/0!</v>
      </c>
      <c r="K141" s="535"/>
    </row>
    <row r="142" spans="1:14" ht="20.100000000000001" customHeight="1" thickBot="1">
      <c r="G142" s="96"/>
      <c r="K142" s="464"/>
    </row>
    <row r="143" spans="1:14" s="202" customFormat="1" ht="20.100000000000001" customHeight="1" thickTop="1">
      <c r="A143" s="194" t="s">
        <v>1106</v>
      </c>
      <c r="B143" s="195" t="s">
        <v>1167</v>
      </c>
      <c r="C143" s="196"/>
      <c r="D143" s="197"/>
      <c r="E143" s="198"/>
      <c r="F143" s="199"/>
      <c r="G143" s="198"/>
      <c r="H143" s="321">
        <f ca="1">ROUND(H141/Coef_Paso_Infraestructura,2)</f>
        <v>0</v>
      </c>
      <c r="I143" s="322"/>
      <c r="K143" s="465"/>
    </row>
    <row r="144" spans="1:14" s="202" customFormat="1" ht="20.100000000000001" customHeight="1">
      <c r="A144" s="203" t="s">
        <v>1107</v>
      </c>
      <c r="B144" s="204" t="str">
        <f>"COSTO FINANCIERO  "&amp;ROUND(Costo_Financiero*100,2)&amp;" % de ( 1 )"</f>
        <v>COSTO FINANCIERO  0 % de ( 1 )</v>
      </c>
      <c r="C144" s="205"/>
      <c r="D144" s="206"/>
      <c r="E144" s="207">
        <f>Costo_Financiero</f>
        <v>0</v>
      </c>
      <c r="F144" s="86"/>
      <c r="G144" s="208"/>
      <c r="H144" s="323">
        <f ca="1">ROUND(H143*Costo_Financiero,2)</f>
        <v>0</v>
      </c>
      <c r="I144" s="324"/>
      <c r="K144" s="463"/>
    </row>
    <row r="145" spans="1:11" s="202" customFormat="1" ht="20.100000000000001" customHeight="1">
      <c r="A145" s="203" t="s">
        <v>1108</v>
      </c>
      <c r="B145" s="204" t="s">
        <v>1240</v>
      </c>
      <c r="C145" s="205"/>
      <c r="D145" s="206"/>
      <c r="E145" s="208"/>
      <c r="F145" s="86"/>
      <c r="G145" s="208"/>
      <c r="H145" s="323">
        <f ca="1">H143+H144</f>
        <v>0</v>
      </c>
      <c r="I145" s="324"/>
    </row>
    <row r="146" spans="1:11" s="202" customFormat="1" ht="20.100000000000001" customHeight="1">
      <c r="A146" s="203" t="s">
        <v>1109</v>
      </c>
      <c r="B146" s="210" t="str">
        <f>CONCATENATE("GASTOS GENERALES  ",ROUND(Gastos_Generales*100,3)," % de ( 3 )")</f>
        <v>GASTOS GENERALES  15 % de ( 3 )</v>
      </c>
      <c r="C146" s="210"/>
      <c r="D146" s="211"/>
      <c r="E146" s="207">
        <f>Gastos_Generales</f>
        <v>0.15</v>
      </c>
      <c r="F146" s="86"/>
      <c r="G146" s="208"/>
      <c r="H146" s="323">
        <f ca="1">ROUND(H145*E146,2)</f>
        <v>0</v>
      </c>
      <c r="I146" s="325"/>
      <c r="K146" s="332"/>
    </row>
    <row r="147" spans="1:11" s="202" customFormat="1" ht="20.100000000000001" customHeight="1">
      <c r="A147" s="203" t="s">
        <v>1110</v>
      </c>
      <c r="B147" s="210" t="str">
        <f>CONCATENATE("BENEFICIOS  ",ROUND(Beneficio*100,2)," % de ( 3 )")</f>
        <v>BENEFICIOS  10 % de ( 3 )</v>
      </c>
      <c r="C147" s="210"/>
      <c r="D147" s="211"/>
      <c r="E147" s="207">
        <f>Beneficio</f>
        <v>0.1</v>
      </c>
      <c r="F147" s="86"/>
      <c r="G147" s="208"/>
      <c r="H147" s="323">
        <f ca="1">ROUND((H145)*Beneficio,2)</f>
        <v>0</v>
      </c>
      <c r="I147" s="325"/>
      <c r="K147" s="332"/>
    </row>
    <row r="148" spans="1:11" s="202" customFormat="1" ht="20.100000000000001" customHeight="1">
      <c r="A148" s="203">
        <v>6</v>
      </c>
      <c r="B148" s="204" t="s">
        <v>1164</v>
      </c>
      <c r="C148" s="205"/>
      <c r="D148" s="211"/>
      <c r="E148" s="208"/>
      <c r="F148" s="86"/>
      <c r="G148" s="208"/>
      <c r="H148" s="323">
        <f ca="1">H145+H146+H147</f>
        <v>0</v>
      </c>
      <c r="I148" s="325"/>
      <c r="K148" s="332"/>
    </row>
    <row r="149" spans="1:11" s="202" customFormat="1" ht="20.100000000000001" customHeight="1">
      <c r="A149" s="203" t="s">
        <v>1165</v>
      </c>
      <c r="B149" s="210" t="str">
        <f>CONCATENATE("INGRESOS BRUTOS Y LOTE HOGAR  ",ROUND(Ingresos_Brutos*100,2)," % de ( 6 )")</f>
        <v>INGRESOS BRUTOS Y LOTE HOGAR  2,4 % de ( 6 )</v>
      </c>
      <c r="C149" s="210"/>
      <c r="D149" s="211"/>
      <c r="E149" s="207">
        <f>Ingresos_Brutos</f>
        <v>2.4E-2</v>
      </c>
      <c r="F149" s="86"/>
      <c r="G149" s="208"/>
      <c r="H149" s="323">
        <f ca="1">IF(Ingresos_Brutos=0,,ROUND(Ingresos_Brutos*H148,2))</f>
        <v>0</v>
      </c>
      <c r="I149" s="460"/>
      <c r="K149" s="430"/>
    </row>
    <row r="150" spans="1:11" s="202" customFormat="1" ht="20.100000000000001" customHeight="1" thickBot="1">
      <c r="A150" s="212" t="s">
        <v>1166</v>
      </c>
      <c r="B150" s="213" t="str">
        <f>CONCATENATE("IMPUESTO AL VALOR AGREGADO ",IVA_Vivienda*100," % de ( 6 )")</f>
        <v>IMPUESTO AL VALOR AGREGADO 10,5 % de ( 6 )</v>
      </c>
      <c r="C150" s="213"/>
      <c r="D150" s="214"/>
      <c r="E150" s="215">
        <f>IVA_Infraestructura</f>
        <v>0.21</v>
      </c>
      <c r="F150" s="216"/>
      <c r="G150" s="217"/>
      <c r="H150" s="326">
        <f ca="1">IF(IVA_Infraestructura=0,,ROUND(IVA_Infraestructura*H148,2))</f>
        <v>0</v>
      </c>
      <c r="I150" s="327"/>
    </row>
    <row r="151" spans="1:11" ht="20.100000000000001" customHeight="1" thickTop="1">
      <c r="A151" s="102"/>
      <c r="B151" s="97"/>
      <c r="C151" s="97"/>
      <c r="D151" s="98"/>
      <c r="E151" s="99"/>
      <c r="F151" s="100"/>
      <c r="G151" s="103"/>
      <c r="I151" s="98"/>
    </row>
    <row r="152" spans="1:11" ht="20.100000000000001" customHeight="1">
      <c r="B152" s="448" t="str">
        <f>"PRECIO TOTAL "&amp;A93</f>
        <v>PRECIO TOTAL INFRAESTRUCTURA - URBANIZACIÓN - DOC. FINAL DE OBRA - OBRAS DE NEXO - OBRAS COMPLEMENTARIAS</v>
      </c>
      <c r="C152" s="121"/>
      <c r="D152" s="98"/>
      <c r="E152" s="3"/>
      <c r="F152" s="100"/>
      <c r="G152" s="103"/>
      <c r="H152" s="103">
        <f ca="1">H141</f>
        <v>0</v>
      </c>
      <c r="I152" s="459"/>
      <c r="K152" s="535"/>
    </row>
    <row r="153" spans="1:11" ht="19.5" customHeight="1">
      <c r="A153" s="104"/>
      <c r="B153" s="162"/>
      <c r="C153" s="162"/>
      <c r="D153" s="162"/>
      <c r="E153" s="162"/>
      <c r="F153" s="162"/>
      <c r="G153" s="103"/>
      <c r="I153" s="105"/>
    </row>
    <row r="154" spans="1:11" ht="18">
      <c r="B154" s="121" t="s">
        <v>1127</v>
      </c>
      <c r="H154" s="193">
        <f ca="1">+H91+H152</f>
        <v>0</v>
      </c>
      <c r="I154" s="166" t="e">
        <f ca="1">+$I$141+$I$80</f>
        <v>#DIV/0!</v>
      </c>
    </row>
    <row r="155" spans="1:11" ht="18">
      <c r="B155" s="121"/>
      <c r="G155" s="103"/>
      <c r="H155" s="127"/>
      <c r="K155" s="535"/>
    </row>
    <row r="156" spans="1:11" ht="34.9" customHeight="1">
      <c r="A156" s="609" t="str">
        <f ca="1">"SON PESOS: "&amp;UPPER(CONVERTIRNUM(Monto_Oferta))</f>
        <v>SON PESOS: CERO PESOS CON 00/100</v>
      </c>
      <c r="B156" s="609"/>
      <c r="C156" s="609"/>
      <c r="D156" s="609"/>
      <c r="E156" s="609"/>
      <c r="F156" s="609"/>
      <c r="G156" s="609"/>
      <c r="H156" s="609"/>
      <c r="I156" s="609"/>
    </row>
    <row r="157" spans="1:11" ht="20.25">
      <c r="A157" s="106" t="s">
        <v>1119</v>
      </c>
      <c r="H157" s="581"/>
    </row>
    <row r="159" spans="1:11">
      <c r="H159" s="535"/>
    </row>
  </sheetData>
  <sheetProtection formatCells="0" formatColumns="0" formatRows="0" insertColumns="0" insertRows="0" deleteColumns="0" deleteRows="0"/>
  <mergeCells count="11">
    <mergeCell ref="A156:I156"/>
    <mergeCell ref="B26:C26"/>
    <mergeCell ref="B94:C94"/>
    <mergeCell ref="D16:E16"/>
    <mergeCell ref="D17:E17"/>
    <mergeCell ref="D18:E18"/>
    <mergeCell ref="D19:E19"/>
    <mergeCell ref="D20:E20"/>
    <mergeCell ref="D21:E21"/>
    <mergeCell ref="D22:E22"/>
    <mergeCell ref="D23:E23"/>
  </mergeCells>
  <conditionalFormatting sqref="B153:B155 A153 B91:D91 I90:I91 A90:D90">
    <cfRule type="expression" dxfId="113" priority="667" stopIfTrue="1">
      <formula>#REF!=1</formula>
    </cfRule>
  </conditionalFormatting>
  <conditionalFormatting sqref="A93 A133:A140 A16:A24 A78:A79">
    <cfRule type="expression" dxfId="112" priority="668" stopIfTrue="1">
      <formula>#REF!&gt;0</formula>
    </cfRule>
    <cfRule type="expression" dxfId="111" priority="669" stopIfTrue="1">
      <formula>#REF!&gt;0</formula>
    </cfRule>
    <cfRule type="expression" dxfId="110" priority="670" stopIfTrue="1">
      <formula>#REF!&gt;0</formula>
    </cfRule>
  </conditionalFormatting>
  <conditionalFormatting sqref="C95:C140 B133:C140 E95:E140 B78:C79 C28:C79 E28:E79">
    <cfRule type="expression" dxfId="109" priority="671" stopIfTrue="1">
      <formula>#REF!&gt;0</formula>
    </cfRule>
    <cfRule type="expression" dxfId="108" priority="672" stopIfTrue="1">
      <formula>#REF!&gt;0</formula>
    </cfRule>
    <cfRule type="expression" dxfId="107" priority="673" stopIfTrue="1">
      <formula>#REF!&gt;0</formula>
    </cfRule>
  </conditionalFormatting>
  <conditionalFormatting sqref="B153:B155 A90 B90:C91">
    <cfRule type="expression" dxfId="106" priority="674" stopIfTrue="1">
      <formula>#REF!=1</formula>
    </cfRule>
  </conditionalFormatting>
  <conditionalFormatting sqref="I153 B153:B155 G153 G155 H154 B91:D91 I90 A90:D90 F90:G91">
    <cfRule type="expression" dxfId="105" priority="675" stopIfTrue="1">
      <formula>#REF!=1</formula>
    </cfRule>
  </conditionalFormatting>
  <conditionalFormatting sqref="A95:B140 A28:B79">
    <cfRule type="expression" dxfId="104" priority="142">
      <formula>$D28=0</formula>
    </cfRule>
  </conditionalFormatting>
  <conditionalFormatting sqref="B49">
    <cfRule type="expression" dxfId="103" priority="132">
      <formula>$D49=0</formula>
    </cfRule>
  </conditionalFormatting>
  <conditionalFormatting sqref="A95:A140 C49 C78:C79 E78:E79 A28:A79">
    <cfRule type="expression" dxfId="102" priority="136" stopIfTrue="1">
      <formula>#REF!&gt;0</formula>
    </cfRule>
    <cfRule type="expression" dxfId="101" priority="137" stopIfTrue="1">
      <formula>#REF!&gt;0</formula>
    </cfRule>
    <cfRule type="expression" dxfId="100" priority="138" stopIfTrue="1">
      <formula>#REF!&gt;0</formula>
    </cfRule>
  </conditionalFormatting>
  <conditionalFormatting sqref="B152:D152 I146:I152 A146:D151 A143:C145 I85:I89 A85:D89 A82:C84">
    <cfRule type="expression" dxfId="99" priority="98" stopIfTrue="1">
      <formula>#REF!=1</formula>
    </cfRule>
  </conditionalFormatting>
  <conditionalFormatting sqref="B146:C147 B149:C152 A146:A151 A143:D145 B85:C86 B88:C89 A85:A89 A82:D84">
    <cfRule type="expression" dxfId="98" priority="99" stopIfTrue="1">
      <formula>#REF!=1</formula>
    </cfRule>
  </conditionalFormatting>
  <conditionalFormatting sqref="B152:D152 I151 F151:G152 A143:D151 H143:I150 F143:F150 H152 A82:D89 H82:I89 F82:F89 H91">
    <cfRule type="expression" dxfId="97" priority="100" stopIfTrue="1">
      <formula>#REF!=1</formula>
    </cfRule>
  </conditionalFormatting>
  <printOptions horizontalCentered="1"/>
  <pageMargins left="0.59055118110236227" right="0" top="0.78740157480314965" bottom="0.19685039370078741" header="0.39370078740157483" footer="0"/>
  <pageSetup paperSize="5" scale="47" fitToHeight="0" orientation="portrait" r:id="rId1"/>
  <headerFooter>
    <oddHeader>&amp;C&amp;G</oddHeader>
  </headerFooter>
  <rowBreaks count="1" manualBreakCount="1">
    <brk id="91" max="8" man="1"/>
  </rowBreaks>
  <legacyDrawingHF r:id="rId2"/>
</worksheet>
</file>

<file path=xl/worksheets/sheet13.xml><?xml version="1.0" encoding="utf-8"?>
<worksheet xmlns="http://schemas.openxmlformats.org/spreadsheetml/2006/main" xmlns:r="http://schemas.openxmlformats.org/officeDocument/2006/relationships">
  <sheetPr codeName="Hoja4">
    <tabColor rgb="FFFF0000"/>
    <pageSetUpPr fitToPage="1"/>
  </sheetPr>
  <dimension ref="A1:R124"/>
  <sheetViews>
    <sheetView view="pageBreakPreview" zoomScale="77" zoomScaleNormal="70" zoomScaleSheetLayoutView="77" workbookViewId="0">
      <selection activeCell="H2" sqref="H2"/>
    </sheetView>
  </sheetViews>
  <sheetFormatPr baseColWidth="10" defaultColWidth="11.42578125" defaultRowHeight="20.100000000000001" customHeight="1"/>
  <cols>
    <col min="1" max="1" width="8.7109375" style="62" customWidth="1"/>
    <col min="2" max="2" width="38.42578125" style="62" customWidth="1"/>
    <col min="3" max="3" width="58.42578125" style="62" customWidth="1"/>
    <col min="4" max="4" width="18.7109375" style="62" customWidth="1"/>
    <col min="5" max="5" width="16.7109375" style="63" customWidth="1"/>
    <col min="6" max="17" width="15.7109375" style="62" customWidth="1"/>
    <col min="18" max="18" width="15.7109375" style="259" customWidth="1"/>
    <col min="19" max="16384" width="11.42578125" style="62"/>
  </cols>
  <sheetData>
    <row r="1" spans="1:18" s="100" customFormat="1" ht="20.100000000000001" customHeight="1">
      <c r="A1" s="100" t="s">
        <v>7</v>
      </c>
      <c r="C1" s="479" t="str">
        <f>Comitente</f>
        <v>INSTITUTO PROVINCIAL DE LA VIVIENDA</v>
      </c>
      <c r="R1" s="260"/>
    </row>
    <row r="2" spans="1:18" s="256" customFormat="1" ht="20.100000000000001" customHeight="1">
      <c r="A2" s="256" t="s">
        <v>8</v>
      </c>
      <c r="C2" s="480" t="str">
        <f>Obra</f>
        <v>BARRIO SAN CAYETANO - DPTO. CHIMBAS</v>
      </c>
      <c r="Q2" s="644"/>
    </row>
    <row r="3" spans="1:18" s="256" customFormat="1" ht="20.100000000000001" customHeight="1">
      <c r="A3" s="256" t="s">
        <v>12</v>
      </c>
      <c r="C3" s="480" t="str">
        <f>Ubicación</f>
        <v>DPTO. CHIMBAS</v>
      </c>
      <c r="R3" s="261"/>
    </row>
    <row r="4" spans="1:18" s="256" customFormat="1" ht="20.100000000000001" customHeight="1">
      <c r="A4" s="256" t="s">
        <v>11</v>
      </c>
      <c r="C4" s="481" t="str">
        <f>Número_Licitación</f>
        <v>03/2019</v>
      </c>
      <c r="R4" s="261"/>
    </row>
    <row r="5" spans="1:18" s="256" customFormat="1" ht="20.100000000000001" customHeight="1">
      <c r="A5" s="256" t="s">
        <v>32</v>
      </c>
      <c r="C5" s="481" t="str">
        <f>Número_Expediente</f>
        <v>501-002133-2019</v>
      </c>
      <c r="R5" s="261"/>
    </row>
    <row r="6" spans="1:18" s="256" customFormat="1" ht="20.100000000000001" customHeight="1">
      <c r="A6" s="256" t="s">
        <v>1103</v>
      </c>
      <c r="C6" s="483">
        <f>Anticipo_Financiero</f>
        <v>0.1</v>
      </c>
      <c r="D6" s="262"/>
      <c r="R6" s="261"/>
    </row>
    <row r="7" spans="1:18" s="256" customFormat="1" ht="20.100000000000001" customHeight="1">
      <c r="A7" s="256" t="s">
        <v>13</v>
      </c>
      <c r="C7" s="478">
        <f>Plazo_Obra</f>
        <v>360</v>
      </c>
      <c r="R7" s="261"/>
    </row>
    <row r="8" spans="1:18" s="256" customFormat="1" ht="20.100000000000001" customHeight="1">
      <c r="A8" s="256" t="s">
        <v>9</v>
      </c>
      <c r="C8" s="480" t="str">
        <f>Contratista</f>
        <v>xxxxxx</v>
      </c>
      <c r="R8" s="261"/>
    </row>
    <row r="9" spans="1:18" s="256" customFormat="1" ht="20.100000000000001" customHeight="1">
      <c r="A9" s="256" t="s">
        <v>42</v>
      </c>
      <c r="C9" s="480">
        <f ca="1">Monto_Oferta</f>
        <v>0</v>
      </c>
      <c r="R9" s="261"/>
    </row>
    <row r="10" spans="1:18" s="257" customFormat="1" ht="20.100000000000001" customHeight="1">
      <c r="A10" s="257" t="s">
        <v>1137</v>
      </c>
      <c r="C10" s="482">
        <f>Monto_Terreno</f>
        <v>0</v>
      </c>
      <c r="R10" s="263"/>
    </row>
    <row r="11" spans="1:18" s="106" customFormat="1" ht="20.100000000000001" customHeight="1">
      <c r="A11" s="257"/>
      <c r="C11" s="258"/>
      <c r="R11" s="255"/>
    </row>
    <row r="12" spans="1:18" s="106" customFormat="1" ht="20.100000000000001" customHeight="1">
      <c r="A12" s="615" t="s">
        <v>40</v>
      </c>
      <c r="B12" s="616"/>
      <c r="C12" s="616"/>
      <c r="D12" s="617"/>
      <c r="E12" s="100"/>
      <c r="F12" s="100"/>
      <c r="G12" s="100"/>
      <c r="H12" s="100"/>
      <c r="R12" s="255"/>
    </row>
    <row r="14" spans="1:18" ht="20.100000000000001" customHeight="1">
      <c r="A14" s="619" t="s">
        <v>1105</v>
      </c>
      <c r="B14" s="620" t="s">
        <v>0</v>
      </c>
      <c r="C14" s="620"/>
      <c r="D14" s="621" t="s">
        <v>10</v>
      </c>
      <c r="E14" s="78"/>
      <c r="F14" s="622" t="s">
        <v>16</v>
      </c>
      <c r="G14" s="623"/>
      <c r="H14" s="623"/>
      <c r="I14" s="623"/>
      <c r="J14" s="623"/>
      <c r="K14" s="623"/>
      <c r="L14" s="623"/>
      <c r="M14" s="623"/>
      <c r="N14" s="623"/>
      <c r="O14" s="623"/>
      <c r="P14" s="623"/>
      <c r="Q14" s="623"/>
      <c r="R14" s="618" t="s">
        <v>15</v>
      </c>
    </row>
    <row r="15" spans="1:18" ht="20.100000000000001" customHeight="1">
      <c r="A15" s="619"/>
      <c r="B15" s="620"/>
      <c r="C15" s="620"/>
      <c r="D15" s="621"/>
      <c r="E15" s="78"/>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v>10</v>
      </c>
      <c r="P15" s="59">
        <v>11</v>
      </c>
      <c r="Q15" s="59">
        <v>12</v>
      </c>
      <c r="R15" s="618"/>
    </row>
    <row r="16" spans="1:18" ht="20.100000000000001" customHeight="1" thickBot="1">
      <c r="A16" s="60"/>
      <c r="B16" s="79"/>
      <c r="C16" s="79"/>
      <c r="D16" s="80"/>
      <c r="E16" s="78"/>
      <c r="F16" s="443"/>
      <c r="G16" s="444"/>
      <c r="H16" s="444"/>
      <c r="I16" s="444"/>
      <c r="J16" s="444"/>
      <c r="K16" s="444"/>
      <c r="L16" s="444"/>
      <c r="M16" s="444"/>
      <c r="N16" s="444"/>
      <c r="O16" s="444"/>
      <c r="P16" s="444"/>
      <c r="Q16" s="444"/>
      <c r="R16" s="548"/>
    </row>
    <row r="17" spans="1:18" ht="20.100000000000001" customHeight="1">
      <c r="A17" s="251" t="str">
        <f>Datos!B35</f>
        <v>A</v>
      </c>
      <c r="B17" s="252" t="str">
        <f>IFERROR(VLOOKUP(A17,Tabla_Comp_Presup,2,FALSE),0)</f>
        <v>VIVIENDA</v>
      </c>
      <c r="C17" s="253"/>
      <c r="D17" s="5"/>
      <c r="E17" s="61"/>
      <c r="F17" s="439"/>
      <c r="G17" s="440"/>
      <c r="H17" s="440"/>
      <c r="I17" s="440"/>
      <c r="J17" s="440"/>
      <c r="K17" s="440"/>
      <c r="L17" s="440"/>
      <c r="M17" s="440"/>
      <c r="N17" s="440"/>
      <c r="O17" s="440"/>
      <c r="P17" s="441"/>
      <c r="Q17" s="441"/>
      <c r="R17" s="549">
        <f t="shared" ref="R17:R50" si="1">SUM(F17:Q17)</f>
        <v>0</v>
      </c>
    </row>
    <row r="18" spans="1:18" ht="20.100000000000001" customHeight="1">
      <c r="A18" s="251">
        <f>Datos!B36</f>
        <v>1</v>
      </c>
      <c r="B18" s="252" t="str">
        <f>IFERROR(VLOOKUP(A18,Tabla_Comp_Presup,2,FALSE),0)</f>
        <v xml:space="preserve">Preparación de Terreno y Replanteo </v>
      </c>
      <c r="C18" s="253"/>
      <c r="D18" s="5">
        <f ca="1">SUMIF(CyP!A:A,PTyCI!A18,CyP!I:I)</f>
        <v>0</v>
      </c>
      <c r="E18" s="556"/>
      <c r="F18" s="543"/>
      <c r="G18" s="454"/>
      <c r="H18" s="454"/>
      <c r="I18" s="454"/>
      <c r="J18" s="454"/>
      <c r="K18" s="455"/>
      <c r="L18" s="442"/>
      <c r="M18" s="442"/>
      <c r="N18" s="442"/>
      <c r="O18" s="442"/>
      <c r="P18" s="442"/>
      <c r="Q18" s="442"/>
      <c r="R18" s="550">
        <f t="shared" si="1"/>
        <v>0</v>
      </c>
    </row>
    <row r="19" spans="1:18" ht="20.100000000000001" customHeight="1">
      <c r="A19" s="251">
        <f>Datos!B37</f>
        <v>2</v>
      </c>
      <c r="B19" s="252" t="str">
        <f t="shared" ref="B19:B34" si="2">IFERROR(VLOOKUP(A19,Tabla_Comp_Presup,2,FALSE),0)</f>
        <v>Excavaciones, explanación y/o retiro de material proveniente de excavaciones para fundaciones</v>
      </c>
      <c r="C19" s="253"/>
      <c r="D19" s="5">
        <f ca="1">SUMIF(CyP!A:A,PTyCI!A19,CyP!I:I)</f>
        <v>0</v>
      </c>
      <c r="E19" s="61"/>
      <c r="F19" s="543"/>
      <c r="G19" s="454"/>
      <c r="H19" s="454"/>
      <c r="I19" s="454"/>
      <c r="J19" s="454"/>
      <c r="K19" s="455"/>
      <c r="L19" s="442"/>
      <c r="M19" s="442"/>
      <c r="N19" s="442"/>
      <c r="O19" s="442"/>
      <c r="P19" s="442"/>
      <c r="Q19" s="442"/>
      <c r="R19" s="550">
        <f t="shared" si="1"/>
        <v>0</v>
      </c>
    </row>
    <row r="20" spans="1:18" ht="20.100000000000001" customHeight="1">
      <c r="A20" s="251">
        <f>Datos!B38</f>
        <v>3</v>
      </c>
      <c r="B20" s="252" t="str">
        <f t="shared" si="2"/>
        <v>Cimiento y Hormigón Ciclópeo</v>
      </c>
      <c r="C20" s="253"/>
      <c r="D20" s="5">
        <f ca="1">SUMIF(CyP!A:A,PTyCI!A20,CyP!I:I)</f>
        <v>0</v>
      </c>
      <c r="E20" s="61"/>
      <c r="F20" s="543"/>
      <c r="G20" s="455"/>
      <c r="H20" s="455"/>
      <c r="I20" s="455"/>
      <c r="J20" s="455"/>
      <c r="K20" s="545"/>
      <c r="L20" s="557"/>
      <c r="M20" s="442"/>
      <c r="N20" s="442"/>
      <c r="O20" s="442"/>
      <c r="P20" s="442"/>
      <c r="Q20" s="442"/>
      <c r="R20" s="550">
        <f t="shared" si="1"/>
        <v>0</v>
      </c>
    </row>
    <row r="21" spans="1:18" ht="20.100000000000001" customHeight="1">
      <c r="A21" s="251">
        <f>Datos!B39</f>
        <v>4</v>
      </c>
      <c r="B21" s="252" t="str">
        <f t="shared" si="2"/>
        <v>Hormigón de limpieza (e=5cm)</v>
      </c>
      <c r="C21" s="253"/>
      <c r="D21" s="5">
        <f ca="1">SUMIF(CyP!A:A,PTyCI!A21,CyP!I:I)</f>
        <v>0</v>
      </c>
      <c r="E21" s="61"/>
      <c r="F21" s="543"/>
      <c r="G21" s="454"/>
      <c r="H21" s="454"/>
      <c r="I21" s="454"/>
      <c r="J21" s="454"/>
      <c r="K21" s="455"/>
      <c r="L21" s="455"/>
      <c r="M21" s="442"/>
      <c r="N21" s="442"/>
      <c r="O21" s="442"/>
      <c r="P21" s="442"/>
      <c r="Q21" s="442"/>
      <c r="R21" s="550">
        <f t="shared" si="1"/>
        <v>0</v>
      </c>
    </row>
    <row r="22" spans="1:18" ht="20.100000000000001" customHeight="1">
      <c r="A22" s="251">
        <f>Datos!B40</f>
        <v>5</v>
      </c>
      <c r="B22" s="252" t="str">
        <f t="shared" si="2"/>
        <v>Base de Hormigón Simple</v>
      </c>
      <c r="C22" s="253"/>
      <c r="D22" s="5">
        <f ca="1">SUMIF(CyP!A:A,PTyCI!A22,CyP!I:I)</f>
        <v>0</v>
      </c>
      <c r="E22" s="61"/>
      <c r="F22" s="543"/>
      <c r="G22" s="454"/>
      <c r="H22" s="454"/>
      <c r="I22" s="454"/>
      <c r="J22" s="454"/>
      <c r="K22" s="455"/>
      <c r="L22" s="557"/>
      <c r="M22" s="442"/>
      <c r="N22" s="442"/>
      <c r="O22" s="442"/>
      <c r="P22" s="442"/>
      <c r="Q22" s="442"/>
      <c r="R22" s="550">
        <f t="shared" si="1"/>
        <v>0</v>
      </c>
    </row>
    <row r="23" spans="1:18" ht="20.100000000000001" customHeight="1">
      <c r="A23" s="251">
        <f>Datos!B41</f>
        <v>6</v>
      </c>
      <c r="B23" s="252" t="str">
        <f t="shared" si="2"/>
        <v>Base de Hormigón Armado</v>
      </c>
      <c r="C23" s="253"/>
      <c r="D23" s="5">
        <f ca="1">SUMIF(CyP!A:A,PTyCI!A23,CyP!I:I)</f>
        <v>0</v>
      </c>
      <c r="E23" s="61"/>
      <c r="F23" s="543"/>
      <c r="G23" s="454"/>
      <c r="H23" s="454"/>
      <c r="I23" s="454"/>
      <c r="J23" s="454"/>
      <c r="K23" s="455"/>
      <c r="L23" s="455"/>
      <c r="M23" s="442"/>
      <c r="N23" s="442"/>
      <c r="O23" s="442"/>
      <c r="P23" s="442"/>
      <c r="Q23" s="442"/>
      <c r="R23" s="550">
        <f t="shared" si="1"/>
        <v>0</v>
      </c>
    </row>
    <row r="24" spans="1:18" ht="20.100000000000001" customHeight="1">
      <c r="A24" s="251">
        <f>Datos!B42</f>
        <v>7</v>
      </c>
      <c r="B24" s="252" t="str">
        <f t="shared" si="2"/>
        <v>Dado de Fundación</v>
      </c>
      <c r="C24" s="253"/>
      <c r="D24" s="5">
        <f ca="1">SUMIF(CyP!A:A,PTyCI!A24,CyP!I:I)</f>
        <v>0</v>
      </c>
      <c r="E24" s="61"/>
      <c r="F24" s="543"/>
      <c r="G24" s="454"/>
      <c r="H24" s="454"/>
      <c r="I24" s="454"/>
      <c r="J24" s="454"/>
      <c r="K24" s="455"/>
      <c r="L24" s="442"/>
      <c r="M24" s="442"/>
      <c r="N24" s="442"/>
      <c r="O24" s="442"/>
      <c r="P24" s="442"/>
      <c r="Q24" s="442"/>
      <c r="R24" s="550">
        <f t="shared" si="1"/>
        <v>0</v>
      </c>
    </row>
    <row r="25" spans="1:18" ht="20.100000000000001" customHeight="1">
      <c r="A25" s="251">
        <f>Datos!B43</f>
        <v>8</v>
      </c>
      <c r="B25" s="252" t="str">
        <f t="shared" si="2"/>
        <v xml:space="preserve">Vigas de Encadenado Inferior </v>
      </c>
      <c r="C25" s="253"/>
      <c r="D25" s="5">
        <f ca="1">SUMIF(CyP!A:A,PTyCI!A25,CyP!I:I)</f>
        <v>0</v>
      </c>
      <c r="E25" s="61"/>
      <c r="F25" s="559"/>
      <c r="G25" s="557"/>
      <c r="H25" s="557"/>
      <c r="I25" s="557"/>
      <c r="J25" s="557"/>
      <c r="K25" s="455"/>
      <c r="L25" s="442"/>
      <c r="M25" s="442"/>
      <c r="N25" s="442"/>
      <c r="O25" s="442"/>
      <c r="P25" s="442"/>
      <c r="Q25" s="442"/>
      <c r="R25" s="550">
        <f t="shared" si="1"/>
        <v>0</v>
      </c>
    </row>
    <row r="26" spans="1:18" ht="20.100000000000001" customHeight="1">
      <c r="A26" s="251">
        <f>Datos!B44</f>
        <v>9</v>
      </c>
      <c r="B26" s="252" t="str">
        <f t="shared" si="2"/>
        <v>Vigas de Arriostramiento</v>
      </c>
      <c r="C26" s="253"/>
      <c r="D26" s="5">
        <f ca="1">SUMIF(CyP!A:A,PTyCI!A26,CyP!I:I)</f>
        <v>0</v>
      </c>
      <c r="E26" s="61"/>
      <c r="F26" s="559"/>
      <c r="G26" s="557"/>
      <c r="H26" s="557"/>
      <c r="I26" s="557"/>
      <c r="J26" s="557"/>
      <c r="K26" s="455"/>
      <c r="L26" s="442"/>
      <c r="M26" s="442"/>
      <c r="N26" s="442"/>
      <c r="O26" s="442"/>
      <c r="P26" s="442"/>
      <c r="Q26" s="442"/>
      <c r="R26" s="550">
        <f t="shared" si="1"/>
        <v>0</v>
      </c>
    </row>
    <row r="27" spans="1:18" ht="20.100000000000001" customHeight="1">
      <c r="A27" s="251">
        <f>Datos!B45</f>
        <v>10</v>
      </c>
      <c r="B27" s="252" t="str">
        <f t="shared" si="2"/>
        <v>Relleno bajo contrapiso exterior, veredines perimetrales y vereda de acceso</v>
      </c>
      <c r="C27" s="253"/>
      <c r="D27" s="5">
        <f ca="1">SUMIF(CyP!A:A,PTyCI!A27,CyP!I:I)</f>
        <v>0</v>
      </c>
      <c r="E27" s="61"/>
      <c r="F27" s="558"/>
      <c r="G27" s="557"/>
      <c r="H27" s="557"/>
      <c r="I27" s="455"/>
      <c r="J27" s="455"/>
      <c r="K27" s="455"/>
      <c r="L27" s="442"/>
      <c r="M27" s="442"/>
      <c r="N27" s="442"/>
      <c r="O27" s="442"/>
      <c r="P27" s="442"/>
      <c r="Q27" s="442"/>
      <c r="R27" s="550">
        <f t="shared" si="1"/>
        <v>0</v>
      </c>
    </row>
    <row r="28" spans="1:18" ht="20.100000000000001" customHeight="1">
      <c r="A28" s="251">
        <f>Datos!B46</f>
        <v>11</v>
      </c>
      <c r="B28" s="252" t="str">
        <f t="shared" si="2"/>
        <v>Contrapiso Hormigón Fratasado (e=10cm)</v>
      </c>
      <c r="C28" s="253"/>
      <c r="D28" s="5">
        <f ca="1">SUMIF(CyP!A:A,PTyCI!A28,CyP!I:I)</f>
        <v>0</v>
      </c>
      <c r="E28" s="61"/>
      <c r="F28" s="543"/>
      <c r="G28" s="454"/>
      <c r="H28" s="546"/>
      <c r="I28" s="546"/>
      <c r="J28" s="546"/>
      <c r="K28" s="546"/>
      <c r="L28" s="546"/>
      <c r="M28" s="455"/>
      <c r="N28" s="442"/>
      <c r="O28" s="442"/>
      <c r="P28" s="442"/>
      <c r="Q28" s="442"/>
      <c r="R28" s="550">
        <f t="shared" si="1"/>
        <v>0</v>
      </c>
    </row>
    <row r="29" spans="1:18" ht="20.100000000000001" customHeight="1">
      <c r="A29" s="251">
        <f>Datos!B47</f>
        <v>12</v>
      </c>
      <c r="B29" s="252" t="str">
        <f t="shared" si="2"/>
        <v>Capa Aisladora Horizontal</v>
      </c>
      <c r="C29" s="253"/>
      <c r="D29" s="5">
        <f ca="1">SUMIF(CyP!A:A,PTyCI!A29,CyP!I:I)</f>
        <v>0</v>
      </c>
      <c r="E29" s="61"/>
      <c r="F29" s="456"/>
      <c r="G29" s="546"/>
      <c r="H29" s="454"/>
      <c r="I29" s="454"/>
      <c r="J29" s="454"/>
      <c r="K29" s="454"/>
      <c r="L29" s="455"/>
      <c r="M29" s="455"/>
      <c r="N29" s="455"/>
      <c r="O29" s="442"/>
      <c r="P29" s="442"/>
      <c r="Q29" s="442"/>
      <c r="R29" s="550">
        <f t="shared" si="1"/>
        <v>0</v>
      </c>
    </row>
    <row r="30" spans="1:18" ht="20.100000000000001" customHeight="1">
      <c r="A30" s="251">
        <f>Datos!B48</f>
        <v>13</v>
      </c>
      <c r="B30" s="252" t="str">
        <f t="shared" si="2"/>
        <v>Mampostería s/Armar Ladrillón Cerámico Macizo de 0,18m esp.</v>
      </c>
      <c r="C30" s="253"/>
      <c r="D30" s="5">
        <f ca="1">SUMIF(CyP!A:A,PTyCI!A30,CyP!I:I)</f>
        <v>0</v>
      </c>
      <c r="E30" s="61"/>
      <c r="F30" s="558"/>
      <c r="G30" s="557"/>
      <c r="H30" s="557"/>
      <c r="I30" s="455"/>
      <c r="J30" s="455"/>
      <c r="K30" s="455"/>
      <c r="L30" s="442"/>
      <c r="M30" s="442"/>
      <c r="N30" s="442"/>
      <c r="O30" s="442"/>
      <c r="P30" s="442"/>
      <c r="Q30" s="442"/>
      <c r="R30" s="550">
        <f t="shared" si="1"/>
        <v>0</v>
      </c>
    </row>
    <row r="31" spans="1:18" ht="20.100000000000001" customHeight="1">
      <c r="A31" s="251">
        <f>Datos!B49</f>
        <v>14</v>
      </c>
      <c r="B31" s="252" t="str">
        <f t="shared" si="2"/>
        <v>Mampostería Armada Ladrillón Cerámico Macizo de 0,08m esp.</v>
      </c>
      <c r="C31" s="253"/>
      <c r="D31" s="5">
        <f ca="1">SUMIF(CyP!A:A,PTyCI!A31,CyP!I:I)</f>
        <v>0</v>
      </c>
      <c r="E31" s="61"/>
      <c r="F31" s="543"/>
      <c r="G31" s="454"/>
      <c r="H31" s="546"/>
      <c r="I31" s="546"/>
      <c r="J31" s="546"/>
      <c r="K31" s="546"/>
      <c r="L31" s="546"/>
      <c r="M31" s="455"/>
      <c r="N31" s="442"/>
      <c r="O31" s="442"/>
      <c r="P31" s="442"/>
      <c r="Q31" s="442"/>
      <c r="R31" s="550">
        <f t="shared" si="1"/>
        <v>0</v>
      </c>
    </row>
    <row r="32" spans="1:18" ht="20.100000000000001" customHeight="1">
      <c r="A32" s="251">
        <f>Datos!B50</f>
        <v>15</v>
      </c>
      <c r="B32" s="252" t="str">
        <f t="shared" si="2"/>
        <v>Tabique liviano tipo Durlock (con placas de yeso para sectores húmedos)</v>
      </c>
      <c r="C32" s="253"/>
      <c r="D32" s="5">
        <f ca="1">SUMIF(CyP!A:A,PTyCI!A32,CyP!I:I)</f>
        <v>0</v>
      </c>
      <c r="E32" s="61"/>
      <c r="F32" s="543"/>
      <c r="G32" s="454"/>
      <c r="H32" s="454"/>
      <c r="I32" s="454"/>
      <c r="J32" s="454"/>
      <c r="K32" s="454"/>
      <c r="L32" s="455"/>
      <c r="M32" s="455"/>
      <c r="N32" s="455"/>
      <c r="O32" s="442"/>
      <c r="P32" s="442"/>
      <c r="Q32" s="442"/>
      <c r="R32" s="550">
        <f t="shared" si="1"/>
        <v>0</v>
      </c>
    </row>
    <row r="33" spans="1:18" ht="20.100000000000001" customHeight="1">
      <c r="A33" s="251">
        <f>Datos!B51</f>
        <v>16</v>
      </c>
      <c r="B33" s="252" t="str">
        <f t="shared" si="2"/>
        <v>Columnas de Encadenado y Enmarcado</v>
      </c>
      <c r="C33" s="253"/>
      <c r="D33" s="5">
        <f ca="1">SUMIF(CyP!A:A,PTyCI!A33,CyP!I:I)</f>
        <v>0</v>
      </c>
      <c r="E33" s="61"/>
      <c r="F33" s="543"/>
      <c r="G33" s="455"/>
      <c r="H33" s="455"/>
      <c r="I33" s="455"/>
      <c r="J33" s="455"/>
      <c r="K33" s="455"/>
      <c r="L33" s="455"/>
      <c r="M33" s="455"/>
      <c r="N33" s="442"/>
      <c r="O33" s="442"/>
      <c r="P33" s="442"/>
      <c r="Q33" s="442"/>
      <c r="R33" s="550">
        <f t="shared" si="1"/>
        <v>0</v>
      </c>
    </row>
    <row r="34" spans="1:18" ht="20.100000000000001" customHeight="1">
      <c r="A34" s="251">
        <f>Datos!B52</f>
        <v>17</v>
      </c>
      <c r="B34" s="252" t="str">
        <f t="shared" si="2"/>
        <v>Columnas de Carga</v>
      </c>
      <c r="C34" s="253"/>
      <c r="D34" s="5">
        <f ca="1">SUMIF(CyP!A:A,PTyCI!A34,CyP!I:I)</f>
        <v>0</v>
      </c>
      <c r="E34" s="61"/>
      <c r="F34" s="456"/>
      <c r="G34" s="454"/>
      <c r="H34" s="454"/>
      <c r="I34" s="455"/>
      <c r="J34" s="455"/>
      <c r="K34" s="455"/>
      <c r="L34" s="455"/>
      <c r="M34" s="455"/>
      <c r="N34" s="455"/>
      <c r="O34" s="442"/>
      <c r="P34" s="442"/>
      <c r="Q34" s="442"/>
      <c r="R34" s="550">
        <f t="shared" si="1"/>
        <v>0</v>
      </c>
    </row>
    <row r="35" spans="1:18" ht="20.100000000000001" customHeight="1">
      <c r="A35" s="251">
        <f>Datos!B53</f>
        <v>18</v>
      </c>
      <c r="B35" s="252" t="str">
        <f>IFERROR(VLOOKUP(A35,Tabla_Comp_Presup,2,FALSE),0)</f>
        <v>Vigas de Encadenado Superior y Dintel</v>
      </c>
      <c r="C35" s="253"/>
      <c r="D35" s="5">
        <f ca="1">SUMIF(CyP!A:A,PTyCI!A35,CyP!I:I)</f>
        <v>0</v>
      </c>
      <c r="E35" s="61"/>
      <c r="F35" s="456"/>
      <c r="G35" s="544"/>
      <c r="H35" s="454"/>
      <c r="I35" s="454"/>
      <c r="J35" s="454"/>
      <c r="K35" s="454"/>
      <c r="L35" s="454"/>
      <c r="M35" s="455"/>
      <c r="N35" s="455"/>
      <c r="O35" s="442"/>
      <c r="P35" s="442"/>
      <c r="Q35" s="442"/>
      <c r="R35" s="550">
        <f t="shared" si="1"/>
        <v>0</v>
      </c>
    </row>
    <row r="36" spans="1:18" ht="20.100000000000001" customHeight="1">
      <c r="A36" s="251">
        <f>Datos!B54</f>
        <v>19</v>
      </c>
      <c r="B36" s="252" t="str">
        <f>IFERROR(VLOOKUP(A36,Tabla_Comp_Presup,2,FALSE),0)</f>
        <v>Vigas de Carga</v>
      </c>
      <c r="C36" s="253"/>
      <c r="D36" s="5">
        <f ca="1">SUMIF(CyP!A:A,PTyCI!A36,CyP!I:I)</f>
        <v>0</v>
      </c>
      <c r="E36" s="61"/>
      <c r="F36" s="543"/>
      <c r="G36" s="455"/>
      <c r="H36" s="455"/>
      <c r="I36" s="455"/>
      <c r="J36" s="455"/>
      <c r="K36" s="455"/>
      <c r="L36" s="455"/>
      <c r="M36" s="455"/>
      <c r="N36" s="442"/>
      <c r="O36" s="442"/>
      <c r="P36" s="442"/>
      <c r="Q36" s="442"/>
      <c r="R36" s="550">
        <f t="shared" si="1"/>
        <v>0</v>
      </c>
    </row>
    <row r="37" spans="1:18" ht="20.100000000000001" customHeight="1">
      <c r="A37" s="251">
        <f>Datos!B55</f>
        <v>20</v>
      </c>
      <c r="B37" s="252" t="str">
        <f>IFERROR(VLOOKUP(A37,Tabla_Comp_Presup,2,FALSE),0)</f>
        <v>Losa de Hormigón Armado (vista s/oquedades)</v>
      </c>
      <c r="C37" s="253"/>
      <c r="D37" s="5">
        <f ca="1">SUMIF(CyP!A:A,PTyCI!A37,CyP!I:I)</f>
        <v>0</v>
      </c>
      <c r="E37" s="61"/>
      <c r="F37" s="543"/>
      <c r="G37" s="454"/>
      <c r="H37" s="454"/>
      <c r="I37" s="455"/>
      <c r="J37" s="455"/>
      <c r="K37" s="455"/>
      <c r="L37" s="455"/>
      <c r="M37" s="455"/>
      <c r="N37" s="455"/>
      <c r="O37" s="454"/>
      <c r="P37" s="442"/>
      <c r="Q37" s="442"/>
      <c r="R37" s="550">
        <f t="shared" si="1"/>
        <v>0</v>
      </c>
    </row>
    <row r="38" spans="1:18" ht="20.100000000000001" customHeight="1">
      <c r="A38" s="251">
        <f>Datos!B56</f>
        <v>21</v>
      </c>
      <c r="B38" s="252" t="str">
        <f>IFERROR(VLOOKUP(A38,Tabla_Comp_Presup,2,FALSE),0)</f>
        <v>Base Tanque de Reserva</v>
      </c>
      <c r="C38" s="253"/>
      <c r="D38" s="5">
        <f ca="1">SUMIF(CyP!A:A,PTyCI!A38,CyP!I:I)</f>
        <v>0</v>
      </c>
      <c r="E38" s="61"/>
      <c r="F38" s="543"/>
      <c r="G38" s="454"/>
      <c r="H38" s="454"/>
      <c r="I38" s="454"/>
      <c r="J38" s="454"/>
      <c r="K38" s="454"/>
      <c r="L38" s="454"/>
      <c r="M38" s="455"/>
      <c r="N38" s="455"/>
      <c r="O38" s="442"/>
      <c r="P38" s="442"/>
      <c r="Q38" s="442"/>
      <c r="R38" s="550">
        <f t="shared" si="1"/>
        <v>0</v>
      </c>
    </row>
    <row r="39" spans="1:18" ht="20.100000000000001" customHeight="1">
      <c r="A39" s="251">
        <f>Datos!B57</f>
        <v>22</v>
      </c>
      <c r="B39" s="252" t="str">
        <f t="shared" ref="B39:B52" si="3">IFERROR(VLOOKUP(A39,Tabla_Comp_Presup,2,FALSE),0)</f>
        <v>Cubierta de Techo (Aislación Térmica e Hidráulica)</v>
      </c>
      <c r="C39" s="253"/>
      <c r="D39" s="5">
        <f ca="1">SUMIF(CyP!A:A,PTyCI!A39,CyP!I:I)</f>
        <v>0</v>
      </c>
      <c r="E39" s="61"/>
      <c r="F39" s="543"/>
      <c r="G39" s="454"/>
      <c r="H39" s="454"/>
      <c r="I39" s="454"/>
      <c r="J39" s="454"/>
      <c r="K39" s="454"/>
      <c r="L39" s="454"/>
      <c r="M39" s="455"/>
      <c r="N39" s="455"/>
      <c r="O39" s="442"/>
      <c r="P39" s="442"/>
      <c r="Q39" s="442"/>
      <c r="R39" s="550">
        <f t="shared" si="1"/>
        <v>0</v>
      </c>
    </row>
    <row r="40" spans="1:18" ht="20.100000000000001" customHeight="1">
      <c r="A40" s="251" t="str">
        <f>Datos!B58</f>
        <v>22.1</v>
      </c>
      <c r="B40" s="252" t="str">
        <f t="shared" si="3"/>
        <v>Cubierta de Techo (Aislación Hidráulica)</v>
      </c>
      <c r="C40" s="253"/>
      <c r="D40" s="5">
        <f ca="1">SUMIF(CyP!A:A,PTyCI!A40,CyP!I:I)</f>
        <v>0</v>
      </c>
      <c r="E40" s="61"/>
      <c r="F40" s="543"/>
      <c r="G40" s="454"/>
      <c r="H40" s="454"/>
      <c r="I40" s="454"/>
      <c r="J40" s="454"/>
      <c r="K40" s="454"/>
      <c r="L40" s="454"/>
      <c r="M40" s="455"/>
      <c r="N40" s="455"/>
      <c r="O40" s="442"/>
      <c r="P40" s="442"/>
      <c r="Q40" s="442"/>
      <c r="R40" s="550">
        <f>SUM(F40:Q40)</f>
        <v>0</v>
      </c>
    </row>
    <row r="41" spans="1:18" ht="20.100000000000001" customHeight="1">
      <c r="A41" s="251">
        <f>Datos!B59</f>
        <v>23</v>
      </c>
      <c r="B41" s="583" t="str">
        <f t="shared" ref="B41" si="4">IFERROR(VLOOKUP(A41,Tabla_Comp_Presup,2,FALSE),0)</f>
        <v xml:space="preserve">Carpeta Bajo Cerámico </v>
      </c>
      <c r="C41" s="584"/>
      <c r="D41" s="585">
        <f ca="1">SUMIF(CyP!A:A,PTyCI!A41,CyP!I:I)</f>
        <v>0</v>
      </c>
      <c r="E41" s="586"/>
      <c r="F41" s="543"/>
      <c r="G41" s="454"/>
      <c r="H41" s="454"/>
      <c r="I41" s="454"/>
      <c r="J41" s="454"/>
      <c r="K41" s="454"/>
      <c r="L41" s="454"/>
      <c r="M41" s="455"/>
      <c r="N41" s="455"/>
      <c r="O41" s="442"/>
      <c r="P41" s="442"/>
      <c r="Q41" s="442"/>
      <c r="R41" s="587">
        <f>SUM(F41:Q41)</f>
        <v>0</v>
      </c>
    </row>
    <row r="42" spans="1:18" ht="20.100000000000001" customHeight="1">
      <c r="A42" s="251">
        <f>Datos!B60</f>
        <v>24</v>
      </c>
      <c r="B42" s="252" t="str">
        <f t="shared" si="3"/>
        <v>Piso Cerámico (incluido umbrales)</v>
      </c>
      <c r="C42" s="253"/>
      <c r="D42" s="5">
        <f ca="1">SUMIF(CyP!A:A,PTyCI!A42,CyP!I:I)</f>
        <v>0</v>
      </c>
      <c r="E42" s="61"/>
      <c r="F42" s="543"/>
      <c r="G42" s="454"/>
      <c r="H42" s="454"/>
      <c r="I42" s="454"/>
      <c r="J42" s="454"/>
      <c r="K42" s="454"/>
      <c r="L42" s="454"/>
      <c r="M42" s="455"/>
      <c r="N42" s="455"/>
      <c r="O42" s="442"/>
      <c r="P42" s="442"/>
      <c r="Q42" s="442"/>
      <c r="R42" s="550">
        <f t="shared" si="1"/>
        <v>0</v>
      </c>
    </row>
    <row r="43" spans="1:18" ht="20.100000000000001" customHeight="1">
      <c r="A43" s="251">
        <f>Datos!B61</f>
        <v>25</v>
      </c>
      <c r="B43" s="252" t="str">
        <f t="shared" si="3"/>
        <v>Zócalo cerámico (esp.=7cm)</v>
      </c>
      <c r="C43" s="253"/>
      <c r="D43" s="5">
        <f ca="1">SUMIF(CyP!A:A,PTyCI!A43,CyP!I:I)</f>
        <v>0</v>
      </c>
      <c r="E43" s="61"/>
      <c r="F43" s="543"/>
      <c r="G43" s="454"/>
      <c r="H43" s="454"/>
      <c r="I43" s="454"/>
      <c r="J43" s="454"/>
      <c r="K43" s="454"/>
      <c r="L43" s="454"/>
      <c r="M43" s="455"/>
      <c r="N43" s="455"/>
      <c r="O43" s="442"/>
      <c r="P43" s="442"/>
      <c r="Q43" s="442"/>
      <c r="R43" s="550">
        <f t="shared" si="1"/>
        <v>0</v>
      </c>
    </row>
    <row r="44" spans="1:18" ht="20.100000000000001" customHeight="1">
      <c r="A44" s="251">
        <f>Datos!B62</f>
        <v>26</v>
      </c>
      <c r="B44" s="252" t="str">
        <f t="shared" si="3"/>
        <v>Carpinterías metálica, aluminio y madera (incluido premarco metálico, antepecho de hormigón, mosquiteros y cierre tanque reseva)</v>
      </c>
      <c r="C44" s="253"/>
      <c r="D44" s="5">
        <f ca="1">SUMIF(CyP!A:A,PTyCI!A44,CyP!I:I)</f>
        <v>0</v>
      </c>
      <c r="E44" s="61"/>
      <c r="F44" s="543"/>
      <c r="G44" s="454"/>
      <c r="H44" s="454"/>
      <c r="I44" s="454"/>
      <c r="J44" s="454"/>
      <c r="K44" s="454"/>
      <c r="L44" s="454"/>
      <c r="M44" s="455"/>
      <c r="N44" s="455"/>
      <c r="O44" s="442"/>
      <c r="P44" s="442"/>
      <c r="Q44" s="442"/>
      <c r="R44" s="550">
        <f t="shared" si="1"/>
        <v>0</v>
      </c>
    </row>
    <row r="45" spans="1:18" ht="20.100000000000001" customHeight="1">
      <c r="A45" s="251" t="str">
        <f>Datos!B63</f>
        <v>26.1</v>
      </c>
      <c r="B45" s="252" t="str">
        <f t="shared" ref="B45" si="5">IFERROR(VLOOKUP(A45,Tabla_Comp_Presup,2,FALSE),0)</f>
        <v>Carpinterías metálica, aluminio y madera p/disc. (incluido premarco metálico, antepecho de hormigón, mosquiteros y cierre tanque reseva)/</v>
      </c>
      <c r="C45" s="253"/>
      <c r="D45" s="5">
        <f ca="1">SUMIF(CyP!A:A,PTyCI!A45,CyP!I:I)</f>
        <v>0</v>
      </c>
      <c r="E45" s="61"/>
      <c r="F45" s="543"/>
      <c r="G45" s="454"/>
      <c r="H45" s="454"/>
      <c r="I45" s="454"/>
      <c r="J45" s="454"/>
      <c r="K45" s="454"/>
      <c r="L45" s="454"/>
      <c r="M45" s="455"/>
      <c r="N45" s="455"/>
      <c r="O45" s="442"/>
      <c r="P45" s="442"/>
      <c r="Q45" s="442"/>
      <c r="R45" s="550">
        <f>SUM(F45:Q45)</f>
        <v>0</v>
      </c>
    </row>
    <row r="46" spans="1:18" ht="20.100000000000001" customHeight="1">
      <c r="A46" s="251">
        <f>Datos!B64</f>
        <v>27</v>
      </c>
      <c r="B46" s="252" t="str">
        <f t="shared" si="3"/>
        <v>Jaharro b/ revestimiento cerámico</v>
      </c>
      <c r="C46" s="253"/>
      <c r="D46" s="5">
        <f ca="1">SUMIF(CyP!A:A,PTyCI!A46,CyP!I:I)</f>
        <v>0</v>
      </c>
      <c r="E46" s="61"/>
      <c r="F46" s="543"/>
      <c r="G46" s="454"/>
      <c r="H46" s="454"/>
      <c r="I46" s="454"/>
      <c r="J46" s="454"/>
      <c r="K46" s="454"/>
      <c r="L46" s="454"/>
      <c r="M46" s="455"/>
      <c r="N46" s="455"/>
      <c r="O46" s="442"/>
      <c r="P46" s="442"/>
      <c r="Q46" s="442"/>
      <c r="R46" s="550">
        <f t="shared" si="1"/>
        <v>0</v>
      </c>
    </row>
    <row r="47" spans="1:18" ht="20.100000000000001" customHeight="1">
      <c r="A47" s="251">
        <f>Datos!B65</f>
        <v>28</v>
      </c>
      <c r="B47" s="252" t="str">
        <f t="shared" si="3"/>
        <v>Jaharro y Enlucido a la cal (interior)</v>
      </c>
      <c r="C47" s="253"/>
      <c r="D47" s="5">
        <f ca="1">SUMIF(CyP!A:A,PTyCI!A47,CyP!I:I)</f>
        <v>0</v>
      </c>
      <c r="E47" s="61"/>
      <c r="F47" s="543"/>
      <c r="G47" s="454"/>
      <c r="H47" s="454"/>
      <c r="I47" s="454"/>
      <c r="J47" s="454"/>
      <c r="K47" s="454"/>
      <c r="L47" s="454"/>
      <c r="M47" s="455"/>
      <c r="N47" s="455"/>
      <c r="O47" s="442"/>
      <c r="P47" s="442"/>
      <c r="Q47" s="442"/>
      <c r="R47" s="550">
        <f t="shared" si="1"/>
        <v>0</v>
      </c>
    </row>
    <row r="48" spans="1:18" ht="20.100000000000001" customHeight="1">
      <c r="A48" s="251">
        <f>Datos!B66</f>
        <v>29</v>
      </c>
      <c r="B48" s="252" t="str">
        <f t="shared" si="3"/>
        <v>Cielorraso aplicado a la cal</v>
      </c>
      <c r="C48" s="253"/>
      <c r="D48" s="5">
        <f ca="1">SUMIF(CyP!A:A,PTyCI!A48,CyP!I:I)</f>
        <v>0</v>
      </c>
      <c r="E48" s="61"/>
      <c r="F48" s="543"/>
      <c r="G48" s="454"/>
      <c r="H48" s="454"/>
      <c r="I48" s="454"/>
      <c r="J48" s="454"/>
      <c r="K48" s="454"/>
      <c r="L48" s="454"/>
      <c r="M48" s="455"/>
      <c r="N48" s="455"/>
      <c r="O48" s="442"/>
      <c r="P48" s="442"/>
      <c r="Q48" s="442"/>
      <c r="R48" s="550">
        <f t="shared" si="1"/>
        <v>0</v>
      </c>
    </row>
    <row r="49" spans="1:18" ht="20.100000000000001" customHeight="1">
      <c r="A49" s="251">
        <f>Datos!B67</f>
        <v>30</v>
      </c>
      <c r="B49" s="252" t="str">
        <f t="shared" si="3"/>
        <v>Revestimiento cerámico</v>
      </c>
      <c r="C49" s="253"/>
      <c r="D49" s="5">
        <f ca="1">SUMIF(CyP!A:A,PTyCI!A49,CyP!I:I)</f>
        <v>0</v>
      </c>
      <c r="E49" s="61"/>
      <c r="F49" s="543"/>
      <c r="G49" s="454"/>
      <c r="H49" s="454"/>
      <c r="I49" s="454"/>
      <c r="J49" s="454"/>
      <c r="K49" s="454"/>
      <c r="L49" s="454"/>
      <c r="M49" s="455"/>
      <c r="N49" s="455"/>
      <c r="O49" s="442"/>
      <c r="P49" s="442"/>
      <c r="Q49" s="442"/>
      <c r="R49" s="550">
        <f t="shared" si="1"/>
        <v>0</v>
      </c>
    </row>
    <row r="50" spans="1:18" ht="20.100000000000001" customHeight="1">
      <c r="A50" s="251">
        <f>Datos!B68</f>
        <v>31</v>
      </c>
      <c r="B50" s="252" t="str">
        <f t="shared" si="3"/>
        <v>Salpicado Plástico c/color Incluido Jaharro exterior</v>
      </c>
      <c r="C50" s="253"/>
      <c r="D50" s="5">
        <f ca="1">SUMIF(CyP!A:A,PTyCI!A50,CyP!I:I)</f>
        <v>0</v>
      </c>
      <c r="E50" s="61"/>
      <c r="F50" s="543"/>
      <c r="G50" s="454"/>
      <c r="H50" s="454"/>
      <c r="I50" s="454"/>
      <c r="J50" s="454"/>
      <c r="K50" s="454"/>
      <c r="L50" s="454"/>
      <c r="M50" s="455"/>
      <c r="N50" s="455"/>
      <c r="O50" s="442"/>
      <c r="P50" s="442"/>
      <c r="Q50" s="442"/>
      <c r="R50" s="550">
        <f t="shared" si="1"/>
        <v>0</v>
      </c>
    </row>
    <row r="51" spans="1:18" ht="20.100000000000001" customHeight="1">
      <c r="A51" s="251">
        <f>Datos!B69</f>
        <v>32</v>
      </c>
      <c r="B51" s="252" t="str">
        <f t="shared" si="3"/>
        <v>Jaharro y Enlucido a la cal exterior (incluido tanque)</v>
      </c>
      <c r="C51" s="253"/>
      <c r="D51" s="5">
        <f ca="1">SUMIF(CyP!A:A,PTyCI!A51,CyP!I:I)</f>
        <v>0</v>
      </c>
      <c r="E51" s="61"/>
      <c r="F51" s="543"/>
      <c r="G51" s="454"/>
      <c r="H51" s="454"/>
      <c r="I51" s="454"/>
      <c r="J51" s="454"/>
      <c r="K51" s="454"/>
      <c r="L51" s="454"/>
      <c r="M51" s="455"/>
      <c r="N51" s="455"/>
      <c r="O51" s="442"/>
      <c r="P51" s="442"/>
      <c r="Q51" s="442"/>
      <c r="R51" s="550">
        <f t="shared" ref="R51:R82" si="6">SUM(F51:Q51)</f>
        <v>0</v>
      </c>
    </row>
    <row r="52" spans="1:18" ht="20.100000000000001" customHeight="1">
      <c r="A52" s="251">
        <f>Datos!B70</f>
        <v>33</v>
      </c>
      <c r="B52" s="252" t="str">
        <f t="shared" si="3"/>
        <v>Mesadas, campana y ventilaciones</v>
      </c>
      <c r="C52" s="253"/>
      <c r="D52" s="5">
        <f ca="1">SUMIF(CyP!A:A,PTyCI!A52,CyP!I:I)</f>
        <v>0</v>
      </c>
      <c r="E52" s="61"/>
      <c r="F52" s="543"/>
      <c r="G52" s="454"/>
      <c r="H52" s="454"/>
      <c r="I52" s="454"/>
      <c r="J52" s="454"/>
      <c r="K52" s="454"/>
      <c r="L52" s="454"/>
      <c r="M52" s="455"/>
      <c r="N52" s="455"/>
      <c r="O52" s="442"/>
      <c r="P52" s="442"/>
      <c r="Q52" s="442"/>
      <c r="R52" s="550">
        <f t="shared" si="6"/>
        <v>0</v>
      </c>
    </row>
    <row r="53" spans="1:18" ht="20.100000000000001" customHeight="1">
      <c r="A53" s="251" t="str">
        <f>Datos!B71</f>
        <v>33.1</v>
      </c>
      <c r="B53" s="252" t="str">
        <f t="shared" ref="B53:B80" si="7">IFERROR(VLOOKUP(A53,Tabla_Comp_Presup,2,FALSE),0)</f>
        <v>Mesadas, campana y ventilaciones p/ disc.</v>
      </c>
      <c r="C53" s="253"/>
      <c r="D53" s="5">
        <f ca="1">SUMIF(CyP!A:A,PTyCI!A53,CyP!I:I)</f>
        <v>0</v>
      </c>
      <c r="E53" s="61"/>
      <c r="F53" s="543"/>
      <c r="G53" s="454"/>
      <c r="H53" s="454"/>
      <c r="I53" s="454"/>
      <c r="J53" s="454"/>
      <c r="K53" s="454"/>
      <c r="L53" s="454"/>
      <c r="M53" s="455"/>
      <c r="N53" s="455"/>
      <c r="O53" s="442"/>
      <c r="P53" s="442"/>
      <c r="Q53" s="442"/>
      <c r="R53" s="550">
        <f t="shared" si="6"/>
        <v>0</v>
      </c>
    </row>
    <row r="54" spans="1:18" ht="20.100000000000001" customHeight="1">
      <c r="A54" s="251">
        <f>Datos!B72</f>
        <v>34</v>
      </c>
      <c r="B54" s="252" t="str">
        <f t="shared" si="7"/>
        <v>Esmalte sintético sobre carpintería metálica</v>
      </c>
      <c r="C54" s="253"/>
      <c r="D54" s="5">
        <f ca="1">SUMIF(CyP!A:A,PTyCI!A54,CyP!I:I)</f>
        <v>0</v>
      </c>
      <c r="E54" s="61"/>
      <c r="F54" s="543"/>
      <c r="G54" s="454"/>
      <c r="H54" s="454"/>
      <c r="I54" s="454"/>
      <c r="J54" s="454"/>
      <c r="K54" s="454"/>
      <c r="L54" s="454"/>
      <c r="M54" s="455"/>
      <c r="N54" s="455"/>
      <c r="O54" s="442"/>
      <c r="P54" s="442"/>
      <c r="Q54" s="442"/>
      <c r="R54" s="550">
        <f t="shared" si="6"/>
        <v>0</v>
      </c>
    </row>
    <row r="55" spans="1:18" ht="20.100000000000001" customHeight="1">
      <c r="A55" s="251">
        <f>Datos!B73</f>
        <v>35</v>
      </c>
      <c r="B55" s="252" t="str">
        <f t="shared" si="7"/>
        <v>Esmalte sintético sobre carpintería madera</v>
      </c>
      <c r="C55" s="253"/>
      <c r="D55" s="5">
        <f ca="1">SUMIF(CyP!A:A,PTyCI!A55,CyP!I:I)</f>
        <v>0</v>
      </c>
      <c r="E55" s="61"/>
      <c r="F55" s="543"/>
      <c r="G55" s="454"/>
      <c r="H55" s="454"/>
      <c r="I55" s="454"/>
      <c r="J55" s="454"/>
      <c r="K55" s="454"/>
      <c r="L55" s="454"/>
      <c r="M55" s="455"/>
      <c r="N55" s="455"/>
      <c r="O55" s="442"/>
      <c r="P55" s="442"/>
      <c r="Q55" s="442"/>
      <c r="R55" s="550">
        <f t="shared" si="6"/>
        <v>0</v>
      </c>
    </row>
    <row r="56" spans="1:18" ht="20.100000000000001" customHeight="1">
      <c r="A56" s="251">
        <f>Datos!B74</f>
        <v>36</v>
      </c>
      <c r="B56" s="252" t="str">
        <f t="shared" si="7"/>
        <v>Pintura látex interior en muros</v>
      </c>
      <c r="C56" s="253"/>
      <c r="D56" s="5">
        <f ca="1">SUMIF(CyP!A:A,PTyCI!A56,CyP!I:I)</f>
        <v>0</v>
      </c>
      <c r="E56" s="61"/>
      <c r="F56" s="543"/>
      <c r="G56" s="454"/>
      <c r="H56" s="454"/>
      <c r="I56" s="454"/>
      <c r="J56" s="454"/>
      <c r="K56" s="454"/>
      <c r="L56" s="454"/>
      <c r="M56" s="455"/>
      <c r="N56" s="455"/>
      <c r="O56" s="442"/>
      <c r="P56" s="442"/>
      <c r="Q56" s="442"/>
      <c r="R56" s="550">
        <f t="shared" si="6"/>
        <v>0</v>
      </c>
    </row>
    <row r="57" spans="1:18" ht="20.100000000000001" customHeight="1">
      <c r="A57" s="251">
        <f>Datos!B75</f>
        <v>37</v>
      </c>
      <c r="B57" s="252" t="str">
        <f t="shared" si="7"/>
        <v>Pintura látex interior en cielorrasos</v>
      </c>
      <c r="C57" s="253"/>
      <c r="D57" s="5">
        <f ca="1">SUMIF(CyP!A:A,PTyCI!A57,CyP!I:I)</f>
        <v>0</v>
      </c>
      <c r="E57" s="61"/>
      <c r="F57" s="543"/>
      <c r="G57" s="454"/>
      <c r="H57" s="454"/>
      <c r="I57" s="454"/>
      <c r="J57" s="454"/>
      <c r="K57" s="454"/>
      <c r="L57" s="454"/>
      <c r="M57" s="455"/>
      <c r="N57" s="455"/>
      <c r="O57" s="442"/>
      <c r="P57" s="442"/>
      <c r="Q57" s="442"/>
      <c r="R57" s="550">
        <f t="shared" si="6"/>
        <v>0</v>
      </c>
    </row>
    <row r="58" spans="1:18" ht="20.100000000000001" customHeight="1">
      <c r="A58" s="251">
        <f>Datos!B76</f>
        <v>38</v>
      </c>
      <c r="B58" s="252" t="str">
        <f t="shared" si="7"/>
        <v>Provisión y colocación de cristal float 3mm</v>
      </c>
      <c r="C58" s="253"/>
      <c r="D58" s="5">
        <f ca="1">SUMIF(CyP!A:A,PTyCI!A58,CyP!I:I)</f>
        <v>0</v>
      </c>
      <c r="E58" s="61"/>
      <c r="F58" s="543"/>
      <c r="G58" s="454"/>
      <c r="H58" s="454"/>
      <c r="I58" s="454"/>
      <c r="J58" s="454"/>
      <c r="K58" s="454"/>
      <c r="L58" s="454"/>
      <c r="M58" s="455"/>
      <c r="N58" s="455"/>
      <c r="O58" s="442"/>
      <c r="P58" s="442"/>
      <c r="Q58" s="442"/>
      <c r="R58" s="550">
        <f t="shared" si="6"/>
        <v>0</v>
      </c>
    </row>
    <row r="59" spans="1:18" ht="20.100000000000001" customHeight="1">
      <c r="A59" s="251">
        <f>Datos!B77</f>
        <v>39</v>
      </c>
      <c r="B59" s="252" t="str">
        <f t="shared" si="7"/>
        <v>Provisión y colocación de cristal float 4mm</v>
      </c>
      <c r="C59" s="253"/>
      <c r="D59" s="5">
        <f ca="1">SUMIF(CyP!A:A,PTyCI!A59,CyP!I:I)</f>
        <v>0</v>
      </c>
      <c r="E59" s="61"/>
      <c r="F59" s="543"/>
      <c r="G59" s="454"/>
      <c r="H59" s="454"/>
      <c r="I59" s="454"/>
      <c r="J59" s="454"/>
      <c r="K59" s="454"/>
      <c r="L59" s="454"/>
      <c r="M59" s="455"/>
      <c r="N59" s="455"/>
      <c r="O59" s="442"/>
      <c r="P59" s="442"/>
      <c r="Q59" s="442"/>
      <c r="R59" s="550">
        <f t="shared" si="6"/>
        <v>0</v>
      </c>
    </row>
    <row r="60" spans="1:18" ht="20.100000000000001" customHeight="1">
      <c r="A60" s="251">
        <f>Datos!B78</f>
        <v>40</v>
      </c>
      <c r="B60" s="252" t="str">
        <f t="shared" si="7"/>
        <v xml:space="preserve">Vereda, veredín perimetral, vereda de acceso </v>
      </c>
      <c r="C60" s="253"/>
      <c r="D60" s="5">
        <f ca="1">SUMIF(CyP!A:A,PTyCI!A60,CyP!I:I)</f>
        <v>0</v>
      </c>
      <c r="E60" s="61"/>
      <c r="F60" s="543"/>
      <c r="G60" s="454"/>
      <c r="H60" s="454"/>
      <c r="I60" s="454"/>
      <c r="J60" s="454"/>
      <c r="K60" s="454"/>
      <c r="L60" s="454"/>
      <c r="M60" s="455"/>
      <c r="N60" s="455"/>
      <c r="O60" s="442"/>
      <c r="P60" s="442"/>
      <c r="Q60" s="442"/>
      <c r="R60" s="550">
        <f t="shared" si="6"/>
        <v>0</v>
      </c>
    </row>
    <row r="61" spans="1:18" ht="20.100000000000001" customHeight="1">
      <c r="A61" s="251">
        <f>Datos!B79</f>
        <v>41</v>
      </c>
      <c r="B61" s="252" t="str">
        <f t="shared" si="7"/>
        <v>Instalación sanitaria (incl. cañería base, distrib. AF-AC, artefactos y grifería)</v>
      </c>
      <c r="C61" s="253"/>
      <c r="D61" s="5">
        <f ca="1">SUMIF(CyP!A:A,PTyCI!A61,CyP!I:I)</f>
        <v>0</v>
      </c>
      <c r="E61" s="61"/>
      <c r="F61" s="543"/>
      <c r="G61" s="454"/>
      <c r="H61" s="454"/>
      <c r="I61" s="454"/>
      <c r="J61" s="454"/>
      <c r="K61" s="454"/>
      <c r="L61" s="454"/>
      <c r="M61" s="455"/>
      <c r="N61" s="455"/>
      <c r="O61" s="442"/>
      <c r="P61" s="442"/>
      <c r="Q61" s="442"/>
      <c r="R61" s="550">
        <f t="shared" si="6"/>
        <v>0</v>
      </c>
    </row>
    <row r="62" spans="1:18" ht="20.100000000000001" customHeight="1">
      <c r="A62" s="251" t="str">
        <f>Datos!B80</f>
        <v>41.1</v>
      </c>
      <c r="B62" s="252" t="str">
        <f t="shared" si="7"/>
        <v>Instalación sanitaria p/ disc.(incl. cañería base, distrib. AF-AC, artefactos y grifería)</v>
      </c>
      <c r="C62" s="253"/>
      <c r="D62" s="5">
        <f ca="1">SUMIF(CyP!A:A,PTyCI!A62,CyP!I:I)</f>
        <v>0</v>
      </c>
      <c r="E62" s="61"/>
      <c r="F62" s="543"/>
      <c r="G62" s="454"/>
      <c r="H62" s="454"/>
      <c r="I62" s="454"/>
      <c r="J62" s="454"/>
      <c r="K62" s="454"/>
      <c r="L62" s="454"/>
      <c r="M62" s="455"/>
      <c r="N62" s="455"/>
      <c r="O62" s="442"/>
      <c r="P62" s="442"/>
      <c r="Q62" s="442"/>
      <c r="R62" s="550">
        <f t="shared" si="6"/>
        <v>0</v>
      </c>
    </row>
    <row r="63" spans="1:18" ht="20.100000000000001" customHeight="1">
      <c r="A63" s="251">
        <f>Datos!B81</f>
        <v>42</v>
      </c>
      <c r="B63" s="252" t="str">
        <f t="shared" si="7"/>
        <v>Instalación eléctrica (incl. pilastra, proc.cañerias p/3AA,y preveer espacios en tablero gral. p/llaves termomagnéticas corresp. Portalámparas 3 cuerpos)</v>
      </c>
      <c r="C63" s="253"/>
      <c r="D63" s="5">
        <f ca="1">SUMIF(CyP!A:A,PTyCI!A63,CyP!I:I)</f>
        <v>0</v>
      </c>
      <c r="E63" s="61"/>
      <c r="F63" s="543"/>
      <c r="G63" s="454"/>
      <c r="H63" s="454"/>
      <c r="I63" s="454"/>
      <c r="J63" s="454"/>
      <c r="K63" s="454"/>
      <c r="L63" s="454"/>
      <c r="M63" s="455"/>
      <c r="N63" s="455"/>
      <c r="O63" s="442"/>
      <c r="P63" s="442"/>
      <c r="Q63" s="442"/>
      <c r="R63" s="550">
        <f t="shared" si="6"/>
        <v>0</v>
      </c>
    </row>
    <row r="64" spans="1:18" ht="20.100000000000001" customHeight="1">
      <c r="A64" s="251">
        <f>Datos!B82</f>
        <v>43</v>
      </c>
      <c r="B64" s="252" t="str">
        <f t="shared" si="7"/>
        <v>Instalación de Gas (Incl. Cocina 4 hornallas c/horno)</v>
      </c>
      <c r="C64" s="253"/>
      <c r="D64" s="5">
        <f ca="1">SUMIF(CyP!A:A,PTyCI!A64,CyP!I:I)</f>
        <v>0</v>
      </c>
      <c r="E64" s="61"/>
      <c r="F64" s="543"/>
      <c r="G64" s="454"/>
      <c r="H64" s="454"/>
      <c r="I64" s="454"/>
      <c r="J64" s="454"/>
      <c r="K64" s="454"/>
      <c r="L64" s="454"/>
      <c r="M64" s="455"/>
      <c r="N64" s="455"/>
      <c r="O64" s="442"/>
      <c r="P64" s="442"/>
      <c r="Q64" s="442"/>
      <c r="R64" s="550">
        <f t="shared" si="6"/>
        <v>0</v>
      </c>
    </row>
    <row r="65" spans="1:18" ht="20.100000000000001" customHeight="1">
      <c r="A65" s="251">
        <f>Datos!B83</f>
        <v>44</v>
      </c>
      <c r="B65" s="252" t="str">
        <f t="shared" si="7"/>
        <v>Terminación y limpieza de obra</v>
      </c>
      <c r="C65" s="253"/>
      <c r="D65" s="5">
        <f ca="1">SUMIF(CyP!A:A,PTyCI!A65,CyP!I:I)</f>
        <v>0</v>
      </c>
      <c r="E65" s="61"/>
      <c r="F65" s="543"/>
      <c r="G65" s="454"/>
      <c r="H65" s="454"/>
      <c r="I65" s="454"/>
      <c r="J65" s="454"/>
      <c r="K65" s="454"/>
      <c r="L65" s="454"/>
      <c r="M65" s="455"/>
      <c r="N65" s="455"/>
      <c r="O65" s="442"/>
      <c r="P65" s="442"/>
      <c r="Q65" s="442"/>
      <c r="R65" s="550">
        <f t="shared" si="6"/>
        <v>0</v>
      </c>
    </row>
    <row r="66" spans="1:18" ht="20.100000000000001" customHeight="1">
      <c r="A66" s="251">
        <f>Datos!B84</f>
        <v>45</v>
      </c>
      <c r="B66" s="252" t="str">
        <f t="shared" si="7"/>
        <v>Flete</v>
      </c>
      <c r="C66" s="253"/>
      <c r="D66" s="5">
        <f ca="1">SUMIF(CyP!A:A,PTyCI!A66,CyP!I:I)</f>
        <v>0</v>
      </c>
      <c r="E66" s="61"/>
      <c r="F66" s="543"/>
      <c r="G66" s="454"/>
      <c r="H66" s="454"/>
      <c r="I66" s="454"/>
      <c r="J66" s="454"/>
      <c r="K66" s="454"/>
      <c r="L66" s="454"/>
      <c r="M66" s="455"/>
      <c r="N66" s="455"/>
      <c r="O66" s="442"/>
      <c r="P66" s="442"/>
      <c r="Q66" s="442"/>
      <c r="R66" s="550">
        <f t="shared" si="6"/>
        <v>0</v>
      </c>
    </row>
    <row r="67" spans="1:18" ht="20.100000000000001" customHeight="1">
      <c r="A67" s="251" t="str">
        <f>Datos!B85</f>
        <v>B</v>
      </c>
      <c r="B67" s="252" t="str">
        <f t="shared" si="7"/>
        <v>INFRAESTRUCTURA</v>
      </c>
      <c r="C67" s="253"/>
      <c r="D67" s="5" t="e">
        <f ca="1">SUMIF(CyP!A:A,PTyCI!A67,CyP!I:I)</f>
        <v>#DIV/0!</v>
      </c>
      <c r="E67" s="61"/>
      <c r="F67" s="588"/>
      <c r="G67" s="589"/>
      <c r="H67" s="589"/>
      <c r="I67" s="589"/>
      <c r="J67" s="589"/>
      <c r="K67" s="589"/>
      <c r="L67" s="589"/>
      <c r="M67" s="590"/>
      <c r="N67" s="590"/>
      <c r="O67" s="591"/>
      <c r="P67" s="591"/>
      <c r="Q67" s="591"/>
      <c r="R67" s="550">
        <f t="shared" si="6"/>
        <v>0</v>
      </c>
    </row>
    <row r="68" spans="1:18" ht="20.100000000000001" customHeight="1">
      <c r="A68" s="251">
        <f>Datos!B86</f>
        <v>46</v>
      </c>
      <c r="B68" s="252" t="str">
        <f t="shared" si="7"/>
        <v>Demolición de plateas de hormigón armado</v>
      </c>
      <c r="C68" s="253"/>
      <c r="D68" s="5" t="e">
        <f ca="1">SUMIF(CyP!A:A,PTyCI!A68,CyP!I:I)</f>
        <v>#DIV/0!</v>
      </c>
      <c r="E68" s="61"/>
      <c r="F68" s="543"/>
      <c r="G68" s="454"/>
      <c r="H68" s="454"/>
      <c r="I68" s="454"/>
      <c r="J68" s="454"/>
      <c r="K68" s="454"/>
      <c r="L68" s="454"/>
      <c r="M68" s="455"/>
      <c r="N68" s="455"/>
      <c r="O68" s="442"/>
      <c r="P68" s="442"/>
      <c r="Q68" s="442"/>
      <c r="R68" s="550">
        <f t="shared" si="6"/>
        <v>0</v>
      </c>
    </row>
    <row r="69" spans="1:18" ht="20.100000000000001" customHeight="1">
      <c r="A69" s="251">
        <f>Datos!B87</f>
        <v>47</v>
      </c>
      <c r="B69" s="252" t="str">
        <f t="shared" si="7"/>
        <v>Demolición de vereda de hormigón simple</v>
      </c>
      <c r="C69" s="253"/>
      <c r="D69" s="5" t="e">
        <f ca="1">SUMIF(CyP!A:A,PTyCI!A69,CyP!I:I)</f>
        <v>#DIV/0!</v>
      </c>
      <c r="E69" s="61"/>
      <c r="F69" s="543"/>
      <c r="G69" s="454"/>
      <c r="H69" s="454"/>
      <c r="I69" s="454"/>
      <c r="J69" s="454"/>
      <c r="K69" s="454"/>
      <c r="L69" s="454"/>
      <c r="M69" s="455"/>
      <c r="N69" s="455"/>
      <c r="O69" s="442"/>
      <c r="P69" s="442"/>
      <c r="Q69" s="442"/>
      <c r="R69" s="550">
        <f t="shared" si="6"/>
        <v>0</v>
      </c>
    </row>
    <row r="70" spans="1:18" ht="20.100000000000001" customHeight="1">
      <c r="A70" s="251">
        <f>Datos!B88</f>
        <v>48</v>
      </c>
      <c r="B70" s="252" t="str">
        <f t="shared" si="7"/>
        <v>Limpieza de Terreno  (Incl. Segado de pozos)</v>
      </c>
      <c r="C70" s="253"/>
      <c r="D70" s="5" t="e">
        <f ca="1">SUMIF(CyP!A:A,PTyCI!A70,CyP!I:I)</f>
        <v>#DIV/0!</v>
      </c>
      <c r="E70" s="61"/>
      <c r="F70" s="543"/>
      <c r="G70" s="454"/>
      <c r="H70" s="454"/>
      <c r="I70" s="454"/>
      <c r="J70" s="454"/>
      <c r="K70" s="454"/>
      <c r="L70" s="454"/>
      <c r="M70" s="455"/>
      <c r="N70" s="455"/>
      <c r="O70" s="442"/>
      <c r="P70" s="442"/>
      <c r="Q70" s="442"/>
      <c r="R70" s="550">
        <f t="shared" si="6"/>
        <v>0</v>
      </c>
    </row>
    <row r="71" spans="1:18" ht="20.100000000000001" customHeight="1">
      <c r="A71" s="251">
        <f>Datos!B89</f>
        <v>49</v>
      </c>
      <c r="B71" s="252" t="str">
        <f t="shared" si="7"/>
        <v>Excavación no clasificada para calles</v>
      </c>
      <c r="C71" s="253"/>
      <c r="D71" s="5" t="e">
        <f ca="1">SUMIF(CyP!A:A,PTyCI!A71,CyP!I:I)</f>
        <v>#DIV/0!</v>
      </c>
      <c r="E71" s="61"/>
      <c r="F71" s="543"/>
      <c r="G71" s="454"/>
      <c r="H71" s="454"/>
      <c r="I71" s="454"/>
      <c r="J71" s="454"/>
      <c r="K71" s="454"/>
      <c r="L71" s="454"/>
      <c r="M71" s="455"/>
      <c r="N71" s="455"/>
      <c r="O71" s="442"/>
      <c r="P71" s="442"/>
      <c r="Q71" s="442"/>
      <c r="R71" s="550">
        <f t="shared" si="6"/>
        <v>0</v>
      </c>
    </row>
    <row r="72" spans="1:18" ht="20.100000000000001" customHeight="1">
      <c r="A72" s="251">
        <f>Datos!B90</f>
        <v>50</v>
      </c>
      <c r="B72" s="252" t="str">
        <f t="shared" si="7"/>
        <v>Ejecución de base para calles (0,10)</v>
      </c>
      <c r="C72" s="253"/>
      <c r="D72" s="5" t="e">
        <f ca="1">SUMIF(CyP!A:A,PTyCI!A72,CyP!I:I)</f>
        <v>#DIV/0!</v>
      </c>
      <c r="E72" s="61"/>
      <c r="F72" s="543"/>
      <c r="G72" s="454"/>
      <c r="H72" s="454"/>
      <c r="I72" s="454"/>
      <c r="J72" s="454"/>
      <c r="K72" s="454"/>
      <c r="L72" s="454"/>
      <c r="M72" s="455"/>
      <c r="N72" s="455"/>
      <c r="O72" s="442"/>
      <c r="P72" s="442"/>
      <c r="Q72" s="442"/>
      <c r="R72" s="550">
        <f t="shared" si="6"/>
        <v>0</v>
      </c>
    </row>
    <row r="73" spans="1:18" ht="20.100000000000001" customHeight="1">
      <c r="A73" s="251">
        <f>Datos!B91</f>
        <v>51</v>
      </c>
      <c r="B73" s="252" t="str">
        <f t="shared" si="7"/>
        <v>Ejecución de sub-base para calles (0,10)</v>
      </c>
      <c r="C73" s="253"/>
      <c r="D73" s="5" t="e">
        <f ca="1">SUMIF(CyP!A:A,PTyCI!A73,CyP!I:I)</f>
        <v>#DIV/0!</v>
      </c>
      <c r="E73" s="61"/>
      <c r="F73" s="543"/>
      <c r="G73" s="454"/>
      <c r="H73" s="454"/>
      <c r="I73" s="454"/>
      <c r="J73" s="454"/>
      <c r="K73" s="454"/>
      <c r="L73" s="454"/>
      <c r="M73" s="455"/>
      <c r="N73" s="455"/>
      <c r="O73" s="442"/>
      <c r="P73" s="442"/>
      <c r="Q73" s="442"/>
      <c r="R73" s="550">
        <f t="shared" si="6"/>
        <v>0</v>
      </c>
    </row>
    <row r="74" spans="1:18" ht="20.100000000000001" customHeight="1">
      <c r="A74" s="251">
        <f>Datos!B92</f>
        <v>52</v>
      </c>
      <c r="B74" s="252" t="str">
        <f t="shared" si="7"/>
        <v>Construcción cunetas de tierra</v>
      </c>
      <c r="C74" s="253"/>
      <c r="D74" s="5" t="e">
        <f ca="1">SUMIF(CyP!A:A,PTyCI!A74,CyP!I:I)</f>
        <v>#DIV/0!</v>
      </c>
      <c r="E74" s="61"/>
      <c r="F74" s="543"/>
      <c r="G74" s="454"/>
      <c r="H74" s="454"/>
      <c r="I74" s="454"/>
      <c r="J74" s="454"/>
      <c r="K74" s="454"/>
      <c r="L74" s="454"/>
      <c r="M74" s="455"/>
      <c r="N74" s="455"/>
      <c r="O74" s="442"/>
      <c r="P74" s="442"/>
      <c r="Q74" s="442"/>
      <c r="R74" s="550">
        <f t="shared" si="6"/>
        <v>0</v>
      </c>
    </row>
    <row r="75" spans="1:18" ht="20.100000000000001" customHeight="1">
      <c r="A75" s="251">
        <f>Datos!B93</f>
        <v>53</v>
      </c>
      <c r="B75" s="252" t="str">
        <f t="shared" si="7"/>
        <v>Arbolado Público (ver tipo de esp. arbóreas en Plano de Diseño Urbano)</v>
      </c>
      <c r="C75" s="253"/>
      <c r="D75" s="5" t="e">
        <f ca="1">SUMIF(CyP!A:A,PTyCI!A75,CyP!I:I)</f>
        <v>#DIV/0!</v>
      </c>
      <c r="E75" s="61"/>
      <c r="F75" s="543"/>
      <c r="G75" s="454"/>
      <c r="H75" s="454"/>
      <c r="I75" s="454"/>
      <c r="J75" s="454"/>
      <c r="K75" s="454"/>
      <c r="L75" s="454"/>
      <c r="M75" s="455"/>
      <c r="N75" s="455"/>
      <c r="O75" s="442"/>
      <c r="P75" s="442"/>
      <c r="Q75" s="442"/>
      <c r="R75" s="550">
        <f t="shared" si="6"/>
        <v>0</v>
      </c>
    </row>
    <row r="76" spans="1:18" ht="20.100000000000001" customHeight="1">
      <c r="A76" s="251">
        <f>Datos!B94</f>
        <v>54</v>
      </c>
      <c r="B76" s="252" t="str">
        <f t="shared" si="7"/>
        <v>Tasa de Arbolado Público</v>
      </c>
      <c r="C76" s="253"/>
      <c r="D76" s="5" t="e">
        <f ca="1">SUMIF(CyP!A:A,PTyCI!A76,CyP!I:I)</f>
        <v>#DIV/0!</v>
      </c>
      <c r="E76" s="61"/>
      <c r="F76" s="543"/>
      <c r="G76" s="454"/>
      <c r="H76" s="454"/>
      <c r="I76" s="454"/>
      <c r="J76" s="454"/>
      <c r="K76" s="454"/>
      <c r="L76" s="454"/>
      <c r="M76" s="455"/>
      <c r="N76" s="455"/>
      <c r="O76" s="442"/>
      <c r="P76" s="442"/>
      <c r="Q76" s="442"/>
      <c r="R76" s="550">
        <f t="shared" si="6"/>
        <v>0</v>
      </c>
    </row>
    <row r="77" spans="1:18" ht="20.100000000000001" customHeight="1">
      <c r="A77" s="251">
        <f>Datos!B95</f>
        <v>55</v>
      </c>
      <c r="B77" s="252" t="str">
        <f t="shared" si="7"/>
        <v>Indicadores de calles</v>
      </c>
      <c r="C77" s="253"/>
      <c r="D77" s="5" t="e">
        <f ca="1">SUMIF(CyP!A:A,PTyCI!A77,CyP!I:I)</f>
        <v>#DIV/0!</v>
      </c>
      <c r="E77" s="61"/>
      <c r="F77" s="543"/>
      <c r="G77" s="454"/>
      <c r="H77" s="454"/>
      <c r="I77" s="454"/>
      <c r="J77" s="454"/>
      <c r="K77" s="454"/>
      <c r="L77" s="454"/>
      <c r="M77" s="455"/>
      <c r="N77" s="455"/>
      <c r="O77" s="442"/>
      <c r="P77" s="442"/>
      <c r="Q77" s="442"/>
      <c r="R77" s="550">
        <f t="shared" si="6"/>
        <v>0</v>
      </c>
    </row>
    <row r="78" spans="1:18" ht="20.100000000000001" customHeight="1">
      <c r="A78" s="251">
        <f>Datos!B96</f>
        <v>56</v>
      </c>
      <c r="B78" s="252" t="str">
        <f t="shared" si="7"/>
        <v>Vértices de lotes</v>
      </c>
      <c r="C78" s="253"/>
      <c r="D78" s="5" t="e">
        <f ca="1">SUMIF(CyP!A:A,PTyCI!A78,CyP!I:I)</f>
        <v>#DIV/0!</v>
      </c>
      <c r="E78" s="61"/>
      <c r="F78" s="543"/>
      <c r="G78" s="454"/>
      <c r="H78" s="454"/>
      <c r="I78" s="454"/>
      <c r="J78" s="454"/>
      <c r="K78" s="454"/>
      <c r="L78" s="454"/>
      <c r="M78" s="455"/>
      <c r="N78" s="455"/>
      <c r="O78" s="442"/>
      <c r="P78" s="442"/>
      <c r="Q78" s="442"/>
      <c r="R78" s="550">
        <f t="shared" si="6"/>
        <v>0</v>
      </c>
    </row>
    <row r="79" spans="1:18" ht="20.100000000000001" customHeight="1">
      <c r="A79" s="251">
        <f>Datos!B97</f>
        <v>57</v>
      </c>
      <c r="B79" s="252" t="str">
        <f t="shared" si="7"/>
        <v>Ejecución de veredas municipales</v>
      </c>
      <c r="C79" s="253"/>
      <c r="D79" s="5" t="e">
        <f ca="1">SUMIF(CyP!A:A,PTyCI!A79,CyP!I:I)</f>
        <v>#DIV/0!</v>
      </c>
      <c r="E79" s="61"/>
      <c r="F79" s="543"/>
      <c r="G79" s="454"/>
      <c r="H79" s="454"/>
      <c r="I79" s="454"/>
      <c r="J79" s="454"/>
      <c r="K79" s="454"/>
      <c r="L79" s="454"/>
      <c r="M79" s="455"/>
      <c r="N79" s="455"/>
      <c r="O79" s="442"/>
      <c r="P79" s="442"/>
      <c r="Q79" s="442"/>
      <c r="R79" s="550">
        <f t="shared" si="6"/>
        <v>0</v>
      </c>
    </row>
    <row r="80" spans="1:18" ht="20.100000000000001" customHeight="1">
      <c r="A80" s="251">
        <f>Datos!B98</f>
        <v>58</v>
      </c>
      <c r="B80" s="252" t="str">
        <f t="shared" si="7"/>
        <v>Puentes peatonales</v>
      </c>
      <c r="C80" s="253"/>
      <c r="D80" s="5" t="e">
        <f ca="1">SUMIF(CyP!A:A,PTyCI!A80,CyP!I:I)</f>
        <v>#DIV/0!</v>
      </c>
      <c r="E80" s="61"/>
      <c r="F80" s="543"/>
      <c r="G80" s="454"/>
      <c r="H80" s="454"/>
      <c r="I80" s="454"/>
      <c r="J80" s="454"/>
      <c r="K80" s="454"/>
      <c r="L80" s="454"/>
      <c r="M80" s="455"/>
      <c r="N80" s="455"/>
      <c r="O80" s="442"/>
      <c r="P80" s="442"/>
      <c r="Q80" s="442"/>
      <c r="R80" s="550">
        <f t="shared" si="6"/>
        <v>0</v>
      </c>
    </row>
    <row r="81" spans="1:18" ht="20.100000000000001" customHeight="1">
      <c r="A81" s="251">
        <f>Datos!B99</f>
        <v>59</v>
      </c>
      <c r="B81" s="252" t="str">
        <f t="shared" ref="B81:B110" si="8">IFERROR(VLOOKUP(A81,Tabla_Comp_Presup,2,FALSE),0)</f>
        <v>Puentes de acceso vehicular - esp. 0,12m.</v>
      </c>
      <c r="C81" s="253"/>
      <c r="D81" s="5" t="e">
        <f ca="1">SUMIF(CyP!A:A,PTyCI!A81,CyP!I:I)</f>
        <v>#DIV/0!</v>
      </c>
      <c r="E81" s="61"/>
      <c r="F81" s="543"/>
      <c r="G81" s="454"/>
      <c r="H81" s="454"/>
      <c r="I81" s="454"/>
      <c r="J81" s="454"/>
      <c r="K81" s="454"/>
      <c r="L81" s="454"/>
      <c r="M81" s="455"/>
      <c r="N81" s="455"/>
      <c r="O81" s="442"/>
      <c r="P81" s="442"/>
      <c r="Q81" s="442"/>
      <c r="R81" s="550">
        <f t="shared" si="6"/>
        <v>0</v>
      </c>
    </row>
    <row r="82" spans="1:18" ht="20.100000000000001" customHeight="1">
      <c r="A82" s="251">
        <f>Datos!B100</f>
        <v>60</v>
      </c>
      <c r="B82" s="252" t="str">
        <f t="shared" si="8"/>
        <v>Construcción de pasante vehicular SJ320</v>
      </c>
      <c r="C82" s="253"/>
      <c r="D82" s="5" t="e">
        <f ca="1">SUMIF(CyP!A:A,PTyCI!A82,CyP!I:I)</f>
        <v>#DIV/0!</v>
      </c>
      <c r="E82" s="61"/>
      <c r="F82" s="543"/>
      <c r="G82" s="454"/>
      <c r="H82" s="454"/>
      <c r="I82" s="454"/>
      <c r="J82" s="454"/>
      <c r="K82" s="454"/>
      <c r="L82" s="454"/>
      <c r="M82" s="455"/>
      <c r="N82" s="455"/>
      <c r="O82" s="442"/>
      <c r="P82" s="442"/>
      <c r="Q82" s="442"/>
      <c r="R82" s="550">
        <f t="shared" si="6"/>
        <v>0</v>
      </c>
    </row>
    <row r="83" spans="1:18" ht="20.100000000000001" customHeight="1">
      <c r="A83" s="251">
        <f>Datos!B101</f>
        <v>61</v>
      </c>
      <c r="B83" s="252" t="str">
        <f t="shared" si="8"/>
        <v>Ejecución de Espacios Verdes</v>
      </c>
      <c r="C83" s="253"/>
      <c r="D83" s="5" t="e">
        <f ca="1">SUMIF(CyP!A:A,PTyCI!A83,CyP!I:I)</f>
        <v>#DIV/0!</v>
      </c>
      <c r="E83" s="61"/>
      <c r="F83" s="543"/>
      <c r="G83" s="454"/>
      <c r="H83" s="454"/>
      <c r="I83" s="454"/>
      <c r="J83" s="454"/>
      <c r="K83" s="454"/>
      <c r="L83" s="454"/>
      <c r="M83" s="455"/>
      <c r="N83" s="455"/>
      <c r="O83" s="442"/>
      <c r="P83" s="442"/>
      <c r="Q83" s="442"/>
      <c r="R83" s="550">
        <f t="shared" ref="R83:R110" si="9">SUM(F83:Q83)</f>
        <v>0</v>
      </c>
    </row>
    <row r="84" spans="1:18" ht="20.100000000000001" customHeight="1">
      <c r="A84" s="251">
        <f>Datos!B102</f>
        <v>62</v>
      </c>
      <c r="B84" s="252" t="str">
        <f t="shared" si="8"/>
        <v>Alumbrado Público</v>
      </c>
      <c r="C84" s="253"/>
      <c r="D84" s="5" t="e">
        <f ca="1">SUMIF(CyP!A:A,PTyCI!A84,CyP!I:I)</f>
        <v>#DIV/0!</v>
      </c>
      <c r="E84" s="61"/>
      <c r="F84" s="543"/>
      <c r="G84" s="454"/>
      <c r="H84" s="454"/>
      <c r="I84" s="454"/>
      <c r="J84" s="454"/>
      <c r="K84" s="454"/>
      <c r="L84" s="454"/>
      <c r="M84" s="455"/>
      <c r="N84" s="455"/>
      <c r="O84" s="442"/>
      <c r="P84" s="442"/>
      <c r="Q84" s="442"/>
      <c r="R84" s="550">
        <f t="shared" si="9"/>
        <v>0</v>
      </c>
    </row>
    <row r="85" spans="1:18" ht="20.100000000000001" customHeight="1">
      <c r="A85" s="251">
        <f>Datos!B103</f>
        <v>63</v>
      </c>
      <c r="B85" s="252" t="str">
        <f t="shared" si="8"/>
        <v>Iluminación E. V.</v>
      </c>
      <c r="C85" s="253"/>
      <c r="D85" s="5" t="e">
        <f ca="1">SUMIF(CyP!A:A,PTyCI!A85,CyP!I:I)</f>
        <v>#DIV/0!</v>
      </c>
      <c r="E85" s="61"/>
      <c r="F85" s="543"/>
      <c r="G85" s="454"/>
      <c r="H85" s="454"/>
      <c r="I85" s="454"/>
      <c r="J85" s="454"/>
      <c r="K85" s="454"/>
      <c r="L85" s="454"/>
      <c r="M85" s="455"/>
      <c r="N85" s="455"/>
      <c r="O85" s="442"/>
      <c r="P85" s="442"/>
      <c r="Q85" s="442"/>
      <c r="R85" s="550">
        <f t="shared" si="9"/>
        <v>0</v>
      </c>
    </row>
    <row r="86" spans="1:18" ht="20.100000000000001" customHeight="1">
      <c r="A86" s="251">
        <f>Datos!B104</f>
        <v>64</v>
      </c>
      <c r="B86" s="252" t="str">
        <f t="shared" si="8"/>
        <v>Red de cloacas - Provisión, acarreo y colocación de caño de PVC RCP ø160 mm, incl. piezas esp. juntas, etc.</v>
      </c>
      <c r="C86" s="253"/>
      <c r="D86" s="5" t="e">
        <f ca="1">SUMIF(CyP!A:A,PTyCI!A86,CyP!I:I)</f>
        <v>#DIV/0!</v>
      </c>
      <c r="E86" s="61"/>
      <c r="F86" s="543"/>
      <c r="G86" s="454"/>
      <c r="H86" s="454"/>
      <c r="I86" s="454"/>
      <c r="J86" s="454"/>
      <c r="K86" s="454"/>
      <c r="L86" s="454"/>
      <c r="M86" s="455"/>
      <c r="N86" s="455"/>
      <c r="O86" s="442"/>
      <c r="P86" s="442"/>
      <c r="Q86" s="442"/>
      <c r="R86" s="550">
        <f t="shared" si="9"/>
        <v>0</v>
      </c>
    </row>
    <row r="87" spans="1:18" ht="20.100000000000001" customHeight="1">
      <c r="A87" s="251">
        <f>Datos!B105</f>
        <v>65</v>
      </c>
      <c r="B87" s="252" t="str">
        <f t="shared" si="8"/>
        <v xml:space="preserve">Red de cloacas - Provisión, acarreo y coloc. materiales  p/la ejecución de Bocas de Registros s/calle, incl. tapa de HF, etc. </v>
      </c>
      <c r="C87" s="253"/>
      <c r="D87" s="5" t="e">
        <f ca="1">SUMIF(CyP!A:A,PTyCI!A87,CyP!I:I)</f>
        <v>#DIV/0!</v>
      </c>
      <c r="E87" s="61"/>
      <c r="F87" s="543"/>
      <c r="G87" s="454"/>
      <c r="H87" s="454"/>
      <c r="I87" s="454"/>
      <c r="J87" s="454"/>
      <c r="K87" s="454"/>
      <c r="L87" s="454"/>
      <c r="M87" s="455"/>
      <c r="N87" s="455"/>
      <c r="O87" s="442"/>
      <c r="P87" s="442"/>
      <c r="Q87" s="442"/>
      <c r="R87" s="550">
        <f t="shared" si="9"/>
        <v>0</v>
      </c>
    </row>
    <row r="88" spans="1:18" ht="20.100000000000001" customHeight="1">
      <c r="A88" s="251">
        <f>Datos!B106</f>
        <v>66</v>
      </c>
      <c r="B88" s="252" t="str">
        <f t="shared" si="8"/>
        <v>Red de cloacas - Excavación de zanjas para inst. cañeías, sin depresión de napa</v>
      </c>
      <c r="C88" s="253"/>
      <c r="D88" s="5" t="e">
        <f ca="1">SUMIF(CyP!A:A,PTyCI!A88,CyP!I:I)</f>
        <v>#DIV/0!</v>
      </c>
      <c r="E88" s="61"/>
      <c r="F88" s="543"/>
      <c r="G88" s="454"/>
      <c r="H88" s="454"/>
      <c r="I88" s="454"/>
      <c r="J88" s="454"/>
      <c r="K88" s="454"/>
      <c r="L88" s="454"/>
      <c r="M88" s="455"/>
      <c r="N88" s="455"/>
      <c r="O88" s="442"/>
      <c r="P88" s="442"/>
      <c r="Q88" s="442"/>
      <c r="R88" s="550">
        <f t="shared" si="9"/>
        <v>0</v>
      </c>
    </row>
    <row r="89" spans="1:18" ht="20.100000000000001" customHeight="1">
      <c r="A89" s="251">
        <f>Datos!B107</f>
        <v>67</v>
      </c>
      <c r="B89" s="252" t="str">
        <f t="shared" si="8"/>
        <v>Red de cloacas - Paquete estructural</v>
      </c>
      <c r="C89" s="253"/>
      <c r="D89" s="5" t="e">
        <f ca="1">SUMIF(CyP!A:A,PTyCI!A89,CyP!I:I)</f>
        <v>#DIV/0!</v>
      </c>
      <c r="E89" s="61"/>
      <c r="F89" s="543"/>
      <c r="G89" s="454"/>
      <c r="H89" s="454"/>
      <c r="I89" s="454"/>
      <c r="J89" s="454"/>
      <c r="K89" s="454"/>
      <c r="L89" s="454"/>
      <c r="M89" s="455"/>
      <c r="N89" s="455"/>
      <c r="O89" s="442"/>
      <c r="P89" s="442"/>
      <c r="Q89" s="442"/>
      <c r="R89" s="550">
        <f t="shared" si="9"/>
        <v>0</v>
      </c>
    </row>
    <row r="90" spans="1:18" ht="20.100000000000001" customHeight="1">
      <c r="A90" s="251">
        <f>Datos!B108</f>
        <v>68</v>
      </c>
      <c r="B90" s="252" t="str">
        <f t="shared" si="8"/>
        <v>Red de cloacas - Relleno superior</v>
      </c>
      <c r="C90" s="253"/>
      <c r="D90" s="5" t="e">
        <f ca="1">SUMIF(CyP!A:A,PTyCI!A90,CyP!I:I)</f>
        <v>#DIV/0!</v>
      </c>
      <c r="E90" s="61"/>
      <c r="F90" s="543"/>
      <c r="G90" s="454"/>
      <c r="H90" s="454"/>
      <c r="I90" s="454"/>
      <c r="J90" s="454"/>
      <c r="K90" s="454"/>
      <c r="L90" s="454"/>
      <c r="M90" s="455"/>
      <c r="N90" s="455"/>
      <c r="O90" s="442"/>
      <c r="P90" s="442"/>
      <c r="Q90" s="442"/>
      <c r="R90" s="550">
        <f t="shared" si="9"/>
        <v>0</v>
      </c>
    </row>
    <row r="91" spans="1:18" ht="20.100000000000001" customHeight="1">
      <c r="A91" s="251">
        <f>Datos!B109</f>
        <v>69</v>
      </c>
      <c r="B91" s="252" t="str">
        <f t="shared" si="8"/>
        <v>Red de cloacas - Conexiones domiciliarias cloacas ø 110 mm (Provisión, acarreo y coloc. materiales p/la ejecución s/red nueva)</v>
      </c>
      <c r="C91" s="253"/>
      <c r="D91" s="5" t="e">
        <f ca="1">SUMIF(CyP!A:A,PTyCI!A91,CyP!I:I)</f>
        <v>#DIV/0!</v>
      </c>
      <c r="E91" s="61"/>
      <c r="F91" s="543"/>
      <c r="G91" s="454"/>
      <c r="H91" s="454"/>
      <c r="I91" s="454"/>
      <c r="J91" s="454"/>
      <c r="K91" s="454"/>
      <c r="L91" s="454"/>
      <c r="M91" s="455"/>
      <c r="N91" s="455"/>
      <c r="O91" s="442"/>
      <c r="P91" s="442"/>
      <c r="Q91" s="442"/>
      <c r="R91" s="550">
        <f t="shared" si="9"/>
        <v>0</v>
      </c>
    </row>
    <row r="92" spans="1:18" ht="20.100000000000001" customHeight="1">
      <c r="A92" s="251">
        <f>Datos!B110</f>
        <v>70</v>
      </c>
      <c r="B92" s="252" t="str">
        <f t="shared" si="8"/>
        <v>Red de agua potable - Provisión, acarreo y colocación de caño recto Ø110mm de PVC k-10, incl. piezas esp. juntas, etc.</v>
      </c>
      <c r="C92" s="253"/>
      <c r="D92" s="5" t="e">
        <f ca="1">SUMIF(CyP!A:A,PTyCI!A92,CyP!I:I)</f>
        <v>#DIV/0!</v>
      </c>
      <c r="E92" s="61"/>
      <c r="F92" s="543"/>
      <c r="G92" s="454"/>
      <c r="H92" s="454"/>
      <c r="I92" s="454"/>
      <c r="J92" s="454"/>
      <c r="K92" s="454"/>
      <c r="L92" s="454"/>
      <c r="M92" s="455"/>
      <c r="N92" s="455"/>
      <c r="O92" s="442"/>
      <c r="P92" s="442"/>
      <c r="Q92" s="442"/>
      <c r="R92" s="550">
        <f t="shared" si="9"/>
        <v>0</v>
      </c>
    </row>
    <row r="93" spans="1:18" ht="20.100000000000001" customHeight="1">
      <c r="A93" s="251">
        <f>Datos!B111</f>
        <v>71</v>
      </c>
      <c r="B93" s="252" t="str">
        <f t="shared" si="8"/>
        <v>Red de agua potable - Provisión, acarreo y colocación de caño recto Ø75mm de PVC k-10, incl. piezas esp. juntas, etc.</v>
      </c>
      <c r="C93" s="253"/>
      <c r="D93" s="5" t="e">
        <f ca="1">SUMIF(CyP!A:A,PTyCI!A93,CyP!I:I)</f>
        <v>#DIV/0!</v>
      </c>
      <c r="E93" s="61"/>
      <c r="F93" s="543"/>
      <c r="G93" s="454"/>
      <c r="H93" s="454"/>
      <c r="I93" s="454"/>
      <c r="J93" s="454"/>
      <c r="K93" s="454"/>
      <c r="L93" s="454"/>
      <c r="M93" s="455"/>
      <c r="N93" s="455"/>
      <c r="O93" s="442"/>
      <c r="P93" s="442"/>
      <c r="Q93" s="442"/>
      <c r="R93" s="550">
        <f t="shared" si="9"/>
        <v>0</v>
      </c>
    </row>
    <row r="94" spans="1:18" ht="20.100000000000001" customHeight="1">
      <c r="A94" s="251">
        <f>Datos!B112</f>
        <v>72</v>
      </c>
      <c r="B94" s="252" t="str">
        <f t="shared" si="8"/>
        <v>Red de agua potable - Provisión, acarreo y colocación de válvulas esclusas Ø100 mm (Incluye Const. de cámara)</v>
      </c>
      <c r="C94" s="253"/>
      <c r="D94" s="5" t="e">
        <f ca="1">SUMIF(CyP!A:A,PTyCI!A94,CyP!I:I)</f>
        <v>#DIV/0!</v>
      </c>
      <c r="E94" s="61"/>
      <c r="F94" s="543"/>
      <c r="G94" s="454"/>
      <c r="H94" s="454"/>
      <c r="I94" s="454"/>
      <c r="J94" s="454"/>
      <c r="K94" s="454"/>
      <c r="L94" s="454"/>
      <c r="M94" s="455"/>
      <c r="N94" s="455"/>
      <c r="O94" s="442"/>
      <c r="P94" s="442"/>
      <c r="Q94" s="442"/>
      <c r="R94" s="550">
        <f t="shared" si="9"/>
        <v>0</v>
      </c>
    </row>
    <row r="95" spans="1:18" ht="20.100000000000001" customHeight="1">
      <c r="A95" s="251">
        <f>Datos!B113</f>
        <v>73</v>
      </c>
      <c r="B95" s="252" t="str">
        <f t="shared" si="8"/>
        <v>Red de agua potable - Provisión, acarreo y colocación de válvulas esclusas Ø75 mm (Incluye Const. de cámara)</v>
      </c>
      <c r="C95" s="253"/>
      <c r="D95" s="5" t="e">
        <f ca="1">SUMIF(CyP!A:A,PTyCI!A95,CyP!I:I)</f>
        <v>#DIV/0!</v>
      </c>
      <c r="E95" s="61"/>
      <c r="F95" s="543"/>
      <c r="G95" s="454"/>
      <c r="H95" s="454"/>
      <c r="I95" s="454"/>
      <c r="J95" s="454"/>
      <c r="K95" s="454"/>
      <c r="L95" s="454"/>
      <c r="M95" s="455"/>
      <c r="N95" s="455"/>
      <c r="O95" s="442"/>
      <c r="P95" s="442"/>
      <c r="Q95" s="442"/>
      <c r="R95" s="550">
        <f t="shared" si="9"/>
        <v>0</v>
      </c>
    </row>
    <row r="96" spans="1:18" ht="20.100000000000001" customHeight="1">
      <c r="A96" s="251">
        <f>Datos!B114</f>
        <v>74</v>
      </c>
      <c r="B96" s="252" t="str">
        <f t="shared" si="8"/>
        <v>Red de agua potable - Provisión, acarreo y colocación de hidrantes a bola, completos, (Incluye caja de HF y Const. de cámara)</v>
      </c>
      <c r="C96" s="253"/>
      <c r="D96" s="5" t="e">
        <f ca="1">SUMIF(CyP!A:A,PTyCI!A96,CyP!I:I)</f>
        <v>#DIV/0!</v>
      </c>
      <c r="E96" s="61"/>
      <c r="F96" s="543"/>
      <c r="G96" s="454"/>
      <c r="H96" s="454"/>
      <c r="I96" s="454"/>
      <c r="J96" s="454"/>
      <c r="K96" s="454"/>
      <c r="L96" s="454"/>
      <c r="M96" s="455"/>
      <c r="N96" s="455"/>
      <c r="O96" s="442"/>
      <c r="P96" s="442"/>
      <c r="Q96" s="442"/>
      <c r="R96" s="550">
        <f t="shared" si="9"/>
        <v>0</v>
      </c>
    </row>
    <row r="97" spans="1:18" ht="20.100000000000001" customHeight="1">
      <c r="A97" s="251">
        <f>Datos!B115</f>
        <v>75</v>
      </c>
      <c r="B97" s="252" t="str">
        <f t="shared" si="8"/>
        <v>Red de agua potable - Excavación de zanjas para inst. cañeías, sin depresión de napa</v>
      </c>
      <c r="C97" s="253"/>
      <c r="D97" s="5" t="e">
        <f ca="1">SUMIF(CyP!A:A,PTyCI!A97,CyP!I:I)</f>
        <v>#DIV/0!</v>
      </c>
      <c r="E97" s="61"/>
      <c r="F97" s="543"/>
      <c r="G97" s="454"/>
      <c r="H97" s="454"/>
      <c r="I97" s="454"/>
      <c r="J97" s="454"/>
      <c r="K97" s="454"/>
      <c r="L97" s="454"/>
      <c r="M97" s="455"/>
      <c r="N97" s="455"/>
      <c r="O97" s="442"/>
      <c r="P97" s="442"/>
      <c r="Q97" s="442"/>
      <c r="R97" s="550">
        <f t="shared" si="9"/>
        <v>0</v>
      </c>
    </row>
    <row r="98" spans="1:18" ht="19.5" customHeight="1">
      <c r="A98" s="251">
        <f>Datos!B116</f>
        <v>76</v>
      </c>
      <c r="B98" s="252" t="str">
        <f t="shared" si="8"/>
        <v>Red de agua potable - Paquete estructural</v>
      </c>
      <c r="C98" s="253"/>
      <c r="D98" s="5" t="e">
        <f ca="1">SUMIF(CyP!A:A,PTyCI!A98,CyP!I:I)</f>
        <v>#DIV/0!</v>
      </c>
      <c r="E98" s="61"/>
      <c r="F98" s="543"/>
      <c r="G98" s="454"/>
      <c r="H98" s="454"/>
      <c r="I98" s="454"/>
      <c r="J98" s="454"/>
      <c r="K98" s="454"/>
      <c r="L98" s="454"/>
      <c r="M98" s="455"/>
      <c r="N98" s="455"/>
      <c r="O98" s="442"/>
      <c r="P98" s="442"/>
      <c r="Q98" s="442"/>
      <c r="R98" s="550">
        <f t="shared" si="9"/>
        <v>0</v>
      </c>
    </row>
    <row r="99" spans="1:18" ht="20.100000000000001" customHeight="1">
      <c r="A99" s="251">
        <f>Datos!B117</f>
        <v>77</v>
      </c>
      <c r="B99" s="252" t="str">
        <f t="shared" si="8"/>
        <v xml:space="preserve">Red de agua potable - Relleno superior </v>
      </c>
      <c r="C99" s="253"/>
      <c r="D99" s="5" t="e">
        <f ca="1">SUMIF(CyP!A:A,PTyCI!A99,CyP!I:I)</f>
        <v>#DIV/0!</v>
      </c>
      <c r="E99" s="61"/>
      <c r="F99" s="543"/>
      <c r="G99" s="454"/>
      <c r="H99" s="454"/>
      <c r="I99" s="454"/>
      <c r="J99" s="454"/>
      <c r="K99" s="454"/>
      <c r="L99" s="454"/>
      <c r="M99" s="455"/>
      <c r="N99" s="455"/>
      <c r="O99" s="442"/>
      <c r="P99" s="442"/>
      <c r="Q99" s="442"/>
      <c r="R99" s="550">
        <f t="shared" si="9"/>
        <v>0</v>
      </c>
    </row>
    <row r="100" spans="1:18" ht="20.100000000000001" customHeight="1">
      <c r="A100" s="251">
        <f>Datos!B118</f>
        <v>78</v>
      </c>
      <c r="B100" s="252" t="str">
        <f t="shared" si="8"/>
        <v>Red de agua potable - Conexiones domiciliarias agua potable (Provisión, acarreo y coloc. mat. polietileno k10-abrazadera, férula, llave maestra y medidor de caudal, incl UV)</v>
      </c>
      <c r="C100" s="253"/>
      <c r="D100" s="5" t="e">
        <f ca="1">SUMIF(CyP!A:A,PTyCI!A100,CyP!I:I)</f>
        <v>#DIV/0!</v>
      </c>
      <c r="E100" s="61"/>
      <c r="F100" s="543"/>
      <c r="G100" s="454"/>
      <c r="H100" s="454"/>
      <c r="I100" s="454"/>
      <c r="J100" s="454"/>
      <c r="K100" s="454"/>
      <c r="L100" s="454"/>
      <c r="M100" s="455"/>
      <c r="N100" s="455"/>
      <c r="O100" s="442"/>
      <c r="P100" s="442"/>
      <c r="Q100" s="442"/>
      <c r="R100" s="550">
        <f t="shared" si="9"/>
        <v>0</v>
      </c>
    </row>
    <row r="101" spans="1:18" ht="20.100000000000001" customHeight="1">
      <c r="A101" s="251">
        <f>Datos!B119</f>
        <v>79</v>
      </c>
      <c r="B101" s="252" t="str">
        <f t="shared" si="8"/>
        <v xml:space="preserve">Red de gas - Provisión e Instalación de Cañería de P.E Cañería ø 63 mm incluido piezas especiales, juntas, etc. </v>
      </c>
      <c r="C101" s="253"/>
      <c r="D101" s="5" t="e">
        <f ca="1">SUMIF(CyP!A:A,PTyCI!A101,CyP!I:I)</f>
        <v>#DIV/0!</v>
      </c>
      <c r="E101" s="61"/>
      <c r="F101" s="543"/>
      <c r="G101" s="454"/>
      <c r="H101" s="454"/>
      <c r="I101" s="454"/>
      <c r="J101" s="454"/>
      <c r="K101" s="454"/>
      <c r="L101" s="454"/>
      <c r="M101" s="455"/>
      <c r="N101" s="455"/>
      <c r="O101" s="442"/>
      <c r="P101" s="442"/>
      <c r="Q101" s="442"/>
      <c r="R101" s="550">
        <f t="shared" si="9"/>
        <v>0</v>
      </c>
    </row>
    <row r="102" spans="1:18" ht="20.100000000000001" customHeight="1">
      <c r="A102" s="251">
        <f>Datos!B120</f>
        <v>80</v>
      </c>
      <c r="B102" s="252" t="str">
        <f t="shared" si="8"/>
        <v xml:space="preserve">Red de gas - Provisión e Instalación de Cañería de P.E Cañería ø 50 mm incluido piezas especiales, juntas, etc. </v>
      </c>
      <c r="C102" s="253"/>
      <c r="D102" s="5" t="e">
        <f ca="1">SUMIF(CyP!A:A,PTyCI!A102,CyP!I:I)</f>
        <v>#DIV/0!</v>
      </c>
      <c r="E102" s="61"/>
      <c r="F102" s="543"/>
      <c r="G102" s="454"/>
      <c r="H102" s="454"/>
      <c r="I102" s="454"/>
      <c r="J102" s="454"/>
      <c r="K102" s="454"/>
      <c r="L102" s="454"/>
      <c r="M102" s="455"/>
      <c r="N102" s="455"/>
      <c r="O102" s="442"/>
      <c r="P102" s="442"/>
      <c r="Q102" s="442"/>
      <c r="R102" s="550">
        <f t="shared" si="9"/>
        <v>0</v>
      </c>
    </row>
    <row r="103" spans="1:18" ht="20.100000000000001" customHeight="1">
      <c r="A103" s="251">
        <f>Datos!B121</f>
        <v>81</v>
      </c>
      <c r="B103" s="252" t="str">
        <f t="shared" si="8"/>
        <v>Red de gas - Excavación de zanjas para inst. cañeías, sin depresión de napa</v>
      </c>
      <c r="C103" s="253"/>
      <c r="D103" s="5" t="e">
        <f ca="1">SUMIF(CyP!A:A,PTyCI!A103,CyP!I:I)</f>
        <v>#DIV/0!</v>
      </c>
      <c r="E103" s="61"/>
      <c r="F103" s="543"/>
      <c r="G103" s="454"/>
      <c r="H103" s="454"/>
      <c r="I103" s="454"/>
      <c r="J103" s="454"/>
      <c r="K103" s="454"/>
      <c r="L103" s="454"/>
      <c r="M103" s="455"/>
      <c r="N103" s="455"/>
      <c r="O103" s="442"/>
      <c r="P103" s="442"/>
      <c r="Q103" s="442"/>
      <c r="R103" s="550">
        <f t="shared" si="9"/>
        <v>0</v>
      </c>
    </row>
    <row r="104" spans="1:18" ht="20.100000000000001" customHeight="1">
      <c r="A104" s="251">
        <f>Datos!B122</f>
        <v>82</v>
      </c>
      <c r="B104" s="252" t="str">
        <f t="shared" si="8"/>
        <v xml:space="preserve">Red de gas - Relleno superior </v>
      </c>
      <c r="C104" s="253"/>
      <c r="D104" s="5" t="e">
        <f ca="1">SUMIF(CyP!A:A,PTyCI!A104,CyP!I:I)</f>
        <v>#DIV/0!</v>
      </c>
      <c r="E104" s="61"/>
      <c r="F104" s="543"/>
      <c r="G104" s="454"/>
      <c r="H104" s="454"/>
      <c r="I104" s="454"/>
      <c r="J104" s="454"/>
      <c r="K104" s="454"/>
      <c r="L104" s="454"/>
      <c r="M104" s="455"/>
      <c r="N104" s="455"/>
      <c r="O104" s="442"/>
      <c r="P104" s="442"/>
      <c r="Q104" s="442"/>
      <c r="R104" s="550">
        <f t="shared" si="9"/>
        <v>0</v>
      </c>
    </row>
    <row r="105" spans="1:18" ht="20.100000000000001" customHeight="1">
      <c r="A105" s="251">
        <f>Datos!B123</f>
        <v>83</v>
      </c>
      <c r="B105" s="252" t="str">
        <f t="shared" si="8"/>
        <v>Red de gas - Conexiones domiciliarias de gas natural p/ 1 medidor</v>
      </c>
      <c r="C105" s="253"/>
      <c r="D105" s="5" t="e">
        <f ca="1">SUMIF(CyP!A:A,PTyCI!A105,CyP!I:I)</f>
        <v>#DIV/0!</v>
      </c>
      <c r="E105" s="61"/>
      <c r="F105" s="543"/>
      <c r="G105" s="454"/>
      <c r="H105" s="454"/>
      <c r="I105" s="454"/>
      <c r="J105" s="454"/>
      <c r="K105" s="454"/>
      <c r="L105" s="454"/>
      <c r="M105" s="455"/>
      <c r="N105" s="455"/>
      <c r="O105" s="442"/>
      <c r="P105" s="442"/>
      <c r="Q105" s="442"/>
      <c r="R105" s="550">
        <f t="shared" si="9"/>
        <v>0</v>
      </c>
    </row>
    <row r="106" spans="1:18" ht="20.100000000000001" customHeight="1">
      <c r="A106" s="251">
        <f>Datos!B124</f>
        <v>84</v>
      </c>
      <c r="B106" s="252" t="str">
        <f t="shared" si="8"/>
        <v>Red de gas - Conexiones domiciliarias de gas natural p/ 1 medidor (Viviendas Existentes)</v>
      </c>
      <c r="C106" s="253"/>
      <c r="D106" s="5" t="e">
        <f ca="1">SUMIF(CyP!A:A,PTyCI!A106,CyP!I:I)</f>
        <v>#DIV/0!</v>
      </c>
      <c r="E106" s="61"/>
      <c r="F106" s="543"/>
      <c r="G106" s="454"/>
      <c r="H106" s="454"/>
      <c r="I106" s="454"/>
      <c r="J106" s="454"/>
      <c r="K106" s="454"/>
      <c r="L106" s="454"/>
      <c r="M106" s="455"/>
      <c r="N106" s="455"/>
      <c r="O106" s="442"/>
      <c r="P106" s="442"/>
      <c r="Q106" s="442"/>
      <c r="R106" s="550">
        <f t="shared" si="9"/>
        <v>0</v>
      </c>
    </row>
    <row r="107" spans="1:18" ht="20.100000000000001" customHeight="1">
      <c r="A107" s="251">
        <f>Datos!B125</f>
        <v>85</v>
      </c>
      <c r="B107" s="252" t="str">
        <f t="shared" si="8"/>
        <v>Obras de Nexo - Urbanización - Cuneta de Desagüe Impermeabilizada</v>
      </c>
      <c r="C107" s="253"/>
      <c r="D107" s="5" t="e">
        <f ca="1">SUMIF(CyP!A:A,PTyCI!A107,CyP!I:I)</f>
        <v>#DIV/0!</v>
      </c>
      <c r="E107" s="61"/>
      <c r="F107" s="543"/>
      <c r="G107" s="454"/>
      <c r="H107" s="454"/>
      <c r="I107" s="454"/>
      <c r="J107" s="454"/>
      <c r="K107" s="454"/>
      <c r="L107" s="454"/>
      <c r="M107" s="455"/>
      <c r="N107" s="455"/>
      <c r="O107" s="442"/>
      <c r="P107" s="442"/>
      <c r="Q107" s="442"/>
      <c r="R107" s="550">
        <f t="shared" si="9"/>
        <v>0</v>
      </c>
    </row>
    <row r="108" spans="1:18" ht="20.100000000000001" customHeight="1">
      <c r="A108" s="251">
        <f>Datos!B126</f>
        <v>86</v>
      </c>
      <c r="B108" s="252" t="str">
        <f t="shared" si="8"/>
        <v>Documentación final de obra (3% Monto Total de la Obra)</v>
      </c>
      <c r="C108" s="253"/>
      <c r="D108" s="5" t="e">
        <f ca="1">SUMIF(CyP!A:A,PTyCI!A108,CyP!I:I)</f>
        <v>#DIV/0!</v>
      </c>
      <c r="E108" s="61"/>
      <c r="F108" s="543"/>
      <c r="G108" s="454"/>
      <c r="H108" s="454"/>
      <c r="I108" s="454"/>
      <c r="J108" s="454"/>
      <c r="K108" s="454"/>
      <c r="L108" s="454"/>
      <c r="M108" s="455"/>
      <c r="N108" s="455"/>
      <c r="O108" s="442"/>
      <c r="P108" s="442"/>
      <c r="Q108" s="442"/>
      <c r="R108" s="550">
        <f t="shared" si="9"/>
        <v>0</v>
      </c>
    </row>
    <row r="109" spans="1:18" ht="20.100000000000001" customHeight="1">
      <c r="A109" s="251" t="str">
        <f>Datos!B127</f>
        <v>C</v>
      </c>
      <c r="B109" s="252" t="str">
        <f t="shared" si="8"/>
        <v>OBRAS COMPLEMENTARIAS</v>
      </c>
      <c r="C109" s="253"/>
      <c r="D109" s="5" t="e">
        <f ca="1">SUMIF(CyP!A:A,PTyCI!A109,CyP!I:I)</f>
        <v>#DIV/0!</v>
      </c>
      <c r="E109" s="61"/>
      <c r="F109" s="543"/>
      <c r="G109" s="454"/>
      <c r="H109" s="454"/>
      <c r="I109" s="454"/>
      <c r="J109" s="454"/>
      <c r="K109" s="454"/>
      <c r="L109" s="454"/>
      <c r="M109" s="455"/>
      <c r="N109" s="455"/>
      <c r="O109" s="442"/>
      <c r="P109" s="442"/>
      <c r="Q109" s="442"/>
      <c r="R109" s="550">
        <f t="shared" si="9"/>
        <v>0</v>
      </c>
    </row>
    <row r="110" spans="1:18" ht="20.100000000000001" customHeight="1">
      <c r="A110" s="251">
        <f>Datos!B128</f>
        <v>87</v>
      </c>
      <c r="B110" s="252" t="str">
        <f t="shared" si="8"/>
        <v>Obras Complementarias - Red agua potable - Perforación de refuerzo (Prof.150 m.) (Participacion del 8% en la ejecucion de una perforacion S/Solicitud de Factibilidad)</v>
      </c>
      <c r="C110" s="253"/>
      <c r="D110" s="5" t="e">
        <f ca="1">SUMIF(CyP!A:A,PTyCI!A110,CyP!I:I)</f>
        <v>#DIV/0!</v>
      </c>
      <c r="E110" s="61"/>
      <c r="F110" s="543"/>
      <c r="G110" s="454"/>
      <c r="H110" s="454"/>
      <c r="I110" s="454"/>
      <c r="J110" s="454"/>
      <c r="K110" s="454"/>
      <c r="L110" s="454"/>
      <c r="M110" s="455"/>
      <c r="N110" s="455"/>
      <c r="O110" s="442"/>
      <c r="P110" s="442"/>
      <c r="Q110" s="442"/>
      <c r="R110" s="550">
        <f t="shared" si="9"/>
        <v>0</v>
      </c>
    </row>
    <row r="111" spans="1:18" ht="20.100000000000001" customHeight="1">
      <c r="B111" s="547"/>
      <c r="C111" s="547"/>
      <c r="D111" s="582" t="e">
        <f ca="1">SUM(D18:D110)</f>
        <v>#DIV/0!</v>
      </c>
      <c r="E111" s="560"/>
      <c r="F111" s="561"/>
      <c r="G111" s="561"/>
      <c r="H111" s="561"/>
      <c r="I111" s="561"/>
      <c r="J111" s="561"/>
      <c r="K111" s="561"/>
      <c r="L111" s="561"/>
      <c r="M111" s="561"/>
      <c r="N111" s="561"/>
      <c r="O111" s="561"/>
      <c r="P111" s="561"/>
      <c r="Q111" s="561"/>
      <c r="R111" s="562"/>
    </row>
    <row r="112" spans="1:18" ht="20.100000000000001" customHeight="1">
      <c r="B112" s="547"/>
      <c r="C112" s="547"/>
      <c r="D112" s="563" t="s">
        <v>17</v>
      </c>
      <c r="E112" s="560">
        <v>0</v>
      </c>
      <c r="F112" s="564" t="e">
        <f t="shared" ref="F112:Q112" ca="1" si="10">SUMPRODUCT($D$18:$D$110,F18:F110)</f>
        <v>#DIV/0!</v>
      </c>
      <c r="G112" s="564" t="e">
        <f t="shared" ca="1" si="10"/>
        <v>#DIV/0!</v>
      </c>
      <c r="H112" s="564" t="e">
        <f t="shared" ca="1" si="10"/>
        <v>#DIV/0!</v>
      </c>
      <c r="I112" s="564" t="e">
        <f t="shared" ca="1" si="10"/>
        <v>#DIV/0!</v>
      </c>
      <c r="J112" s="564" t="e">
        <f t="shared" ca="1" si="10"/>
        <v>#DIV/0!</v>
      </c>
      <c r="K112" s="564" t="e">
        <f t="shared" ca="1" si="10"/>
        <v>#DIV/0!</v>
      </c>
      <c r="L112" s="564" t="e">
        <f t="shared" ca="1" si="10"/>
        <v>#DIV/0!</v>
      </c>
      <c r="M112" s="564" t="e">
        <f t="shared" ca="1" si="10"/>
        <v>#DIV/0!</v>
      </c>
      <c r="N112" s="564" t="e">
        <f t="shared" ca="1" si="10"/>
        <v>#DIV/0!</v>
      </c>
      <c r="O112" s="564" t="e">
        <f t="shared" ca="1" si="10"/>
        <v>#DIV/0!</v>
      </c>
      <c r="P112" s="564" t="e">
        <f t="shared" ca="1" si="10"/>
        <v>#DIV/0!</v>
      </c>
      <c r="Q112" s="564" t="e">
        <f t="shared" ca="1" si="10"/>
        <v>#DIV/0!</v>
      </c>
      <c r="R112" s="562"/>
    </row>
    <row r="113" spans="1:18" ht="20.100000000000001" customHeight="1">
      <c r="B113" s="547"/>
      <c r="C113" s="547"/>
      <c r="D113" s="563" t="s">
        <v>18</v>
      </c>
      <c r="E113" s="565">
        <v>0</v>
      </c>
      <c r="F113" s="564" t="e">
        <f ca="1">E113+F112</f>
        <v>#DIV/0!</v>
      </c>
      <c r="G113" s="564" t="e">
        <f t="shared" ref="G113:N113" ca="1" si="11">F113+G112</f>
        <v>#DIV/0!</v>
      </c>
      <c r="H113" s="564" t="e">
        <f t="shared" ca="1" si="11"/>
        <v>#DIV/0!</v>
      </c>
      <c r="I113" s="564" t="e">
        <f t="shared" ca="1" si="11"/>
        <v>#DIV/0!</v>
      </c>
      <c r="J113" s="564" t="e">
        <f t="shared" ca="1" si="11"/>
        <v>#DIV/0!</v>
      </c>
      <c r="K113" s="564" t="e">
        <f t="shared" ca="1" si="11"/>
        <v>#DIV/0!</v>
      </c>
      <c r="L113" s="564" t="e">
        <f t="shared" ca="1" si="11"/>
        <v>#DIV/0!</v>
      </c>
      <c r="M113" s="564" t="e">
        <f t="shared" ca="1" si="11"/>
        <v>#DIV/0!</v>
      </c>
      <c r="N113" s="564" t="e">
        <f t="shared" ca="1" si="11"/>
        <v>#DIV/0!</v>
      </c>
      <c r="O113" s="564" t="e">
        <f ca="1">+O112+N113</f>
        <v>#DIV/0!</v>
      </c>
      <c r="P113" s="564" t="e">
        <f ca="1">+P112+O113</f>
        <v>#DIV/0!</v>
      </c>
      <c r="Q113" s="564" t="e">
        <f ca="1">+Q112+P113</f>
        <v>#DIV/0!</v>
      </c>
      <c r="R113" s="562"/>
    </row>
    <row r="114" spans="1:18" ht="20.100000000000001" customHeight="1">
      <c r="B114" s="547"/>
      <c r="C114" s="547"/>
      <c r="D114" s="566"/>
      <c r="E114" s="567" t="s">
        <v>1120</v>
      </c>
      <c r="F114" s="547"/>
      <c r="G114" s="547"/>
      <c r="H114" s="547"/>
      <c r="I114" s="547"/>
      <c r="J114" s="547"/>
      <c r="K114" s="547"/>
      <c r="L114" s="547"/>
      <c r="M114" s="547"/>
      <c r="N114" s="547"/>
      <c r="O114" s="547"/>
      <c r="P114" s="547"/>
      <c r="Q114" s="547"/>
      <c r="R114" s="568"/>
    </row>
    <row r="115" spans="1:18" ht="20.100000000000001" customHeight="1">
      <c r="B115" s="547"/>
      <c r="C115" s="547"/>
      <c r="D115" s="563" t="s">
        <v>19</v>
      </c>
      <c r="E115" s="569">
        <f ca="1">ROUND(Monto_Oferta*Anticipo_Financiero,32)</f>
        <v>0</v>
      </c>
      <c r="F115" s="569" t="e">
        <f ca="1">ROUND(F112*Monto_Oferta*(1-Anticipo_Financiero),3)</f>
        <v>#DIV/0!</v>
      </c>
      <c r="G115" s="569" t="e">
        <f t="shared" ref="G115:Q115" ca="1" si="12">ROUND(G112*Monto_Oferta*(1-Anticipo_Financiero),3)</f>
        <v>#DIV/0!</v>
      </c>
      <c r="H115" s="569" t="e">
        <f t="shared" ca="1" si="12"/>
        <v>#DIV/0!</v>
      </c>
      <c r="I115" s="569" t="e">
        <f t="shared" ca="1" si="12"/>
        <v>#DIV/0!</v>
      </c>
      <c r="J115" s="569" t="e">
        <f t="shared" ca="1" si="12"/>
        <v>#DIV/0!</v>
      </c>
      <c r="K115" s="569" t="e">
        <f t="shared" ca="1" si="12"/>
        <v>#DIV/0!</v>
      </c>
      <c r="L115" s="569" t="e">
        <f t="shared" ca="1" si="12"/>
        <v>#DIV/0!</v>
      </c>
      <c r="M115" s="569" t="e">
        <f t="shared" ca="1" si="12"/>
        <v>#DIV/0!</v>
      </c>
      <c r="N115" s="569" t="e">
        <f ca="1">ROUND(N112*Monto_Oferta*(1-Anticipo_Financiero),3)</f>
        <v>#DIV/0!</v>
      </c>
      <c r="O115" s="569" t="e">
        <f t="shared" ca="1" si="12"/>
        <v>#DIV/0!</v>
      </c>
      <c r="P115" s="569" t="e">
        <f t="shared" ca="1" si="12"/>
        <v>#DIV/0!</v>
      </c>
      <c r="Q115" s="569" t="e">
        <f t="shared" ca="1" si="12"/>
        <v>#DIV/0!</v>
      </c>
      <c r="R115" s="569"/>
    </row>
    <row r="116" spans="1:18" ht="20.100000000000001" customHeight="1">
      <c r="B116" s="547"/>
      <c r="C116" s="547"/>
      <c r="D116" s="563" t="s">
        <v>1101</v>
      </c>
      <c r="E116" s="569">
        <f ca="1">+E115</f>
        <v>0</v>
      </c>
      <c r="F116" s="569" t="e">
        <f t="shared" ref="F116:N116" ca="1" si="13">+F115+E116</f>
        <v>#DIV/0!</v>
      </c>
      <c r="G116" s="569" t="e">
        <f t="shared" ca="1" si="13"/>
        <v>#DIV/0!</v>
      </c>
      <c r="H116" s="569" t="e">
        <f t="shared" ca="1" si="13"/>
        <v>#DIV/0!</v>
      </c>
      <c r="I116" s="569" t="e">
        <f t="shared" ca="1" si="13"/>
        <v>#DIV/0!</v>
      </c>
      <c r="J116" s="569" t="e">
        <f t="shared" ca="1" si="13"/>
        <v>#DIV/0!</v>
      </c>
      <c r="K116" s="569" t="e">
        <f t="shared" ca="1" si="13"/>
        <v>#DIV/0!</v>
      </c>
      <c r="L116" s="569" t="e">
        <f t="shared" ca="1" si="13"/>
        <v>#DIV/0!</v>
      </c>
      <c r="M116" s="569" t="e">
        <f t="shared" ca="1" si="13"/>
        <v>#DIV/0!</v>
      </c>
      <c r="N116" s="569" t="e">
        <f t="shared" ca="1" si="13"/>
        <v>#DIV/0!</v>
      </c>
      <c r="O116" s="569" t="e">
        <f ca="1">+O115+N116</f>
        <v>#DIV/0!</v>
      </c>
      <c r="P116" s="569" t="e">
        <f ca="1">+P115+O116</f>
        <v>#DIV/0!</v>
      </c>
      <c r="Q116" s="569" t="e">
        <f ca="1">+Q115+P116</f>
        <v>#DIV/0!</v>
      </c>
      <c r="R116" s="570"/>
    </row>
    <row r="117" spans="1:18" ht="20.100000000000001" customHeight="1">
      <c r="A117" s="62" t="s">
        <v>1119</v>
      </c>
      <c r="B117" s="547"/>
      <c r="C117" s="547"/>
      <c r="D117" s="547"/>
      <c r="E117" s="567">
        <v>0</v>
      </c>
      <c r="F117" s="547"/>
      <c r="G117" s="547"/>
      <c r="H117" s="547"/>
      <c r="I117" s="547"/>
      <c r="J117" s="547"/>
      <c r="K117" s="547"/>
      <c r="L117" s="547"/>
      <c r="M117" s="547"/>
      <c r="N117" s="547"/>
      <c r="O117" s="547"/>
      <c r="P117" s="547"/>
      <c r="Q117" s="547"/>
      <c r="R117" s="568"/>
    </row>
    <row r="118" spans="1:18" ht="19.5" hidden="1" customHeight="1">
      <c r="B118" s="547"/>
      <c r="C118" s="547"/>
      <c r="D118" s="563" t="s">
        <v>1278</v>
      </c>
      <c r="E118" s="571">
        <v>0</v>
      </c>
      <c r="F118" s="572">
        <v>5.8299999999999998E-2</v>
      </c>
      <c r="G118" s="572">
        <v>0.15</v>
      </c>
      <c r="H118" s="572">
        <v>0.26</v>
      </c>
      <c r="I118" s="572">
        <v>0.38</v>
      </c>
      <c r="J118" s="572">
        <v>0.50509999999999999</v>
      </c>
      <c r="K118" s="572">
        <v>0.63</v>
      </c>
      <c r="L118" s="572">
        <v>0.74660000000000004</v>
      </c>
      <c r="M118" s="572">
        <v>0.82340000000000002</v>
      </c>
      <c r="N118" s="572">
        <v>0.9</v>
      </c>
      <c r="O118" s="572">
        <v>0.94669999999999999</v>
      </c>
      <c r="P118" s="572">
        <v>0.98329999999999995</v>
      </c>
      <c r="Q118" s="572">
        <v>1</v>
      </c>
      <c r="R118" s="568"/>
    </row>
    <row r="119" spans="1:18" ht="20.100000000000001" hidden="1" customHeight="1">
      <c r="B119" s="547"/>
      <c r="C119" s="547"/>
      <c r="D119" s="563" t="s">
        <v>1279</v>
      </c>
      <c r="E119" s="571">
        <v>0</v>
      </c>
      <c r="F119" s="572">
        <v>1.2500000000000001E-2</v>
      </c>
      <c r="G119" s="572">
        <v>5.5E-2</v>
      </c>
      <c r="H119" s="572">
        <v>0.115</v>
      </c>
      <c r="I119" s="572">
        <v>0.2</v>
      </c>
      <c r="J119" s="572">
        <v>0.3</v>
      </c>
      <c r="K119" s="572">
        <v>0.4</v>
      </c>
      <c r="L119" s="572">
        <v>0.5</v>
      </c>
      <c r="M119" s="572">
        <v>0.60670000000000002</v>
      </c>
      <c r="N119" s="572">
        <v>0.72</v>
      </c>
      <c r="O119" s="572">
        <v>0.83330000000000004</v>
      </c>
      <c r="P119" s="572">
        <v>0.93340000000000001</v>
      </c>
      <c r="Q119" s="572">
        <v>1</v>
      </c>
      <c r="R119" s="568"/>
    </row>
    <row r="120" spans="1:18" ht="20.100000000000001" customHeight="1">
      <c r="B120" s="547"/>
      <c r="C120" s="547"/>
      <c r="D120" s="547"/>
      <c r="E120" s="565"/>
      <c r="F120" s="547"/>
      <c r="G120" s="547"/>
      <c r="H120" s="547"/>
      <c r="I120" s="547"/>
      <c r="J120" s="547"/>
      <c r="K120" s="547"/>
      <c r="L120" s="547"/>
      <c r="M120" s="547"/>
      <c r="N120" s="547"/>
      <c r="O120" s="547"/>
      <c r="P120" s="547"/>
      <c r="Q120" s="547"/>
      <c r="R120" s="568"/>
    </row>
    <row r="123" spans="1:18" ht="20.100000000000001" customHeight="1">
      <c r="F123" s="540"/>
      <c r="G123" s="540"/>
      <c r="H123" s="540"/>
      <c r="I123" s="540"/>
      <c r="J123" s="540"/>
      <c r="K123" s="540"/>
      <c r="L123" s="540"/>
      <c r="M123" s="540"/>
      <c r="N123" s="540"/>
      <c r="O123" s="540"/>
      <c r="P123" s="540"/>
      <c r="Q123" s="540"/>
    </row>
    <row r="124" spans="1:18" ht="20.100000000000001" customHeight="1">
      <c r="F124" s="540"/>
      <c r="G124" s="540"/>
      <c r="H124" s="540"/>
      <c r="I124" s="540"/>
      <c r="J124" s="540"/>
      <c r="K124" s="540"/>
      <c r="L124" s="540"/>
      <c r="M124" s="540"/>
      <c r="N124" s="540"/>
      <c r="O124" s="540"/>
      <c r="P124" s="540"/>
      <c r="Q124" s="540"/>
    </row>
  </sheetData>
  <mergeCells count="6">
    <mergeCell ref="A12:D12"/>
    <mergeCell ref="R14:R15"/>
    <mergeCell ref="A14:A15"/>
    <mergeCell ref="B14:C15"/>
    <mergeCell ref="D14:D15"/>
    <mergeCell ref="F14:Q14"/>
  </mergeCells>
  <conditionalFormatting sqref="A17:C110">
    <cfRule type="expression" dxfId="0" priority="2">
      <formula>$D17=0</formula>
    </cfRule>
  </conditionalFormatting>
  <printOptions horizontalCentered="1"/>
  <pageMargins left="0.59055118110236227" right="0.19685039370078741" top="0.98425196850393704" bottom="0.39370078740157483" header="0.19685039370078741" footer="0.19685039370078741"/>
  <pageSetup paperSize="8" scale="40" fitToHeight="0" pageOrder="overThenDown"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sheetPr codeName="Hoja3">
    <tabColor rgb="FFFF0000"/>
  </sheetPr>
  <dimension ref="A1:I4576"/>
  <sheetViews>
    <sheetView zoomScale="130" zoomScaleNormal="130" workbookViewId="0">
      <selection activeCell="J6" sqref="J6"/>
    </sheetView>
  </sheetViews>
  <sheetFormatPr baseColWidth="10" defaultColWidth="11.42578125" defaultRowHeight="20.100000000000001" customHeight="1"/>
  <cols>
    <col min="1" max="1" width="15.7109375" style="235" customWidth="1"/>
    <col min="2" max="2" width="20.7109375" style="235" customWidth="1"/>
    <col min="3" max="3" width="43.7109375" style="235" customWidth="1"/>
    <col min="4" max="4" width="10.7109375" style="234" customWidth="1"/>
    <col min="5" max="5" width="12.7109375" style="234" customWidth="1"/>
    <col min="6" max="7" width="15.7109375" style="236" customWidth="1"/>
    <col min="8" max="8" width="11.42578125" style="128"/>
    <col min="9" max="9" width="12.28515625" style="128" bestFit="1" customWidth="1"/>
    <col min="10" max="16384" width="11.42578125" style="128"/>
  </cols>
  <sheetData>
    <row r="1" spans="1:7" ht="20.100000000000001" customHeight="1" thickTop="1">
      <c r="A1" s="391" t="s">
        <v>1255</v>
      </c>
      <c r="B1" s="392"/>
      <c r="C1" s="392"/>
      <c r="D1" s="392"/>
      <c r="E1" s="392"/>
      <c r="F1" s="392"/>
      <c r="G1" s="393"/>
    </row>
    <row r="2" spans="1:7" ht="20.100000000000001" customHeight="1">
      <c r="A2" s="344" t="s">
        <v>719</v>
      </c>
      <c r="B2" s="345" t="str">
        <f>Comitente</f>
        <v>INSTITUTO PROVINCIAL DE LA VIVIENDA</v>
      </c>
      <c r="C2" s="346"/>
      <c r="D2" s="347"/>
      <c r="E2" s="347"/>
      <c r="F2" s="348"/>
      <c r="G2" s="349"/>
    </row>
    <row r="3" spans="1:7" ht="20.100000000000001" customHeight="1">
      <c r="A3" s="344" t="s">
        <v>720</v>
      </c>
      <c r="B3" s="345" t="str">
        <f>Contratista</f>
        <v>xxxxxx</v>
      </c>
      <c r="C3" s="350"/>
      <c r="D3" s="350"/>
      <c r="E3" s="350"/>
      <c r="F3" s="351"/>
      <c r="G3" s="352"/>
    </row>
    <row r="4" spans="1:7" ht="20.100000000000001" customHeight="1">
      <c r="A4" s="344" t="s">
        <v>20</v>
      </c>
      <c r="B4" s="345" t="str">
        <f>Obra</f>
        <v>BARRIO SAN CAYETANO - DPTO. CHIMBAS</v>
      </c>
      <c r="C4" s="350"/>
      <c r="D4" s="350"/>
      <c r="E4" s="350"/>
      <c r="F4" s="351" t="s">
        <v>33</v>
      </c>
      <c r="G4" s="353">
        <f>+Datos!$C$10</f>
        <v>43525</v>
      </c>
    </row>
    <row r="5" spans="1:7" ht="20.100000000000001" customHeight="1">
      <c r="A5" s="354" t="s">
        <v>718</v>
      </c>
      <c r="B5" s="355" t="str">
        <f>Ubicación</f>
        <v>DPTO. CHIMBAS</v>
      </c>
      <c r="C5" s="355"/>
      <c r="D5" s="338"/>
      <c r="E5" s="356"/>
      <c r="F5" s="357"/>
      <c r="G5" s="358"/>
    </row>
    <row r="6" spans="1:7" ht="20.100000000000001" customHeight="1">
      <c r="A6" s="354" t="s">
        <v>34</v>
      </c>
      <c r="B6" s="359" t="s">
        <v>1125</v>
      </c>
      <c r="C6" s="360" t="str">
        <f>IFERROR(VLOOKUP(B6,Tabla_CyP,2,FALSE),"")</f>
        <v>VIVIENDA</v>
      </c>
      <c r="D6" s="361"/>
      <c r="E6" s="356"/>
      <c r="F6" s="357"/>
      <c r="G6" s="358"/>
    </row>
    <row r="7" spans="1:7" ht="20.100000000000001" customHeight="1">
      <c r="A7" s="354" t="s">
        <v>21</v>
      </c>
      <c r="B7" s="394">
        <f>IFERROR(VLOOKUP(COUNTIF($A$1:A7,"ITEM:"),Tabla_NumeroItem,2,FALSE),"")</f>
        <v>1</v>
      </c>
      <c r="C7" s="360" t="str">
        <f>IFERROR(VLOOKUP(B7,Tabla_CyP,2,FALSE),"")</f>
        <v xml:space="preserve">Preparación de Terreno y Replanteo </v>
      </c>
      <c r="D7" s="338"/>
      <c r="E7" s="356"/>
      <c r="F7" s="351" t="s">
        <v>22</v>
      </c>
      <c r="G7" s="362" t="str">
        <f>IFERROR(VLOOKUP(B7,Tabla_CyP,4,FALSE),"")</f>
        <v>gl</v>
      </c>
    </row>
    <row r="8" spans="1:7" ht="20.100000000000001" customHeight="1">
      <c r="A8" s="354"/>
      <c r="B8" s="355"/>
      <c r="C8" s="360"/>
      <c r="D8" s="338"/>
      <c r="E8" s="356"/>
      <c r="F8" s="357"/>
      <c r="G8" s="358"/>
    </row>
    <row r="9" spans="1:7" ht="20.100000000000001" customHeight="1">
      <c r="A9" s="628" t="s">
        <v>581</v>
      </c>
      <c r="B9" s="629"/>
      <c r="C9" s="630" t="s">
        <v>0</v>
      </c>
      <c r="D9" s="630" t="s">
        <v>23</v>
      </c>
      <c r="E9" s="632" t="s">
        <v>24</v>
      </c>
      <c r="F9" s="624" t="s">
        <v>25</v>
      </c>
      <c r="G9" s="626" t="s">
        <v>26</v>
      </c>
    </row>
    <row r="10" spans="1:7" ht="20.100000000000001" customHeight="1">
      <c r="A10" s="363" t="s">
        <v>582</v>
      </c>
      <c r="B10" s="364" t="s">
        <v>583</v>
      </c>
      <c r="C10" s="631"/>
      <c r="D10" s="631"/>
      <c r="E10" s="633"/>
      <c r="F10" s="625"/>
      <c r="G10" s="627"/>
    </row>
    <row r="11" spans="1:7" ht="20.100000000000001" customHeight="1">
      <c r="A11" s="599"/>
      <c r="B11" s="365"/>
      <c r="C11" s="366" t="s">
        <v>721</v>
      </c>
      <c r="D11" s="367"/>
      <c r="E11" s="368"/>
      <c r="F11" s="369"/>
      <c r="G11" s="370"/>
    </row>
    <row r="12" spans="1:7" ht="20.100000000000001" customHeight="1">
      <c r="A12" s="371" t="str">
        <f>IFERROR(VLOOKUP(C12,Tabla_Insumos,4,FALSE),"")</f>
        <v/>
      </c>
      <c r="B12" s="336" t="str">
        <f t="shared" ref="B12:B25" si="0">IFERROR(VLOOKUP(C12,Tabla_Insumos,5,FALSE),"")</f>
        <v/>
      </c>
      <c r="C12" s="372"/>
      <c r="D12" s="333" t="str">
        <f t="shared" ref="D12:D25" si="1">IFERROR(VLOOKUP(C12,Tabla_Insumos,2,FALSE),"")</f>
        <v/>
      </c>
      <c r="E12" s="337"/>
      <c r="F12" s="339">
        <f t="shared" ref="F12:F25" si="2">IFERROR(VLOOKUP(C12,Tabla_Insumos,3,FALSE),0)</f>
        <v>0</v>
      </c>
      <c r="G12" s="340">
        <f>ROUND(E12*F12,2)</f>
        <v>0</v>
      </c>
    </row>
    <row r="13" spans="1:7" ht="20.100000000000001" customHeight="1">
      <c r="A13" s="371" t="str">
        <f t="shared" ref="A13:A25" si="3">IFERROR(VLOOKUP(C13,Tabla_Insumos,4,FALSE),"")</f>
        <v/>
      </c>
      <c r="B13" s="336" t="str">
        <f t="shared" si="0"/>
        <v/>
      </c>
      <c r="C13" s="372"/>
      <c r="D13" s="333" t="str">
        <f t="shared" si="1"/>
        <v/>
      </c>
      <c r="E13" s="337"/>
      <c r="F13" s="339">
        <f t="shared" si="2"/>
        <v>0</v>
      </c>
      <c r="G13" s="340">
        <f t="shared" ref="G13:G25" si="4">ROUND(E13*F13,2)</f>
        <v>0</v>
      </c>
    </row>
    <row r="14" spans="1:7" ht="20.100000000000001" customHeight="1">
      <c r="A14" s="371" t="str">
        <f t="shared" si="3"/>
        <v/>
      </c>
      <c r="B14" s="336" t="str">
        <f t="shared" si="0"/>
        <v/>
      </c>
      <c r="C14" s="372"/>
      <c r="D14" s="333" t="str">
        <f t="shared" si="1"/>
        <v/>
      </c>
      <c r="E14" s="337"/>
      <c r="F14" s="339">
        <f t="shared" si="2"/>
        <v>0</v>
      </c>
      <c r="G14" s="340">
        <f t="shared" si="4"/>
        <v>0</v>
      </c>
    </row>
    <row r="15" spans="1:7" ht="20.100000000000001" customHeight="1">
      <c r="A15" s="371" t="str">
        <f t="shared" si="3"/>
        <v/>
      </c>
      <c r="B15" s="336" t="str">
        <f t="shared" si="0"/>
        <v/>
      </c>
      <c r="C15" s="372"/>
      <c r="D15" s="333" t="str">
        <f t="shared" si="1"/>
        <v/>
      </c>
      <c r="E15" s="337"/>
      <c r="F15" s="339">
        <f t="shared" si="2"/>
        <v>0</v>
      </c>
      <c r="G15" s="340">
        <f t="shared" si="4"/>
        <v>0</v>
      </c>
    </row>
    <row r="16" spans="1:7" ht="20.100000000000001" customHeight="1">
      <c r="A16" s="371" t="str">
        <f t="shared" si="3"/>
        <v/>
      </c>
      <c r="B16" s="336" t="str">
        <f t="shared" si="0"/>
        <v/>
      </c>
      <c r="C16" s="372"/>
      <c r="D16" s="333" t="str">
        <f t="shared" si="1"/>
        <v/>
      </c>
      <c r="E16" s="337"/>
      <c r="F16" s="339">
        <f t="shared" si="2"/>
        <v>0</v>
      </c>
      <c r="G16" s="340">
        <f t="shared" si="4"/>
        <v>0</v>
      </c>
    </row>
    <row r="17" spans="1:7" ht="20.100000000000001" customHeight="1">
      <c r="A17" s="371" t="str">
        <f t="shared" si="3"/>
        <v/>
      </c>
      <c r="B17" s="336" t="str">
        <f t="shared" si="0"/>
        <v/>
      </c>
      <c r="C17" s="372"/>
      <c r="D17" s="333" t="str">
        <f t="shared" si="1"/>
        <v/>
      </c>
      <c r="E17" s="373"/>
      <c r="F17" s="339">
        <f t="shared" si="2"/>
        <v>0</v>
      </c>
      <c r="G17" s="340">
        <f t="shared" si="4"/>
        <v>0</v>
      </c>
    </row>
    <row r="18" spans="1:7" ht="20.100000000000001" customHeight="1">
      <c r="A18" s="371" t="str">
        <f t="shared" si="3"/>
        <v/>
      </c>
      <c r="B18" s="336" t="str">
        <f t="shared" si="0"/>
        <v/>
      </c>
      <c r="C18" s="372"/>
      <c r="D18" s="333" t="str">
        <f t="shared" si="1"/>
        <v/>
      </c>
      <c r="E18" s="373"/>
      <c r="F18" s="339">
        <f t="shared" si="2"/>
        <v>0</v>
      </c>
      <c r="G18" s="340">
        <f t="shared" si="4"/>
        <v>0</v>
      </c>
    </row>
    <row r="19" spans="1:7" ht="20.100000000000001" customHeight="1">
      <c r="A19" s="371" t="str">
        <f t="shared" si="3"/>
        <v/>
      </c>
      <c r="B19" s="336" t="str">
        <f t="shared" si="0"/>
        <v/>
      </c>
      <c r="C19" s="372"/>
      <c r="D19" s="333" t="str">
        <f t="shared" si="1"/>
        <v/>
      </c>
      <c r="E19" s="373"/>
      <c r="F19" s="339">
        <f t="shared" si="2"/>
        <v>0</v>
      </c>
      <c r="G19" s="340">
        <f t="shared" si="4"/>
        <v>0</v>
      </c>
    </row>
    <row r="20" spans="1:7" ht="20.100000000000001" customHeight="1">
      <c r="A20" s="371" t="str">
        <f t="shared" si="3"/>
        <v/>
      </c>
      <c r="B20" s="336" t="str">
        <f t="shared" si="0"/>
        <v/>
      </c>
      <c r="C20" s="372"/>
      <c r="D20" s="333" t="str">
        <f t="shared" si="1"/>
        <v/>
      </c>
      <c r="E20" s="373"/>
      <c r="F20" s="339">
        <f t="shared" si="2"/>
        <v>0</v>
      </c>
      <c r="G20" s="340">
        <f t="shared" si="4"/>
        <v>0</v>
      </c>
    </row>
    <row r="21" spans="1:7" ht="20.100000000000001" customHeight="1">
      <c r="A21" s="371" t="str">
        <f t="shared" si="3"/>
        <v/>
      </c>
      <c r="B21" s="336" t="str">
        <f t="shared" si="0"/>
        <v/>
      </c>
      <c r="C21" s="372"/>
      <c r="D21" s="333" t="str">
        <f t="shared" si="1"/>
        <v/>
      </c>
      <c r="E21" s="373"/>
      <c r="F21" s="339">
        <f t="shared" si="2"/>
        <v>0</v>
      </c>
      <c r="G21" s="340">
        <f t="shared" si="4"/>
        <v>0</v>
      </c>
    </row>
    <row r="22" spans="1:7" ht="20.100000000000001" customHeight="1">
      <c r="A22" s="371" t="str">
        <f t="shared" si="3"/>
        <v/>
      </c>
      <c r="B22" s="336" t="str">
        <f t="shared" si="0"/>
        <v/>
      </c>
      <c r="C22" s="372"/>
      <c r="D22" s="333" t="str">
        <f t="shared" si="1"/>
        <v/>
      </c>
      <c r="E22" s="373"/>
      <c r="F22" s="339">
        <f t="shared" si="2"/>
        <v>0</v>
      </c>
      <c r="G22" s="340">
        <f t="shared" si="4"/>
        <v>0</v>
      </c>
    </row>
    <row r="23" spans="1:7" ht="20.100000000000001" customHeight="1">
      <c r="A23" s="371" t="str">
        <f t="shared" si="3"/>
        <v/>
      </c>
      <c r="B23" s="336" t="str">
        <f t="shared" si="0"/>
        <v/>
      </c>
      <c r="C23" s="372"/>
      <c r="D23" s="333" t="str">
        <f t="shared" si="1"/>
        <v/>
      </c>
      <c r="E23" s="373"/>
      <c r="F23" s="339">
        <f t="shared" si="2"/>
        <v>0</v>
      </c>
      <c r="G23" s="340">
        <f t="shared" si="4"/>
        <v>0</v>
      </c>
    </row>
    <row r="24" spans="1:7" ht="20.100000000000001" customHeight="1">
      <c r="A24" s="371" t="str">
        <f t="shared" si="3"/>
        <v/>
      </c>
      <c r="B24" s="336" t="str">
        <f t="shared" si="0"/>
        <v/>
      </c>
      <c r="C24" s="372"/>
      <c r="D24" s="333" t="str">
        <f t="shared" si="1"/>
        <v/>
      </c>
      <c r="E24" s="373"/>
      <c r="F24" s="339">
        <f t="shared" si="2"/>
        <v>0</v>
      </c>
      <c r="G24" s="340">
        <f t="shared" si="4"/>
        <v>0</v>
      </c>
    </row>
    <row r="25" spans="1:7" ht="20.100000000000001" customHeight="1">
      <c r="A25" s="371" t="str">
        <f t="shared" si="3"/>
        <v/>
      </c>
      <c r="B25" s="336" t="str">
        <f t="shared" si="0"/>
        <v/>
      </c>
      <c r="C25" s="372"/>
      <c r="D25" s="333" t="str">
        <f t="shared" si="1"/>
        <v/>
      </c>
      <c r="E25" s="373"/>
      <c r="F25" s="339">
        <f t="shared" si="2"/>
        <v>0</v>
      </c>
      <c r="G25" s="340">
        <f t="shared" si="4"/>
        <v>0</v>
      </c>
    </row>
    <row r="26" spans="1:7" ht="20.100000000000001" customHeight="1">
      <c r="A26" s="374"/>
      <c r="B26" s="360"/>
      <c r="C26" s="360"/>
      <c r="D26" s="338"/>
      <c r="E26" s="356"/>
      <c r="F26" s="598" t="s">
        <v>27</v>
      </c>
      <c r="G26" s="341">
        <f>SUBTOTAL(9,G12:G25)</f>
        <v>0</v>
      </c>
    </row>
    <row r="27" spans="1:7" ht="20.100000000000001" customHeight="1">
      <c r="A27" s="374"/>
      <c r="B27" s="360"/>
      <c r="C27" s="347" t="s">
        <v>722</v>
      </c>
      <c r="D27" s="338"/>
      <c r="E27" s="356"/>
      <c r="F27" s="357"/>
      <c r="G27" s="375"/>
    </row>
    <row r="28" spans="1:7" ht="20.100000000000001" customHeight="1">
      <c r="A28" s="371" t="str">
        <f t="shared" ref="A28:A35" si="5">IFERROR(VLOOKUP(C28,Tabla_Insumos,4,FALSE),"")</f>
        <v/>
      </c>
      <c r="B28" s="336" t="str">
        <f t="shared" ref="B28:B35" si="6">IFERROR(VLOOKUP(C28,Tabla_Insumos,5,FALSE),"")</f>
        <v/>
      </c>
      <c r="C28" s="342"/>
      <c r="D28" s="333" t="str">
        <f t="shared" ref="D28:D35" si="7">IFERROR(VLOOKUP(C28,Tabla_Insumos,2,FALSE),"")</f>
        <v/>
      </c>
      <c r="E28" s="337"/>
      <c r="F28" s="376">
        <f t="shared" ref="F28:F35" si="8">IFERROR(VLOOKUP(C28,Tabla_Insumos,3,FALSE),0)</f>
        <v>0</v>
      </c>
      <c r="G28" s="340">
        <f>ROUND(E28*F28,2)</f>
        <v>0</v>
      </c>
    </row>
    <row r="29" spans="1:7" ht="20.100000000000001" customHeight="1">
      <c r="A29" s="371" t="str">
        <f t="shared" si="5"/>
        <v/>
      </c>
      <c r="B29" s="336" t="str">
        <f t="shared" si="6"/>
        <v/>
      </c>
      <c r="C29" s="343"/>
      <c r="D29" s="333" t="str">
        <f t="shared" si="7"/>
        <v/>
      </c>
      <c r="E29" s="337"/>
      <c r="F29" s="376">
        <f t="shared" si="8"/>
        <v>0</v>
      </c>
      <c r="G29" s="340">
        <f t="shared" ref="G29:G35" si="9">ROUND(E29*F29,2)</f>
        <v>0</v>
      </c>
    </row>
    <row r="30" spans="1:7" ht="20.100000000000001" customHeight="1">
      <c r="A30" s="371" t="str">
        <f t="shared" si="5"/>
        <v/>
      </c>
      <c r="B30" s="336" t="str">
        <f t="shared" si="6"/>
        <v/>
      </c>
      <c r="C30" s="343"/>
      <c r="D30" s="333" t="str">
        <f t="shared" si="7"/>
        <v/>
      </c>
      <c r="E30" s="337"/>
      <c r="F30" s="376">
        <f t="shared" si="8"/>
        <v>0</v>
      </c>
      <c r="G30" s="340">
        <f t="shared" si="9"/>
        <v>0</v>
      </c>
    </row>
    <row r="31" spans="1:7" ht="20.100000000000001" customHeight="1">
      <c r="A31" s="371" t="str">
        <f t="shared" si="5"/>
        <v/>
      </c>
      <c r="B31" s="336" t="str">
        <f t="shared" si="6"/>
        <v/>
      </c>
      <c r="C31" s="343"/>
      <c r="D31" s="333" t="str">
        <f t="shared" si="7"/>
        <v/>
      </c>
      <c r="E31" s="337"/>
      <c r="F31" s="376">
        <f t="shared" si="8"/>
        <v>0</v>
      </c>
      <c r="G31" s="340">
        <f t="shared" si="9"/>
        <v>0</v>
      </c>
    </row>
    <row r="32" spans="1:7" ht="20.100000000000001" customHeight="1">
      <c r="A32" s="371" t="str">
        <f t="shared" si="5"/>
        <v/>
      </c>
      <c r="B32" s="336" t="str">
        <f t="shared" si="6"/>
        <v/>
      </c>
      <c r="C32" s="336"/>
      <c r="D32" s="333" t="str">
        <f t="shared" si="7"/>
        <v/>
      </c>
      <c r="E32" s="337"/>
      <c r="F32" s="376">
        <f t="shared" si="8"/>
        <v>0</v>
      </c>
      <c r="G32" s="340">
        <f t="shared" si="9"/>
        <v>0</v>
      </c>
    </row>
    <row r="33" spans="1:7" ht="20.100000000000001" customHeight="1">
      <c r="A33" s="371" t="str">
        <f t="shared" si="5"/>
        <v/>
      </c>
      <c r="B33" s="336" t="str">
        <f t="shared" si="6"/>
        <v/>
      </c>
      <c r="C33" s="336"/>
      <c r="D33" s="333" t="str">
        <f t="shared" si="7"/>
        <v/>
      </c>
      <c r="E33" s="337"/>
      <c r="F33" s="376">
        <f t="shared" si="8"/>
        <v>0</v>
      </c>
      <c r="G33" s="340">
        <f t="shared" si="9"/>
        <v>0</v>
      </c>
    </row>
    <row r="34" spans="1:7" ht="20.100000000000001" customHeight="1">
      <c r="A34" s="371" t="str">
        <f t="shared" si="5"/>
        <v/>
      </c>
      <c r="B34" s="336" t="str">
        <f t="shared" si="6"/>
        <v/>
      </c>
      <c r="C34" s="372"/>
      <c r="D34" s="333" t="str">
        <f t="shared" si="7"/>
        <v/>
      </c>
      <c r="E34" s="373"/>
      <c r="F34" s="376">
        <f t="shared" si="8"/>
        <v>0</v>
      </c>
      <c r="G34" s="340">
        <f t="shared" si="9"/>
        <v>0</v>
      </c>
    </row>
    <row r="35" spans="1:7" ht="20.100000000000001" customHeight="1">
      <c r="A35" s="371" t="str">
        <f t="shared" si="5"/>
        <v/>
      </c>
      <c r="B35" s="336" t="str">
        <f t="shared" si="6"/>
        <v/>
      </c>
      <c r="C35" s="372"/>
      <c r="D35" s="333" t="str">
        <f t="shared" si="7"/>
        <v/>
      </c>
      <c r="E35" s="373"/>
      <c r="F35" s="376">
        <f t="shared" si="8"/>
        <v>0</v>
      </c>
      <c r="G35" s="340">
        <f t="shared" si="9"/>
        <v>0</v>
      </c>
    </row>
    <row r="36" spans="1:7" ht="20.100000000000001" customHeight="1">
      <c r="A36" s="374"/>
      <c r="B36" s="360"/>
      <c r="C36" s="360"/>
      <c r="D36" s="338"/>
      <c r="E36" s="356"/>
      <c r="F36" s="598" t="s">
        <v>28</v>
      </c>
      <c r="G36" s="341">
        <f>SUBTOTAL(9,G28:G35)</f>
        <v>0</v>
      </c>
    </row>
    <row r="37" spans="1:7" ht="20.100000000000001" customHeight="1">
      <c r="A37" s="374"/>
      <c r="B37" s="360"/>
      <c r="C37" s="347" t="s">
        <v>723</v>
      </c>
      <c r="D37" s="338"/>
      <c r="E37" s="356"/>
      <c r="F37" s="357"/>
      <c r="G37" s="375"/>
    </row>
    <row r="38" spans="1:7" ht="20.100000000000001" customHeight="1">
      <c r="A38" s="371" t="str">
        <f>IFERROR(VLOOKUP(C38,Tabla_Insumos,4,FALSE),"")</f>
        <v/>
      </c>
      <c r="B38" s="336" t="str">
        <f t="shared" ref="B38:B46" si="10">IFERROR(VLOOKUP(C38,Tabla_Insumos,5,FALSE),"")</f>
        <v/>
      </c>
      <c r="C38" s="343"/>
      <c r="D38" s="333" t="str">
        <f t="shared" ref="D38:D46" si="11">IFERROR(VLOOKUP(C38,Tabla_Insumos,2,FALSE),"")</f>
        <v/>
      </c>
      <c r="E38" s="337"/>
      <c r="F38" s="339">
        <f>IFERROR(VLOOKUP(C38,Tabla_Insumos,3,FALSE),0)</f>
        <v>0</v>
      </c>
      <c r="G38" s="340">
        <f>ROUND(E38*F38,2)</f>
        <v>0</v>
      </c>
    </row>
    <row r="39" spans="1:7" ht="20.100000000000001" customHeight="1">
      <c r="A39" s="371" t="str">
        <f t="shared" ref="A39:A46" si="12">IFERROR(VLOOKUP(C39,Tabla_Insumos,4,FALSE),"")</f>
        <v/>
      </c>
      <c r="B39" s="336" t="str">
        <f t="shared" si="10"/>
        <v/>
      </c>
      <c r="C39" s="343"/>
      <c r="D39" s="333" t="str">
        <f t="shared" si="11"/>
        <v/>
      </c>
      <c r="E39" s="337"/>
      <c r="F39" s="339">
        <f t="shared" ref="F39:F46" si="13">IFERROR(VLOOKUP(C39,Tabla_Insumos,3,FALSE),0)</f>
        <v>0</v>
      </c>
      <c r="G39" s="340">
        <f t="shared" ref="G39:G46" si="14">ROUND(E39*F39,2)</f>
        <v>0</v>
      </c>
    </row>
    <row r="40" spans="1:7" ht="20.100000000000001" customHeight="1">
      <c r="A40" s="371" t="str">
        <f t="shared" si="12"/>
        <v/>
      </c>
      <c r="B40" s="336" t="str">
        <f t="shared" si="10"/>
        <v/>
      </c>
      <c r="C40" s="342"/>
      <c r="D40" s="333" t="str">
        <f t="shared" si="11"/>
        <v/>
      </c>
      <c r="E40" s="337"/>
      <c r="F40" s="339">
        <f t="shared" si="13"/>
        <v>0</v>
      </c>
      <c r="G40" s="340">
        <f t="shared" si="14"/>
        <v>0</v>
      </c>
    </row>
    <row r="41" spans="1:7" ht="20.100000000000001" customHeight="1">
      <c r="A41" s="371" t="str">
        <f t="shared" si="12"/>
        <v/>
      </c>
      <c r="B41" s="336" t="str">
        <f t="shared" si="10"/>
        <v/>
      </c>
      <c r="C41" s="377"/>
      <c r="D41" s="333" t="str">
        <f t="shared" si="11"/>
        <v/>
      </c>
      <c r="E41" s="337"/>
      <c r="F41" s="339">
        <f t="shared" si="13"/>
        <v>0</v>
      </c>
      <c r="G41" s="340">
        <f t="shared" si="14"/>
        <v>0</v>
      </c>
    </row>
    <row r="42" spans="1:7" ht="20.100000000000001" customHeight="1">
      <c r="A42" s="371" t="str">
        <f t="shared" si="12"/>
        <v/>
      </c>
      <c r="B42" s="336" t="str">
        <f t="shared" si="10"/>
        <v/>
      </c>
      <c r="C42" s="378"/>
      <c r="D42" s="333" t="str">
        <f t="shared" si="11"/>
        <v/>
      </c>
      <c r="E42" s="337"/>
      <c r="F42" s="339">
        <f t="shared" si="13"/>
        <v>0</v>
      </c>
      <c r="G42" s="340">
        <f t="shared" si="14"/>
        <v>0</v>
      </c>
    </row>
    <row r="43" spans="1:7" ht="20.100000000000001" customHeight="1">
      <c r="A43" s="371" t="str">
        <f t="shared" si="12"/>
        <v/>
      </c>
      <c r="B43" s="336" t="str">
        <f t="shared" si="10"/>
        <v/>
      </c>
      <c r="C43" s="372"/>
      <c r="D43" s="333" t="str">
        <f t="shared" si="11"/>
        <v/>
      </c>
      <c r="E43" s="373"/>
      <c r="F43" s="339">
        <f t="shared" si="13"/>
        <v>0</v>
      </c>
      <c r="G43" s="340">
        <f t="shared" si="14"/>
        <v>0</v>
      </c>
    </row>
    <row r="44" spans="1:7" ht="20.100000000000001" customHeight="1">
      <c r="A44" s="371" t="str">
        <f t="shared" si="12"/>
        <v/>
      </c>
      <c r="B44" s="336" t="str">
        <f t="shared" si="10"/>
        <v/>
      </c>
      <c r="C44" s="372"/>
      <c r="D44" s="333" t="str">
        <f t="shared" si="11"/>
        <v/>
      </c>
      <c r="E44" s="373"/>
      <c r="F44" s="339">
        <f t="shared" si="13"/>
        <v>0</v>
      </c>
      <c r="G44" s="340">
        <f t="shared" si="14"/>
        <v>0</v>
      </c>
    </row>
    <row r="45" spans="1:7" ht="20.100000000000001" customHeight="1">
      <c r="A45" s="371" t="str">
        <f t="shared" si="12"/>
        <v/>
      </c>
      <c r="B45" s="336" t="str">
        <f t="shared" si="10"/>
        <v/>
      </c>
      <c r="C45" s="372"/>
      <c r="D45" s="333" t="str">
        <f t="shared" si="11"/>
        <v/>
      </c>
      <c r="E45" s="373"/>
      <c r="F45" s="339">
        <f t="shared" si="13"/>
        <v>0</v>
      </c>
      <c r="G45" s="340">
        <f t="shared" si="14"/>
        <v>0</v>
      </c>
    </row>
    <row r="46" spans="1:7" ht="20.100000000000001" customHeight="1">
      <c r="A46" s="371" t="str">
        <f t="shared" si="12"/>
        <v/>
      </c>
      <c r="B46" s="336" t="str">
        <f t="shared" si="10"/>
        <v/>
      </c>
      <c r="C46" s="372"/>
      <c r="D46" s="333" t="str">
        <f t="shared" si="11"/>
        <v/>
      </c>
      <c r="E46" s="373"/>
      <c r="F46" s="339">
        <f t="shared" si="13"/>
        <v>0</v>
      </c>
      <c r="G46" s="340">
        <f t="shared" si="14"/>
        <v>0</v>
      </c>
    </row>
    <row r="47" spans="1:7" ht="20.100000000000001" customHeight="1">
      <c r="A47" s="379"/>
      <c r="B47" s="338"/>
      <c r="C47" s="360"/>
      <c r="D47" s="338"/>
      <c r="E47" s="356"/>
      <c r="F47" s="598" t="s">
        <v>29</v>
      </c>
      <c r="G47" s="341">
        <f>SUBTOTAL(9,G38:G46)</f>
        <v>0</v>
      </c>
    </row>
    <row r="48" spans="1:7" ht="20.100000000000001" customHeight="1" thickBot="1">
      <c r="A48" s="380"/>
      <c r="B48" s="381"/>
      <c r="C48" s="382"/>
      <c r="D48" s="381"/>
      <c r="E48" s="383"/>
      <c r="F48" s="384"/>
      <c r="G48" s="385"/>
    </row>
    <row r="49" spans="1:7" ht="20.100000000000001" customHeight="1" thickBot="1">
      <c r="A49" s="395">
        <f>B7</f>
        <v>1</v>
      </c>
      <c r="B49" s="386" t="str">
        <f>C7</f>
        <v xml:space="preserve">Preparación de Terreno y Replanteo </v>
      </c>
      <c r="C49" s="387"/>
      <c r="D49" s="387" t="s">
        <v>30</v>
      </c>
      <c r="E49" s="388"/>
      <c r="F49" s="389" t="s">
        <v>31</v>
      </c>
      <c r="G49" s="390">
        <f>SUBTOTAL(9,G12:G48)</f>
        <v>0</v>
      </c>
    </row>
    <row r="50" spans="1:7" ht="20.100000000000001" customHeight="1" thickTop="1" thickBot="1"/>
    <row r="51" spans="1:7" ht="20.100000000000001" customHeight="1" thickTop="1">
      <c r="A51" s="391" t="s">
        <v>1255</v>
      </c>
      <c r="B51" s="392"/>
      <c r="C51" s="392"/>
      <c r="D51" s="392"/>
      <c r="E51" s="392"/>
      <c r="F51" s="392"/>
      <c r="G51" s="393"/>
    </row>
    <row r="52" spans="1:7" ht="20.100000000000001" customHeight="1">
      <c r="A52" s="344" t="s">
        <v>719</v>
      </c>
      <c r="B52" s="345" t="str">
        <f>Comitente</f>
        <v>INSTITUTO PROVINCIAL DE LA VIVIENDA</v>
      </c>
      <c r="C52" s="346"/>
      <c r="D52" s="347"/>
      <c r="E52" s="347"/>
      <c r="F52" s="348"/>
      <c r="G52" s="349"/>
    </row>
    <row r="53" spans="1:7" ht="20.100000000000001" customHeight="1">
      <c r="A53" s="344" t="s">
        <v>720</v>
      </c>
      <c r="B53" s="345" t="str">
        <f>Contratista</f>
        <v>xxxxxx</v>
      </c>
      <c r="C53" s="350"/>
      <c r="D53" s="350"/>
      <c r="E53" s="350"/>
      <c r="F53" s="351"/>
      <c r="G53" s="352"/>
    </row>
    <row r="54" spans="1:7" ht="20.100000000000001" customHeight="1">
      <c r="A54" s="344" t="s">
        <v>20</v>
      </c>
      <c r="B54" s="345" t="str">
        <f>Obra</f>
        <v>BARRIO SAN CAYETANO - DPTO. CHIMBAS</v>
      </c>
      <c r="C54" s="350"/>
      <c r="D54" s="350"/>
      <c r="E54" s="350"/>
      <c r="F54" s="351" t="s">
        <v>33</v>
      </c>
      <c r="G54" s="353">
        <f>+Datos!$C$10</f>
        <v>43525</v>
      </c>
    </row>
    <row r="55" spans="1:7" ht="20.100000000000001" customHeight="1">
      <c r="A55" s="354" t="s">
        <v>718</v>
      </c>
      <c r="B55" s="355" t="str">
        <f>Ubicación</f>
        <v>DPTO. CHIMBAS</v>
      </c>
      <c r="C55" s="355"/>
      <c r="D55" s="338"/>
      <c r="E55" s="356"/>
      <c r="F55" s="357"/>
      <c r="G55" s="358"/>
    </row>
    <row r="56" spans="1:7" ht="20.100000000000001" customHeight="1">
      <c r="A56" s="354" t="s">
        <v>34</v>
      </c>
      <c r="B56" s="359" t="s">
        <v>1125</v>
      </c>
      <c r="C56" s="360" t="str">
        <f>IFERROR(VLOOKUP(B56,Tabla_CyP,2,FALSE),"")</f>
        <v>VIVIENDA</v>
      </c>
      <c r="D56" s="361"/>
      <c r="E56" s="356"/>
      <c r="F56" s="357"/>
      <c r="G56" s="358"/>
    </row>
    <row r="57" spans="1:7" ht="20.100000000000001" customHeight="1">
      <c r="A57" s="354" t="s">
        <v>21</v>
      </c>
      <c r="B57" s="394">
        <f>IFERROR(VLOOKUP(COUNTIF($A$1:A57,"ITEM:"),Tabla_NumeroItem,2,FALSE),"")</f>
        <v>2</v>
      </c>
      <c r="C57" s="360" t="str">
        <f>IFERROR(VLOOKUP(B57,Tabla_CyP,2,FALSE),"")</f>
        <v>Excavaciones, explanación y/o retiro de material proveniente de excavaciones para fundaciones</v>
      </c>
      <c r="D57" s="338"/>
      <c r="E57" s="356"/>
      <c r="F57" s="351" t="s">
        <v>22</v>
      </c>
      <c r="G57" s="362" t="str">
        <f>IFERROR(VLOOKUP(B57,Tabla_CyP,4,FALSE),"")</f>
        <v>m3</v>
      </c>
    </row>
    <row r="58" spans="1:7" ht="20.100000000000001" customHeight="1">
      <c r="A58" s="354"/>
      <c r="B58" s="355"/>
      <c r="C58" s="360"/>
      <c r="D58" s="338"/>
      <c r="E58" s="356"/>
      <c r="F58" s="357"/>
      <c r="G58" s="358"/>
    </row>
    <row r="59" spans="1:7" ht="20.100000000000001" customHeight="1">
      <c r="A59" s="628" t="s">
        <v>581</v>
      </c>
      <c r="B59" s="629"/>
      <c r="C59" s="630" t="s">
        <v>0</v>
      </c>
      <c r="D59" s="630" t="s">
        <v>23</v>
      </c>
      <c r="E59" s="632" t="s">
        <v>24</v>
      </c>
      <c r="F59" s="624" t="s">
        <v>25</v>
      </c>
      <c r="G59" s="626" t="s">
        <v>26</v>
      </c>
    </row>
    <row r="60" spans="1:7" ht="20.100000000000001" customHeight="1">
      <c r="A60" s="363" t="s">
        <v>582</v>
      </c>
      <c r="B60" s="364" t="s">
        <v>583</v>
      </c>
      <c r="C60" s="631"/>
      <c r="D60" s="631"/>
      <c r="E60" s="633"/>
      <c r="F60" s="625"/>
      <c r="G60" s="627"/>
    </row>
    <row r="61" spans="1:7" ht="20.100000000000001" customHeight="1">
      <c r="A61" s="599"/>
      <c r="B61" s="365"/>
      <c r="C61" s="366" t="s">
        <v>721</v>
      </c>
      <c r="D61" s="367"/>
      <c r="E61" s="368"/>
      <c r="F61" s="369"/>
      <c r="G61" s="370"/>
    </row>
    <row r="62" spans="1:7" ht="20.100000000000001" customHeight="1">
      <c r="A62" s="371" t="str">
        <f t="shared" ref="A62:A75" si="15">IFERROR(VLOOKUP(C62,Tabla_Insumos,4,FALSE),"")</f>
        <v/>
      </c>
      <c r="B62" s="336" t="str">
        <f t="shared" ref="B62:B75" si="16">IFERROR(VLOOKUP(C62,Tabla_Insumos,5,FALSE),"")</f>
        <v/>
      </c>
      <c r="C62" s="334"/>
      <c r="D62" s="333" t="str">
        <f t="shared" ref="D62:D75" si="17">IFERROR(VLOOKUP(C62,Tabla_Insumos,2,FALSE),"")</f>
        <v/>
      </c>
      <c r="E62" s="337"/>
      <c r="F62" s="339">
        <f t="shared" ref="F62:F75" si="18">IFERROR(VLOOKUP(C62,Tabla_Insumos,3,FALSE),0)</f>
        <v>0</v>
      </c>
      <c r="G62" s="340">
        <f>ROUND(E62*F62,2)</f>
        <v>0</v>
      </c>
    </row>
    <row r="63" spans="1:7" ht="20.100000000000001" customHeight="1">
      <c r="A63" s="371" t="str">
        <f t="shared" si="15"/>
        <v/>
      </c>
      <c r="B63" s="336" t="str">
        <f t="shared" si="16"/>
        <v/>
      </c>
      <c r="C63" s="334"/>
      <c r="D63" s="333" t="str">
        <f t="shared" si="17"/>
        <v/>
      </c>
      <c r="E63" s="337"/>
      <c r="F63" s="339">
        <f t="shared" si="18"/>
        <v>0</v>
      </c>
      <c r="G63" s="340">
        <f t="shared" ref="G63:G75" si="19">ROUND(E63*F63,2)</f>
        <v>0</v>
      </c>
    </row>
    <row r="64" spans="1:7" ht="20.100000000000001" customHeight="1">
      <c r="A64" s="371" t="str">
        <f t="shared" si="15"/>
        <v/>
      </c>
      <c r="B64" s="336" t="str">
        <f t="shared" si="16"/>
        <v/>
      </c>
      <c r="C64" s="334"/>
      <c r="D64" s="333" t="str">
        <f t="shared" si="17"/>
        <v/>
      </c>
      <c r="E64" s="337"/>
      <c r="F64" s="339">
        <f t="shared" si="18"/>
        <v>0</v>
      </c>
      <c r="G64" s="340">
        <f t="shared" si="19"/>
        <v>0</v>
      </c>
    </row>
    <row r="65" spans="1:7" ht="20.100000000000001" customHeight="1">
      <c r="A65" s="371" t="str">
        <f t="shared" si="15"/>
        <v/>
      </c>
      <c r="B65" s="336" t="str">
        <f t="shared" si="16"/>
        <v/>
      </c>
      <c r="C65" s="335"/>
      <c r="D65" s="333" t="str">
        <f t="shared" si="17"/>
        <v/>
      </c>
      <c r="E65" s="337"/>
      <c r="F65" s="339">
        <f t="shared" si="18"/>
        <v>0</v>
      </c>
      <c r="G65" s="340">
        <f t="shared" si="19"/>
        <v>0</v>
      </c>
    </row>
    <row r="66" spans="1:7" ht="20.100000000000001" customHeight="1">
      <c r="A66" s="371" t="str">
        <f t="shared" si="15"/>
        <v/>
      </c>
      <c r="B66" s="336" t="str">
        <f t="shared" si="16"/>
        <v/>
      </c>
      <c r="C66" s="336"/>
      <c r="D66" s="333" t="str">
        <f t="shared" si="17"/>
        <v/>
      </c>
      <c r="E66" s="337"/>
      <c r="F66" s="339">
        <f t="shared" si="18"/>
        <v>0</v>
      </c>
      <c r="G66" s="340">
        <f t="shared" si="19"/>
        <v>0</v>
      </c>
    </row>
    <row r="67" spans="1:7" ht="20.100000000000001" customHeight="1">
      <c r="A67" s="371" t="str">
        <f t="shared" si="15"/>
        <v/>
      </c>
      <c r="B67" s="336" t="str">
        <f t="shared" si="16"/>
        <v/>
      </c>
      <c r="C67" s="372"/>
      <c r="D67" s="333" t="str">
        <f t="shared" si="17"/>
        <v/>
      </c>
      <c r="E67" s="373"/>
      <c r="F67" s="339">
        <f t="shared" si="18"/>
        <v>0</v>
      </c>
      <c r="G67" s="340">
        <f t="shared" si="19"/>
        <v>0</v>
      </c>
    </row>
    <row r="68" spans="1:7" ht="20.100000000000001" customHeight="1">
      <c r="A68" s="371" t="str">
        <f t="shared" si="15"/>
        <v/>
      </c>
      <c r="B68" s="336" t="str">
        <f t="shared" si="16"/>
        <v/>
      </c>
      <c r="C68" s="372"/>
      <c r="D68" s="333" t="str">
        <f t="shared" si="17"/>
        <v/>
      </c>
      <c r="E68" s="373"/>
      <c r="F68" s="339">
        <f t="shared" si="18"/>
        <v>0</v>
      </c>
      <c r="G68" s="340">
        <f t="shared" si="19"/>
        <v>0</v>
      </c>
    </row>
    <row r="69" spans="1:7" ht="20.100000000000001" customHeight="1">
      <c r="A69" s="371" t="str">
        <f t="shared" si="15"/>
        <v/>
      </c>
      <c r="B69" s="336" t="str">
        <f t="shared" si="16"/>
        <v/>
      </c>
      <c r="C69" s="372"/>
      <c r="D69" s="333" t="str">
        <f t="shared" si="17"/>
        <v/>
      </c>
      <c r="E69" s="373"/>
      <c r="F69" s="339">
        <f t="shared" si="18"/>
        <v>0</v>
      </c>
      <c r="G69" s="340">
        <f t="shared" si="19"/>
        <v>0</v>
      </c>
    </row>
    <row r="70" spans="1:7" ht="20.100000000000001" customHeight="1">
      <c r="A70" s="371" t="str">
        <f t="shared" si="15"/>
        <v/>
      </c>
      <c r="B70" s="336" t="str">
        <f t="shared" si="16"/>
        <v/>
      </c>
      <c r="C70" s="372"/>
      <c r="D70" s="333" t="str">
        <f t="shared" si="17"/>
        <v/>
      </c>
      <c r="E70" s="373"/>
      <c r="F70" s="339">
        <f t="shared" si="18"/>
        <v>0</v>
      </c>
      <c r="G70" s="340">
        <f t="shared" si="19"/>
        <v>0</v>
      </c>
    </row>
    <row r="71" spans="1:7" ht="20.100000000000001" customHeight="1">
      <c r="A71" s="371" t="str">
        <f t="shared" si="15"/>
        <v/>
      </c>
      <c r="B71" s="336" t="str">
        <f t="shared" si="16"/>
        <v/>
      </c>
      <c r="C71" s="372"/>
      <c r="D71" s="333" t="str">
        <f t="shared" si="17"/>
        <v/>
      </c>
      <c r="E71" s="373"/>
      <c r="F71" s="339">
        <f t="shared" si="18"/>
        <v>0</v>
      </c>
      <c r="G71" s="340">
        <f t="shared" si="19"/>
        <v>0</v>
      </c>
    </row>
    <row r="72" spans="1:7" ht="20.100000000000001" customHeight="1">
      <c r="A72" s="371" t="str">
        <f t="shared" si="15"/>
        <v/>
      </c>
      <c r="B72" s="336" t="str">
        <f t="shared" si="16"/>
        <v/>
      </c>
      <c r="C72" s="372"/>
      <c r="D72" s="333" t="str">
        <f t="shared" si="17"/>
        <v/>
      </c>
      <c r="E72" s="373"/>
      <c r="F72" s="339">
        <f t="shared" si="18"/>
        <v>0</v>
      </c>
      <c r="G72" s="340">
        <f t="shared" si="19"/>
        <v>0</v>
      </c>
    </row>
    <row r="73" spans="1:7" ht="20.100000000000001" customHeight="1">
      <c r="A73" s="371" t="str">
        <f t="shared" si="15"/>
        <v/>
      </c>
      <c r="B73" s="336" t="str">
        <f t="shared" si="16"/>
        <v/>
      </c>
      <c r="C73" s="372"/>
      <c r="D73" s="333" t="str">
        <f t="shared" si="17"/>
        <v/>
      </c>
      <c r="E73" s="373"/>
      <c r="F73" s="339">
        <f t="shared" si="18"/>
        <v>0</v>
      </c>
      <c r="G73" s="340">
        <f t="shared" si="19"/>
        <v>0</v>
      </c>
    </row>
    <row r="74" spans="1:7" ht="20.100000000000001" customHeight="1">
      <c r="A74" s="371" t="str">
        <f t="shared" si="15"/>
        <v/>
      </c>
      <c r="B74" s="336" t="str">
        <f t="shared" si="16"/>
        <v/>
      </c>
      <c r="C74" s="372"/>
      <c r="D74" s="333" t="str">
        <f t="shared" si="17"/>
        <v/>
      </c>
      <c r="E74" s="373"/>
      <c r="F74" s="339">
        <f t="shared" si="18"/>
        <v>0</v>
      </c>
      <c r="G74" s="340">
        <f t="shared" si="19"/>
        <v>0</v>
      </c>
    </row>
    <row r="75" spans="1:7" ht="20.100000000000001" customHeight="1">
      <c r="A75" s="371" t="str">
        <f t="shared" si="15"/>
        <v/>
      </c>
      <c r="B75" s="336" t="str">
        <f t="shared" si="16"/>
        <v/>
      </c>
      <c r="C75" s="372"/>
      <c r="D75" s="333" t="str">
        <f t="shared" si="17"/>
        <v/>
      </c>
      <c r="E75" s="373"/>
      <c r="F75" s="339">
        <f t="shared" si="18"/>
        <v>0</v>
      </c>
      <c r="G75" s="340">
        <f t="shared" si="19"/>
        <v>0</v>
      </c>
    </row>
    <row r="76" spans="1:7" ht="20.100000000000001" customHeight="1">
      <c r="A76" s="374"/>
      <c r="B76" s="360"/>
      <c r="C76" s="360"/>
      <c r="D76" s="338"/>
      <c r="E76" s="356"/>
      <c r="F76" s="598" t="s">
        <v>27</v>
      </c>
      <c r="G76" s="341">
        <f>SUBTOTAL(9,G62:G75)</f>
        <v>0</v>
      </c>
    </row>
    <row r="77" spans="1:7" ht="20.100000000000001" customHeight="1">
      <c r="A77" s="374"/>
      <c r="B77" s="360"/>
      <c r="C77" s="347" t="s">
        <v>722</v>
      </c>
      <c r="D77" s="338"/>
      <c r="E77" s="356"/>
      <c r="F77" s="357"/>
      <c r="G77" s="375"/>
    </row>
    <row r="78" spans="1:7" ht="20.100000000000001" customHeight="1">
      <c r="A78" s="371" t="str">
        <f t="shared" ref="A78:A85" si="20">IFERROR(VLOOKUP(C78,Tabla_Insumos,4,FALSE),"")</f>
        <v/>
      </c>
      <c r="B78" s="336" t="str">
        <f t="shared" ref="B78:B85" si="21">IFERROR(VLOOKUP(C78,Tabla_Insumos,5,FALSE),"")</f>
        <v/>
      </c>
      <c r="C78" s="342"/>
      <c r="D78" s="333" t="str">
        <f t="shared" ref="D78:D85" si="22">IFERROR(VLOOKUP(C78,Tabla_Insumos,2,FALSE),"")</f>
        <v/>
      </c>
      <c r="E78" s="337"/>
      <c r="F78" s="376">
        <f t="shared" ref="F78:F85" si="23">IFERROR(VLOOKUP(C78,Tabla_Insumos,3,FALSE),0)</f>
        <v>0</v>
      </c>
      <c r="G78" s="340">
        <f>ROUND(E78*F78,2)</f>
        <v>0</v>
      </c>
    </row>
    <row r="79" spans="1:7" ht="20.100000000000001" customHeight="1">
      <c r="A79" s="371" t="str">
        <f t="shared" si="20"/>
        <v/>
      </c>
      <c r="B79" s="336" t="str">
        <f t="shared" si="21"/>
        <v/>
      </c>
      <c r="C79" s="343"/>
      <c r="D79" s="333" t="str">
        <f t="shared" si="22"/>
        <v/>
      </c>
      <c r="E79" s="337"/>
      <c r="F79" s="376">
        <f t="shared" si="23"/>
        <v>0</v>
      </c>
      <c r="G79" s="340">
        <f t="shared" ref="G79:G85" si="24">ROUND(E79*F79,2)</f>
        <v>0</v>
      </c>
    </row>
    <row r="80" spans="1:7" ht="20.100000000000001" customHeight="1">
      <c r="A80" s="371" t="str">
        <f t="shared" si="20"/>
        <v/>
      </c>
      <c r="B80" s="336" t="str">
        <f t="shared" si="21"/>
        <v/>
      </c>
      <c r="C80" s="343"/>
      <c r="D80" s="333" t="str">
        <f t="shared" si="22"/>
        <v/>
      </c>
      <c r="E80" s="337"/>
      <c r="F80" s="376">
        <f t="shared" si="23"/>
        <v>0</v>
      </c>
      <c r="G80" s="340">
        <f t="shared" si="24"/>
        <v>0</v>
      </c>
    </row>
    <row r="81" spans="1:7" ht="20.100000000000001" customHeight="1">
      <c r="A81" s="371" t="str">
        <f t="shared" si="20"/>
        <v/>
      </c>
      <c r="B81" s="336" t="str">
        <f t="shared" si="21"/>
        <v/>
      </c>
      <c r="C81" s="343"/>
      <c r="D81" s="333" t="str">
        <f t="shared" si="22"/>
        <v/>
      </c>
      <c r="E81" s="337"/>
      <c r="F81" s="376">
        <f t="shared" si="23"/>
        <v>0</v>
      </c>
      <c r="G81" s="340">
        <f t="shared" si="24"/>
        <v>0</v>
      </c>
    </row>
    <row r="82" spans="1:7" ht="20.100000000000001" customHeight="1">
      <c r="A82" s="371" t="str">
        <f t="shared" si="20"/>
        <v/>
      </c>
      <c r="B82" s="336" t="str">
        <f t="shared" si="21"/>
        <v/>
      </c>
      <c r="C82" s="336"/>
      <c r="D82" s="333" t="str">
        <f t="shared" si="22"/>
        <v/>
      </c>
      <c r="E82" s="337"/>
      <c r="F82" s="376">
        <f t="shared" si="23"/>
        <v>0</v>
      </c>
      <c r="G82" s="340">
        <f t="shared" si="24"/>
        <v>0</v>
      </c>
    </row>
    <row r="83" spans="1:7" ht="20.100000000000001" customHeight="1">
      <c r="A83" s="371" t="str">
        <f t="shared" si="20"/>
        <v/>
      </c>
      <c r="B83" s="336" t="str">
        <f t="shared" si="21"/>
        <v/>
      </c>
      <c r="C83" s="336"/>
      <c r="D83" s="333" t="str">
        <f t="shared" si="22"/>
        <v/>
      </c>
      <c r="E83" s="337"/>
      <c r="F83" s="376">
        <f t="shared" si="23"/>
        <v>0</v>
      </c>
      <c r="G83" s="340">
        <f t="shared" si="24"/>
        <v>0</v>
      </c>
    </row>
    <row r="84" spans="1:7" ht="20.100000000000001" customHeight="1">
      <c r="A84" s="371" t="str">
        <f t="shared" si="20"/>
        <v/>
      </c>
      <c r="B84" s="336" t="str">
        <f t="shared" si="21"/>
        <v/>
      </c>
      <c r="C84" s="372"/>
      <c r="D84" s="333" t="str">
        <f t="shared" si="22"/>
        <v/>
      </c>
      <c r="E84" s="373"/>
      <c r="F84" s="376">
        <f t="shared" si="23"/>
        <v>0</v>
      </c>
      <c r="G84" s="340">
        <f t="shared" si="24"/>
        <v>0</v>
      </c>
    </row>
    <row r="85" spans="1:7" ht="20.100000000000001" customHeight="1">
      <c r="A85" s="371" t="str">
        <f t="shared" si="20"/>
        <v/>
      </c>
      <c r="B85" s="336" t="str">
        <f t="shared" si="21"/>
        <v/>
      </c>
      <c r="C85" s="372"/>
      <c r="D85" s="333" t="str">
        <f t="shared" si="22"/>
        <v/>
      </c>
      <c r="E85" s="373"/>
      <c r="F85" s="376">
        <f t="shared" si="23"/>
        <v>0</v>
      </c>
      <c r="G85" s="340">
        <f t="shared" si="24"/>
        <v>0</v>
      </c>
    </row>
    <row r="86" spans="1:7" ht="20.100000000000001" customHeight="1">
      <c r="A86" s="374"/>
      <c r="B86" s="360"/>
      <c r="C86" s="360"/>
      <c r="D86" s="338"/>
      <c r="E86" s="356"/>
      <c r="F86" s="598" t="s">
        <v>28</v>
      </c>
      <c r="G86" s="341">
        <f>SUBTOTAL(9,G78:G85)</f>
        <v>0</v>
      </c>
    </row>
    <row r="87" spans="1:7" ht="20.100000000000001" customHeight="1">
      <c r="A87" s="374"/>
      <c r="B87" s="360"/>
      <c r="C87" s="347" t="s">
        <v>723</v>
      </c>
      <c r="D87" s="338"/>
      <c r="E87" s="356"/>
      <c r="F87" s="357"/>
      <c r="G87" s="375"/>
    </row>
    <row r="88" spans="1:7" ht="20.100000000000001" customHeight="1">
      <c r="A88" s="371" t="str">
        <f t="shared" ref="A88:A96" si="25">IFERROR(VLOOKUP(C88,Tabla_Insumos,4,FALSE),"")</f>
        <v/>
      </c>
      <c r="B88" s="336" t="str">
        <f t="shared" ref="B88:B96" si="26">IFERROR(VLOOKUP(C88,Tabla_Insumos,5,FALSE),"")</f>
        <v/>
      </c>
      <c r="C88" s="343"/>
      <c r="D88" s="333" t="str">
        <f t="shared" ref="D88:D96" si="27">IFERROR(VLOOKUP(C88,Tabla_Insumos,2,FALSE),"")</f>
        <v/>
      </c>
      <c r="E88" s="401"/>
      <c r="F88" s="339">
        <f t="shared" ref="F88:F96" si="28">IFERROR(VLOOKUP(C88,Tabla_Insumos,3,FALSE),0)</f>
        <v>0</v>
      </c>
      <c r="G88" s="340">
        <f>ROUND(E88*F88,2)</f>
        <v>0</v>
      </c>
    </row>
    <row r="89" spans="1:7" ht="20.100000000000001" customHeight="1">
      <c r="A89" s="371" t="str">
        <f t="shared" si="25"/>
        <v/>
      </c>
      <c r="B89" s="336" t="str">
        <f t="shared" si="26"/>
        <v/>
      </c>
      <c r="C89" s="343"/>
      <c r="D89" s="333" t="str">
        <f t="shared" si="27"/>
        <v/>
      </c>
      <c r="E89" s="401"/>
      <c r="F89" s="339">
        <f t="shared" si="28"/>
        <v>0</v>
      </c>
      <c r="G89" s="340">
        <f t="shared" ref="G89:G96" si="29">ROUND(E89*F89,2)</f>
        <v>0</v>
      </c>
    </row>
    <row r="90" spans="1:7" ht="20.100000000000001" customHeight="1">
      <c r="A90" s="371" t="str">
        <f t="shared" si="25"/>
        <v/>
      </c>
      <c r="B90" s="336" t="str">
        <f t="shared" si="26"/>
        <v/>
      </c>
      <c r="C90" s="342"/>
      <c r="D90" s="333" t="str">
        <f t="shared" si="27"/>
        <v/>
      </c>
      <c r="E90" s="422"/>
      <c r="F90" s="339">
        <f t="shared" si="28"/>
        <v>0</v>
      </c>
      <c r="G90" s="340">
        <f t="shared" si="29"/>
        <v>0</v>
      </c>
    </row>
    <row r="91" spans="1:7" ht="20.100000000000001" customHeight="1">
      <c r="A91" s="371" t="str">
        <f t="shared" si="25"/>
        <v/>
      </c>
      <c r="B91" s="336" t="str">
        <f t="shared" si="26"/>
        <v/>
      </c>
      <c r="C91" s="377"/>
      <c r="D91" s="333" t="str">
        <f t="shared" si="27"/>
        <v/>
      </c>
      <c r="E91" s="337"/>
      <c r="F91" s="339">
        <f t="shared" si="28"/>
        <v>0</v>
      </c>
      <c r="G91" s="340">
        <f t="shared" si="29"/>
        <v>0</v>
      </c>
    </row>
    <row r="92" spans="1:7" ht="20.100000000000001" customHeight="1">
      <c r="A92" s="371" t="str">
        <f t="shared" si="25"/>
        <v/>
      </c>
      <c r="B92" s="336" t="str">
        <f t="shared" si="26"/>
        <v/>
      </c>
      <c r="C92" s="378"/>
      <c r="D92" s="333" t="str">
        <f t="shared" si="27"/>
        <v/>
      </c>
      <c r="E92" s="337"/>
      <c r="F92" s="339">
        <f t="shared" si="28"/>
        <v>0</v>
      </c>
      <c r="G92" s="340">
        <f t="shared" si="29"/>
        <v>0</v>
      </c>
    </row>
    <row r="93" spans="1:7" ht="20.100000000000001" customHeight="1">
      <c r="A93" s="371" t="str">
        <f t="shared" si="25"/>
        <v/>
      </c>
      <c r="B93" s="336" t="str">
        <f t="shared" si="26"/>
        <v/>
      </c>
      <c r="C93" s="372"/>
      <c r="D93" s="333" t="str">
        <f t="shared" si="27"/>
        <v/>
      </c>
      <c r="E93" s="373"/>
      <c r="F93" s="339">
        <f>IFERROR(VLOOKUP(C93,Tabla_Insumos,3,FALSE),0)</f>
        <v>0</v>
      </c>
      <c r="G93" s="340">
        <f t="shared" si="29"/>
        <v>0</v>
      </c>
    </row>
    <row r="94" spans="1:7" ht="20.100000000000001" customHeight="1">
      <c r="A94" s="371" t="str">
        <f t="shared" si="25"/>
        <v/>
      </c>
      <c r="B94" s="336" t="str">
        <f t="shared" si="26"/>
        <v/>
      </c>
      <c r="C94" s="372"/>
      <c r="D94" s="333" t="str">
        <f t="shared" si="27"/>
        <v/>
      </c>
      <c r="E94" s="373"/>
      <c r="F94" s="339">
        <f t="shared" si="28"/>
        <v>0</v>
      </c>
      <c r="G94" s="340">
        <f t="shared" si="29"/>
        <v>0</v>
      </c>
    </row>
    <row r="95" spans="1:7" ht="20.100000000000001" customHeight="1">
      <c r="A95" s="371" t="str">
        <f t="shared" si="25"/>
        <v/>
      </c>
      <c r="B95" s="336" t="str">
        <f t="shared" si="26"/>
        <v/>
      </c>
      <c r="C95" s="372"/>
      <c r="D95" s="333" t="str">
        <f t="shared" si="27"/>
        <v/>
      </c>
      <c r="E95" s="373"/>
      <c r="F95" s="339">
        <f t="shared" si="28"/>
        <v>0</v>
      </c>
      <c r="G95" s="340">
        <f t="shared" si="29"/>
        <v>0</v>
      </c>
    </row>
    <row r="96" spans="1:7" ht="20.100000000000001" customHeight="1">
      <c r="A96" s="371" t="str">
        <f t="shared" si="25"/>
        <v/>
      </c>
      <c r="B96" s="336" t="str">
        <f t="shared" si="26"/>
        <v/>
      </c>
      <c r="C96" s="372"/>
      <c r="D96" s="333" t="str">
        <f t="shared" si="27"/>
        <v/>
      </c>
      <c r="E96" s="373"/>
      <c r="F96" s="339">
        <f t="shared" si="28"/>
        <v>0</v>
      </c>
      <c r="G96" s="340">
        <f t="shared" si="29"/>
        <v>0</v>
      </c>
    </row>
    <row r="97" spans="1:7" ht="20.100000000000001" customHeight="1">
      <c r="A97" s="379"/>
      <c r="B97" s="338"/>
      <c r="C97" s="360"/>
      <c r="D97" s="338"/>
      <c r="E97" s="356"/>
      <c r="F97" s="598" t="s">
        <v>29</v>
      </c>
      <c r="G97" s="341">
        <f>SUBTOTAL(9,G88:G96)</f>
        <v>0</v>
      </c>
    </row>
    <row r="98" spans="1:7" ht="20.100000000000001" customHeight="1" thickBot="1">
      <c r="A98" s="380"/>
      <c r="B98" s="381"/>
      <c r="C98" s="382"/>
      <c r="D98" s="381"/>
      <c r="E98" s="383"/>
      <c r="F98" s="384"/>
      <c r="G98" s="385"/>
    </row>
    <row r="99" spans="1:7" ht="20.100000000000001" customHeight="1" thickBot="1">
      <c r="A99" s="395">
        <f>B57</f>
        <v>2</v>
      </c>
      <c r="B99" s="386" t="str">
        <f>C57</f>
        <v>Excavaciones, explanación y/o retiro de material proveniente de excavaciones para fundaciones</v>
      </c>
      <c r="C99" s="387"/>
      <c r="D99" s="387" t="s">
        <v>30</v>
      </c>
      <c r="E99" s="388"/>
      <c r="F99" s="389" t="s">
        <v>31</v>
      </c>
      <c r="G99" s="390">
        <f>SUBTOTAL(9,G62:G98)</f>
        <v>0</v>
      </c>
    </row>
    <row r="100" spans="1:7" ht="20.100000000000001" customHeight="1" thickTop="1" thickBot="1"/>
    <row r="101" spans="1:7" ht="20.100000000000001" customHeight="1" thickTop="1">
      <c r="A101" s="391" t="s">
        <v>1255</v>
      </c>
      <c r="B101" s="392"/>
      <c r="C101" s="392"/>
      <c r="D101" s="392"/>
      <c r="E101" s="392"/>
      <c r="F101" s="392"/>
      <c r="G101" s="393"/>
    </row>
    <row r="102" spans="1:7" ht="20.100000000000001" customHeight="1">
      <c r="A102" s="344" t="s">
        <v>719</v>
      </c>
      <c r="B102" s="345" t="str">
        <f>Comitente</f>
        <v>INSTITUTO PROVINCIAL DE LA VIVIENDA</v>
      </c>
      <c r="C102" s="346"/>
      <c r="D102" s="347"/>
      <c r="E102" s="347"/>
      <c r="F102" s="348"/>
      <c r="G102" s="349"/>
    </row>
    <row r="103" spans="1:7" ht="20.100000000000001" customHeight="1">
      <c r="A103" s="344" t="s">
        <v>720</v>
      </c>
      <c r="B103" s="345" t="str">
        <f>Contratista</f>
        <v>xxxxxx</v>
      </c>
      <c r="C103" s="350"/>
      <c r="D103" s="350"/>
      <c r="E103" s="350"/>
      <c r="F103" s="351"/>
      <c r="G103" s="352"/>
    </row>
    <row r="104" spans="1:7" ht="20.100000000000001" customHeight="1">
      <c r="A104" s="344" t="s">
        <v>20</v>
      </c>
      <c r="B104" s="345" t="str">
        <f>Obra</f>
        <v>BARRIO SAN CAYETANO - DPTO. CHIMBAS</v>
      </c>
      <c r="C104" s="350"/>
      <c r="D104" s="350"/>
      <c r="E104" s="350"/>
      <c r="F104" s="351" t="s">
        <v>33</v>
      </c>
      <c r="G104" s="353">
        <f>+Datos!$C$10</f>
        <v>43525</v>
      </c>
    </row>
    <row r="105" spans="1:7" ht="20.100000000000001" customHeight="1">
      <c r="A105" s="354" t="s">
        <v>718</v>
      </c>
      <c r="B105" s="355" t="str">
        <f>Ubicación</f>
        <v>DPTO. CHIMBAS</v>
      </c>
      <c r="C105" s="355"/>
      <c r="D105" s="338"/>
      <c r="E105" s="356"/>
      <c r="F105" s="357"/>
      <c r="G105" s="358"/>
    </row>
    <row r="106" spans="1:7" ht="20.100000000000001" customHeight="1">
      <c r="A106" s="354" t="s">
        <v>34</v>
      </c>
      <c r="B106" s="359" t="s">
        <v>1125</v>
      </c>
      <c r="C106" s="360" t="str">
        <f>IFERROR(VLOOKUP(B106,Tabla_CyP,2,FALSE),"")</f>
        <v>VIVIENDA</v>
      </c>
      <c r="D106" s="361"/>
      <c r="E106" s="356"/>
      <c r="F106" s="357"/>
      <c r="G106" s="358"/>
    </row>
    <row r="107" spans="1:7" ht="20.100000000000001" customHeight="1">
      <c r="A107" s="354" t="s">
        <v>21</v>
      </c>
      <c r="B107" s="394">
        <f>IFERROR(VLOOKUP(COUNTIF($A$1:A107,"ITEM:"),Tabla_NumeroItem,2,FALSE),"")</f>
        <v>3</v>
      </c>
      <c r="C107" s="360" t="str">
        <f>IFERROR(VLOOKUP(B107,Tabla_CyP,2,FALSE),"")</f>
        <v>Cimiento y Hormigón Ciclópeo</v>
      </c>
      <c r="D107" s="338"/>
      <c r="E107" s="356"/>
      <c r="F107" s="351" t="s">
        <v>22</v>
      </c>
      <c r="G107" s="362" t="str">
        <f>IFERROR(VLOOKUP(B107,Tabla_CyP,4,FALSE),"")</f>
        <v>m3</v>
      </c>
    </row>
    <row r="108" spans="1:7" ht="20.100000000000001" customHeight="1">
      <c r="A108" s="354"/>
      <c r="B108" s="355"/>
      <c r="C108" s="360"/>
      <c r="D108" s="338"/>
      <c r="E108" s="356"/>
      <c r="F108" s="357"/>
      <c r="G108" s="358"/>
    </row>
    <row r="109" spans="1:7" ht="20.100000000000001" customHeight="1">
      <c r="A109" s="628" t="s">
        <v>581</v>
      </c>
      <c r="B109" s="629"/>
      <c r="C109" s="630" t="s">
        <v>0</v>
      </c>
      <c r="D109" s="630" t="s">
        <v>23</v>
      </c>
      <c r="E109" s="632" t="s">
        <v>24</v>
      </c>
      <c r="F109" s="624" t="s">
        <v>25</v>
      </c>
      <c r="G109" s="626" t="s">
        <v>26</v>
      </c>
    </row>
    <row r="110" spans="1:7" ht="20.100000000000001" customHeight="1">
      <c r="A110" s="363" t="s">
        <v>582</v>
      </c>
      <c r="B110" s="364" t="s">
        <v>583</v>
      </c>
      <c r="C110" s="631"/>
      <c r="D110" s="631"/>
      <c r="E110" s="633"/>
      <c r="F110" s="625"/>
      <c r="G110" s="627"/>
    </row>
    <row r="111" spans="1:7" ht="20.100000000000001" customHeight="1">
      <c r="A111" s="599"/>
      <c r="B111" s="365"/>
      <c r="C111" s="366" t="s">
        <v>721</v>
      </c>
      <c r="D111" s="367"/>
      <c r="E111" s="368"/>
      <c r="F111" s="369"/>
      <c r="G111" s="370"/>
    </row>
    <row r="112" spans="1:7" ht="20.100000000000001" customHeight="1">
      <c r="A112" s="371" t="str">
        <f t="shared" ref="A112:A125" si="30">IFERROR(VLOOKUP(C112,Tabla_Insumos,4,FALSE),"")</f>
        <v/>
      </c>
      <c r="B112" s="336" t="str">
        <f t="shared" ref="B112:B125" si="31">IFERROR(VLOOKUP(C112,Tabla_Insumos,5,FALSE),"")</f>
        <v/>
      </c>
      <c r="C112" s="396"/>
      <c r="D112" s="333" t="str">
        <f t="shared" ref="D112:D125" si="32">IFERROR(VLOOKUP(C112,Tabla_Insumos,2,FALSE),"")</f>
        <v/>
      </c>
      <c r="E112" s="397"/>
      <c r="F112" s="339">
        <f t="shared" ref="F112:F125" si="33">IFERROR(VLOOKUP(C112,Tabla_Insumos,3,FALSE),0)</f>
        <v>0</v>
      </c>
      <c r="G112" s="340">
        <f>ROUND(E112*F112,2)</f>
        <v>0</v>
      </c>
    </row>
    <row r="113" spans="1:7" ht="20.100000000000001" customHeight="1">
      <c r="A113" s="371" t="str">
        <f t="shared" si="30"/>
        <v/>
      </c>
      <c r="B113" s="336" t="str">
        <f t="shared" si="31"/>
        <v/>
      </c>
      <c r="C113" s="334"/>
      <c r="D113" s="333" t="str">
        <f t="shared" si="32"/>
        <v/>
      </c>
      <c r="E113" s="397"/>
      <c r="F113" s="339">
        <f t="shared" si="33"/>
        <v>0</v>
      </c>
      <c r="G113" s="340">
        <f t="shared" ref="G113:G125" si="34">ROUND(E113*F113,2)</f>
        <v>0</v>
      </c>
    </row>
    <row r="114" spans="1:7" ht="20.100000000000001" customHeight="1">
      <c r="A114" s="371" t="str">
        <f t="shared" si="30"/>
        <v/>
      </c>
      <c r="B114" s="336" t="str">
        <f t="shared" si="31"/>
        <v/>
      </c>
      <c r="C114" s="334"/>
      <c r="D114" s="333" t="str">
        <f t="shared" si="32"/>
        <v/>
      </c>
      <c r="E114" s="397"/>
      <c r="F114" s="339">
        <f t="shared" si="33"/>
        <v>0</v>
      </c>
      <c r="G114" s="340">
        <f t="shared" si="34"/>
        <v>0</v>
      </c>
    </row>
    <row r="115" spans="1:7" ht="20.100000000000001" customHeight="1">
      <c r="A115" s="371" t="str">
        <f t="shared" si="30"/>
        <v/>
      </c>
      <c r="B115" s="336" t="str">
        <f t="shared" si="31"/>
        <v/>
      </c>
      <c r="C115" s="335"/>
      <c r="D115" s="333" t="str">
        <f t="shared" si="32"/>
        <v/>
      </c>
      <c r="E115" s="337"/>
      <c r="F115" s="339">
        <f t="shared" si="33"/>
        <v>0</v>
      </c>
      <c r="G115" s="340">
        <f t="shared" si="34"/>
        <v>0</v>
      </c>
    </row>
    <row r="116" spans="1:7" ht="20.100000000000001" customHeight="1">
      <c r="A116" s="371" t="str">
        <f t="shared" si="30"/>
        <v/>
      </c>
      <c r="B116" s="336" t="str">
        <f t="shared" si="31"/>
        <v/>
      </c>
      <c r="C116" s="336"/>
      <c r="D116" s="333" t="str">
        <f t="shared" si="32"/>
        <v/>
      </c>
      <c r="E116" s="337"/>
      <c r="F116" s="339">
        <f t="shared" si="33"/>
        <v>0</v>
      </c>
      <c r="G116" s="340">
        <f t="shared" si="34"/>
        <v>0</v>
      </c>
    </row>
    <row r="117" spans="1:7" ht="20.100000000000001" customHeight="1">
      <c r="A117" s="371" t="str">
        <f t="shared" si="30"/>
        <v/>
      </c>
      <c r="B117" s="336" t="str">
        <f t="shared" si="31"/>
        <v/>
      </c>
      <c r="C117" s="372"/>
      <c r="D117" s="333" t="str">
        <f t="shared" si="32"/>
        <v/>
      </c>
      <c r="E117" s="373"/>
      <c r="F117" s="339">
        <f t="shared" si="33"/>
        <v>0</v>
      </c>
      <c r="G117" s="340">
        <f t="shared" si="34"/>
        <v>0</v>
      </c>
    </row>
    <row r="118" spans="1:7" ht="20.100000000000001" customHeight="1">
      <c r="A118" s="371" t="str">
        <f t="shared" si="30"/>
        <v/>
      </c>
      <c r="B118" s="336" t="str">
        <f t="shared" si="31"/>
        <v/>
      </c>
      <c r="C118" s="372"/>
      <c r="D118" s="333" t="str">
        <f t="shared" si="32"/>
        <v/>
      </c>
      <c r="E118" s="373"/>
      <c r="F118" s="339">
        <f t="shared" si="33"/>
        <v>0</v>
      </c>
      <c r="G118" s="340">
        <f t="shared" si="34"/>
        <v>0</v>
      </c>
    </row>
    <row r="119" spans="1:7" ht="20.100000000000001" customHeight="1">
      <c r="A119" s="371" t="str">
        <f t="shared" si="30"/>
        <v/>
      </c>
      <c r="B119" s="336" t="str">
        <f t="shared" si="31"/>
        <v/>
      </c>
      <c r="C119" s="372"/>
      <c r="D119" s="333" t="str">
        <f t="shared" si="32"/>
        <v/>
      </c>
      <c r="E119" s="373"/>
      <c r="F119" s="339">
        <f t="shared" si="33"/>
        <v>0</v>
      </c>
      <c r="G119" s="340">
        <f t="shared" si="34"/>
        <v>0</v>
      </c>
    </row>
    <row r="120" spans="1:7" ht="20.100000000000001" customHeight="1">
      <c r="A120" s="371" t="str">
        <f t="shared" si="30"/>
        <v/>
      </c>
      <c r="B120" s="336" t="str">
        <f t="shared" si="31"/>
        <v/>
      </c>
      <c r="C120" s="372"/>
      <c r="D120" s="333" t="str">
        <f t="shared" si="32"/>
        <v/>
      </c>
      <c r="E120" s="373"/>
      <c r="F120" s="339">
        <f t="shared" si="33"/>
        <v>0</v>
      </c>
      <c r="G120" s="340">
        <f t="shared" si="34"/>
        <v>0</v>
      </c>
    </row>
    <row r="121" spans="1:7" ht="20.100000000000001" customHeight="1">
      <c r="A121" s="371" t="str">
        <f t="shared" si="30"/>
        <v/>
      </c>
      <c r="B121" s="336" t="str">
        <f t="shared" si="31"/>
        <v/>
      </c>
      <c r="C121" s="372"/>
      <c r="D121" s="333" t="str">
        <f t="shared" si="32"/>
        <v/>
      </c>
      <c r="E121" s="373"/>
      <c r="F121" s="339">
        <f t="shared" si="33"/>
        <v>0</v>
      </c>
      <c r="G121" s="340">
        <f t="shared" si="34"/>
        <v>0</v>
      </c>
    </row>
    <row r="122" spans="1:7" ht="20.100000000000001" customHeight="1">
      <c r="A122" s="371" t="str">
        <f t="shared" si="30"/>
        <v/>
      </c>
      <c r="B122" s="336" t="str">
        <f t="shared" si="31"/>
        <v/>
      </c>
      <c r="C122" s="372"/>
      <c r="D122" s="333" t="str">
        <f t="shared" si="32"/>
        <v/>
      </c>
      <c r="E122" s="373"/>
      <c r="F122" s="339">
        <f t="shared" si="33"/>
        <v>0</v>
      </c>
      <c r="G122" s="340">
        <f t="shared" si="34"/>
        <v>0</v>
      </c>
    </row>
    <row r="123" spans="1:7" ht="20.100000000000001" customHeight="1">
      <c r="A123" s="371" t="str">
        <f t="shared" si="30"/>
        <v/>
      </c>
      <c r="B123" s="336" t="str">
        <f t="shared" si="31"/>
        <v/>
      </c>
      <c r="C123" s="372"/>
      <c r="D123" s="333" t="str">
        <f t="shared" si="32"/>
        <v/>
      </c>
      <c r="E123" s="373"/>
      <c r="F123" s="339">
        <f t="shared" si="33"/>
        <v>0</v>
      </c>
      <c r="G123" s="340">
        <f t="shared" si="34"/>
        <v>0</v>
      </c>
    </row>
    <row r="124" spans="1:7" ht="20.100000000000001" customHeight="1">
      <c r="A124" s="371" t="str">
        <f t="shared" si="30"/>
        <v/>
      </c>
      <c r="B124" s="336" t="str">
        <f t="shared" si="31"/>
        <v/>
      </c>
      <c r="C124" s="372"/>
      <c r="D124" s="333" t="str">
        <f t="shared" si="32"/>
        <v/>
      </c>
      <c r="E124" s="373"/>
      <c r="F124" s="339">
        <f t="shared" si="33"/>
        <v>0</v>
      </c>
      <c r="G124" s="340">
        <f t="shared" si="34"/>
        <v>0</v>
      </c>
    </row>
    <row r="125" spans="1:7" ht="20.100000000000001" customHeight="1">
      <c r="A125" s="371" t="str">
        <f t="shared" si="30"/>
        <v/>
      </c>
      <c r="B125" s="336" t="str">
        <f t="shared" si="31"/>
        <v/>
      </c>
      <c r="C125" s="372"/>
      <c r="D125" s="333" t="str">
        <f t="shared" si="32"/>
        <v/>
      </c>
      <c r="E125" s="373"/>
      <c r="F125" s="339">
        <f t="shared" si="33"/>
        <v>0</v>
      </c>
      <c r="G125" s="340">
        <f t="shared" si="34"/>
        <v>0</v>
      </c>
    </row>
    <row r="126" spans="1:7" ht="20.100000000000001" customHeight="1">
      <c r="A126" s="374"/>
      <c r="B126" s="360"/>
      <c r="C126" s="360"/>
      <c r="D126" s="338"/>
      <c r="E126" s="356"/>
      <c r="F126" s="598" t="s">
        <v>27</v>
      </c>
      <c r="G126" s="341">
        <f>SUBTOTAL(9,G112:G125)</f>
        <v>0</v>
      </c>
    </row>
    <row r="127" spans="1:7" ht="20.100000000000001" customHeight="1">
      <c r="A127" s="374"/>
      <c r="B127" s="360"/>
      <c r="C127" s="347" t="s">
        <v>722</v>
      </c>
      <c r="D127" s="338"/>
      <c r="E127" s="356"/>
      <c r="F127" s="357"/>
      <c r="G127" s="375"/>
    </row>
    <row r="128" spans="1:7" ht="20.100000000000001" customHeight="1">
      <c r="A128" s="371" t="str">
        <f t="shared" ref="A128:A135" si="35">IFERROR(VLOOKUP(C128,Tabla_Insumos,4,FALSE),"")</f>
        <v/>
      </c>
      <c r="B128" s="336" t="str">
        <f t="shared" ref="B128:B135" si="36">IFERROR(VLOOKUP(C128,Tabla_Insumos,5,FALSE),"")</f>
        <v/>
      </c>
      <c r="C128" s="342"/>
      <c r="D128" s="333" t="str">
        <f t="shared" ref="D128:D135" si="37">IFERROR(VLOOKUP(C128,Tabla_Insumos,2,FALSE),"")</f>
        <v/>
      </c>
      <c r="E128" s="403"/>
      <c r="F128" s="376">
        <f t="shared" ref="F128:F135" si="38">IFERROR(VLOOKUP(C128,Tabla_Insumos,3,FALSE),0)</f>
        <v>0</v>
      </c>
      <c r="G128" s="340">
        <f>ROUND(E128*F128,2)</f>
        <v>0</v>
      </c>
    </row>
    <row r="129" spans="1:7" ht="20.100000000000001" customHeight="1">
      <c r="A129" s="371" t="str">
        <f t="shared" si="35"/>
        <v/>
      </c>
      <c r="B129" s="336" t="str">
        <f t="shared" si="36"/>
        <v/>
      </c>
      <c r="C129" s="342"/>
      <c r="D129" s="333" t="str">
        <f t="shared" si="37"/>
        <v/>
      </c>
      <c r="E129" s="403"/>
      <c r="F129" s="376">
        <f t="shared" si="38"/>
        <v>0</v>
      </c>
      <c r="G129" s="340">
        <f t="shared" ref="G129:G135" si="39">ROUND(E129*F129,2)</f>
        <v>0</v>
      </c>
    </row>
    <row r="130" spans="1:7" ht="20.100000000000001" customHeight="1">
      <c r="A130" s="371" t="str">
        <f t="shared" si="35"/>
        <v/>
      </c>
      <c r="B130" s="336" t="str">
        <f t="shared" si="36"/>
        <v/>
      </c>
      <c r="C130" s="399"/>
      <c r="D130" s="333" t="str">
        <f t="shared" si="37"/>
        <v/>
      </c>
      <c r="E130" s="400"/>
      <c r="F130" s="376">
        <f t="shared" si="38"/>
        <v>0</v>
      </c>
      <c r="G130" s="340">
        <f t="shared" si="39"/>
        <v>0</v>
      </c>
    </row>
    <row r="131" spans="1:7" ht="20.100000000000001" customHeight="1">
      <c r="A131" s="371" t="str">
        <f t="shared" si="35"/>
        <v/>
      </c>
      <c r="B131" s="336" t="str">
        <f t="shared" si="36"/>
        <v/>
      </c>
      <c r="C131" s="343"/>
      <c r="D131" s="333" t="str">
        <f t="shared" si="37"/>
        <v/>
      </c>
      <c r="E131" s="337"/>
      <c r="F131" s="376">
        <f t="shared" si="38"/>
        <v>0</v>
      </c>
      <c r="G131" s="340">
        <f t="shared" si="39"/>
        <v>0</v>
      </c>
    </row>
    <row r="132" spans="1:7" ht="20.100000000000001" customHeight="1">
      <c r="A132" s="371" t="str">
        <f t="shared" si="35"/>
        <v/>
      </c>
      <c r="B132" s="336" t="str">
        <f t="shared" si="36"/>
        <v/>
      </c>
      <c r="C132" s="336"/>
      <c r="D132" s="333" t="str">
        <f t="shared" si="37"/>
        <v/>
      </c>
      <c r="E132" s="337"/>
      <c r="F132" s="376">
        <f t="shared" si="38"/>
        <v>0</v>
      </c>
      <c r="G132" s="340">
        <f t="shared" si="39"/>
        <v>0</v>
      </c>
    </row>
    <row r="133" spans="1:7" ht="20.100000000000001" customHeight="1">
      <c r="A133" s="371" t="str">
        <f t="shared" si="35"/>
        <v/>
      </c>
      <c r="B133" s="336" t="str">
        <f t="shared" si="36"/>
        <v/>
      </c>
      <c r="C133" s="336"/>
      <c r="D133" s="333" t="str">
        <f t="shared" si="37"/>
        <v/>
      </c>
      <c r="E133" s="337"/>
      <c r="F133" s="376">
        <f t="shared" si="38"/>
        <v>0</v>
      </c>
      <c r="G133" s="340">
        <f t="shared" si="39"/>
        <v>0</v>
      </c>
    </row>
    <row r="134" spans="1:7" ht="20.100000000000001" customHeight="1">
      <c r="A134" s="371" t="str">
        <f t="shared" si="35"/>
        <v/>
      </c>
      <c r="B134" s="336" t="str">
        <f t="shared" si="36"/>
        <v/>
      </c>
      <c r="C134" s="372"/>
      <c r="D134" s="333" t="str">
        <f t="shared" si="37"/>
        <v/>
      </c>
      <c r="E134" s="373"/>
      <c r="F134" s="376">
        <f t="shared" si="38"/>
        <v>0</v>
      </c>
      <c r="G134" s="340">
        <f t="shared" si="39"/>
        <v>0</v>
      </c>
    </row>
    <row r="135" spans="1:7" ht="20.100000000000001" customHeight="1">
      <c r="A135" s="371" t="str">
        <f t="shared" si="35"/>
        <v/>
      </c>
      <c r="B135" s="336" t="str">
        <f t="shared" si="36"/>
        <v/>
      </c>
      <c r="C135" s="372"/>
      <c r="D135" s="333" t="str">
        <f t="shared" si="37"/>
        <v/>
      </c>
      <c r="E135" s="373"/>
      <c r="F135" s="376">
        <f t="shared" si="38"/>
        <v>0</v>
      </c>
      <c r="G135" s="340">
        <f t="shared" si="39"/>
        <v>0</v>
      </c>
    </row>
    <row r="136" spans="1:7" ht="20.100000000000001" customHeight="1">
      <c r="A136" s="374"/>
      <c r="B136" s="360"/>
      <c r="C136" s="360"/>
      <c r="D136" s="338"/>
      <c r="E136" s="356"/>
      <c r="F136" s="598" t="s">
        <v>28</v>
      </c>
      <c r="G136" s="341">
        <f>SUBTOTAL(9,G128:G135)</f>
        <v>0</v>
      </c>
    </row>
    <row r="137" spans="1:7" ht="20.100000000000001" customHeight="1">
      <c r="A137" s="374"/>
      <c r="B137" s="360"/>
      <c r="C137" s="347" t="s">
        <v>723</v>
      </c>
      <c r="D137" s="338"/>
      <c r="E137" s="356"/>
      <c r="F137" s="357"/>
      <c r="G137" s="375"/>
    </row>
    <row r="138" spans="1:7" ht="20.100000000000001" customHeight="1">
      <c r="A138" s="371" t="str">
        <f t="shared" ref="A138:A146" si="40">IFERROR(VLOOKUP(C138,Tabla_Insumos,4,FALSE),"")</f>
        <v/>
      </c>
      <c r="B138" s="336" t="str">
        <f t="shared" ref="B138:B146" si="41">IFERROR(VLOOKUP(C138,Tabla_Insumos,5,FALSE),"")</f>
        <v/>
      </c>
      <c r="C138" s="343"/>
      <c r="D138" s="333" t="str">
        <f t="shared" ref="D138:D146" si="42">IFERROR(VLOOKUP(C138,Tabla_Insumos,2,FALSE),"")</f>
        <v/>
      </c>
      <c r="E138" s="401"/>
      <c r="F138" s="339">
        <f t="shared" ref="F138:F146" si="43">IFERROR(VLOOKUP(C138,Tabla_Insumos,3,FALSE),0)</f>
        <v>0</v>
      </c>
      <c r="G138" s="340">
        <f>ROUND(E138*F138,2)</f>
        <v>0</v>
      </c>
    </row>
    <row r="139" spans="1:7" ht="20.100000000000001" customHeight="1">
      <c r="A139" s="371" t="str">
        <f t="shared" si="40"/>
        <v/>
      </c>
      <c r="B139" s="336" t="str">
        <f t="shared" si="41"/>
        <v/>
      </c>
      <c r="C139" s="377"/>
      <c r="D139" s="333" t="str">
        <f t="shared" si="42"/>
        <v/>
      </c>
      <c r="E139" s="401"/>
      <c r="F139" s="339">
        <f t="shared" si="43"/>
        <v>0</v>
      </c>
      <c r="G139" s="340">
        <f t="shared" ref="G139:G146" si="44">ROUND(E139*F139,2)</f>
        <v>0</v>
      </c>
    </row>
    <row r="140" spans="1:7" ht="20.100000000000001" customHeight="1">
      <c r="A140" s="371" t="str">
        <f t="shared" si="40"/>
        <v/>
      </c>
      <c r="B140" s="336" t="str">
        <f t="shared" si="41"/>
        <v/>
      </c>
      <c r="C140" s="377"/>
      <c r="D140" s="333" t="str">
        <f t="shared" si="42"/>
        <v/>
      </c>
      <c r="E140" s="401"/>
      <c r="F140" s="339">
        <f t="shared" si="43"/>
        <v>0</v>
      </c>
      <c r="G140" s="340">
        <f t="shared" si="44"/>
        <v>0</v>
      </c>
    </row>
    <row r="141" spans="1:7" ht="20.100000000000001" customHeight="1">
      <c r="A141" s="371" t="str">
        <f t="shared" si="40"/>
        <v/>
      </c>
      <c r="B141" s="336" t="str">
        <f t="shared" si="41"/>
        <v/>
      </c>
      <c r="C141" s="377"/>
      <c r="D141" s="333" t="str">
        <f t="shared" si="42"/>
        <v/>
      </c>
      <c r="E141" s="337"/>
      <c r="F141" s="339">
        <f t="shared" si="43"/>
        <v>0</v>
      </c>
      <c r="G141" s="340">
        <f t="shared" si="44"/>
        <v>0</v>
      </c>
    </row>
    <row r="142" spans="1:7" ht="20.100000000000001" customHeight="1">
      <c r="A142" s="371" t="str">
        <f t="shared" si="40"/>
        <v/>
      </c>
      <c r="B142" s="336" t="str">
        <f t="shared" si="41"/>
        <v/>
      </c>
      <c r="C142" s="378"/>
      <c r="D142" s="333" t="str">
        <f t="shared" si="42"/>
        <v/>
      </c>
      <c r="E142" s="337"/>
      <c r="F142" s="339">
        <f t="shared" si="43"/>
        <v>0</v>
      </c>
      <c r="G142" s="340">
        <f t="shared" si="44"/>
        <v>0</v>
      </c>
    </row>
    <row r="143" spans="1:7" ht="20.100000000000001" customHeight="1">
      <c r="A143" s="371" t="str">
        <f t="shared" si="40"/>
        <v/>
      </c>
      <c r="B143" s="336" t="str">
        <f t="shared" si="41"/>
        <v/>
      </c>
      <c r="C143" s="372"/>
      <c r="D143" s="333" t="str">
        <f t="shared" si="42"/>
        <v/>
      </c>
      <c r="E143" s="373"/>
      <c r="F143" s="339">
        <f t="shared" si="43"/>
        <v>0</v>
      </c>
      <c r="G143" s="340">
        <f t="shared" si="44"/>
        <v>0</v>
      </c>
    </row>
    <row r="144" spans="1:7" ht="20.100000000000001" customHeight="1">
      <c r="A144" s="371" t="str">
        <f t="shared" si="40"/>
        <v/>
      </c>
      <c r="B144" s="336" t="str">
        <f t="shared" si="41"/>
        <v/>
      </c>
      <c r="C144" s="372"/>
      <c r="D144" s="333" t="str">
        <f t="shared" si="42"/>
        <v/>
      </c>
      <c r="E144" s="373"/>
      <c r="F144" s="339">
        <f t="shared" si="43"/>
        <v>0</v>
      </c>
      <c r="G144" s="340">
        <f t="shared" si="44"/>
        <v>0</v>
      </c>
    </row>
    <row r="145" spans="1:7" ht="20.100000000000001" customHeight="1">
      <c r="A145" s="371" t="str">
        <f t="shared" si="40"/>
        <v/>
      </c>
      <c r="B145" s="336" t="str">
        <f t="shared" si="41"/>
        <v/>
      </c>
      <c r="C145" s="372"/>
      <c r="D145" s="333" t="str">
        <f t="shared" si="42"/>
        <v/>
      </c>
      <c r="E145" s="373"/>
      <c r="F145" s="339">
        <f t="shared" si="43"/>
        <v>0</v>
      </c>
      <c r="G145" s="340">
        <f t="shared" si="44"/>
        <v>0</v>
      </c>
    </row>
    <row r="146" spans="1:7" ht="20.100000000000001" customHeight="1">
      <c r="A146" s="371" t="str">
        <f t="shared" si="40"/>
        <v/>
      </c>
      <c r="B146" s="336" t="str">
        <f t="shared" si="41"/>
        <v/>
      </c>
      <c r="C146" s="372"/>
      <c r="D146" s="333" t="str">
        <f t="shared" si="42"/>
        <v/>
      </c>
      <c r="E146" s="373"/>
      <c r="F146" s="339">
        <f t="shared" si="43"/>
        <v>0</v>
      </c>
      <c r="G146" s="340">
        <f t="shared" si="44"/>
        <v>0</v>
      </c>
    </row>
    <row r="147" spans="1:7" ht="20.100000000000001" customHeight="1">
      <c r="A147" s="379"/>
      <c r="B147" s="338"/>
      <c r="C147" s="360"/>
      <c r="D147" s="338"/>
      <c r="E147" s="356"/>
      <c r="F147" s="598" t="s">
        <v>29</v>
      </c>
      <c r="G147" s="341">
        <f>SUBTOTAL(9,G138:G146)</f>
        <v>0</v>
      </c>
    </row>
    <row r="148" spans="1:7" ht="20.100000000000001" customHeight="1" thickBot="1">
      <c r="A148" s="380"/>
      <c r="B148" s="381"/>
      <c r="C148" s="382"/>
      <c r="D148" s="381"/>
      <c r="E148" s="383"/>
      <c r="F148" s="384"/>
      <c r="G148" s="385"/>
    </row>
    <row r="149" spans="1:7" ht="20.100000000000001" customHeight="1" thickBot="1">
      <c r="A149" s="395">
        <f>B107</f>
        <v>3</v>
      </c>
      <c r="B149" s="386" t="str">
        <f>C107</f>
        <v>Cimiento y Hormigón Ciclópeo</v>
      </c>
      <c r="C149" s="387"/>
      <c r="D149" s="387" t="s">
        <v>30</v>
      </c>
      <c r="E149" s="388"/>
      <c r="F149" s="389" t="s">
        <v>31</v>
      </c>
      <c r="G149" s="390">
        <f>SUBTOTAL(9,G112:G148)</f>
        <v>0</v>
      </c>
    </row>
    <row r="150" spans="1:7" ht="20.100000000000001" customHeight="1" thickTop="1" thickBot="1"/>
    <row r="151" spans="1:7" ht="20.100000000000001" customHeight="1" thickTop="1">
      <c r="A151" s="391" t="s">
        <v>1255</v>
      </c>
      <c r="B151" s="392"/>
      <c r="C151" s="392"/>
      <c r="D151" s="392"/>
      <c r="E151" s="392"/>
      <c r="F151" s="392"/>
      <c r="G151" s="393"/>
    </row>
    <row r="152" spans="1:7" ht="20.100000000000001" customHeight="1">
      <c r="A152" s="344" t="s">
        <v>719</v>
      </c>
      <c r="B152" s="345" t="str">
        <f>Comitente</f>
        <v>INSTITUTO PROVINCIAL DE LA VIVIENDA</v>
      </c>
      <c r="C152" s="346"/>
      <c r="D152" s="347"/>
      <c r="E152" s="347"/>
      <c r="F152" s="348"/>
      <c r="G152" s="349"/>
    </row>
    <row r="153" spans="1:7" ht="20.100000000000001" customHeight="1">
      <c r="A153" s="344" t="s">
        <v>720</v>
      </c>
      <c r="B153" s="345" t="str">
        <f>Contratista</f>
        <v>xxxxxx</v>
      </c>
      <c r="C153" s="350"/>
      <c r="D153" s="350"/>
      <c r="E153" s="350"/>
      <c r="F153" s="351"/>
      <c r="G153" s="352"/>
    </row>
    <row r="154" spans="1:7" ht="20.100000000000001" customHeight="1">
      <c r="A154" s="344" t="s">
        <v>20</v>
      </c>
      <c r="B154" s="345" t="str">
        <f>Obra</f>
        <v>BARRIO SAN CAYETANO - DPTO. CHIMBAS</v>
      </c>
      <c r="C154" s="350"/>
      <c r="D154" s="350"/>
      <c r="E154" s="350"/>
      <c r="F154" s="351" t="s">
        <v>33</v>
      </c>
      <c r="G154" s="353">
        <f>+Datos!$C$10</f>
        <v>43525</v>
      </c>
    </row>
    <row r="155" spans="1:7" ht="20.100000000000001" customHeight="1">
      <c r="A155" s="354" t="s">
        <v>718</v>
      </c>
      <c r="B155" s="355" t="str">
        <f>Ubicación</f>
        <v>DPTO. CHIMBAS</v>
      </c>
      <c r="C155" s="355"/>
      <c r="D155" s="338"/>
      <c r="E155" s="356"/>
      <c r="F155" s="357"/>
      <c r="G155" s="358"/>
    </row>
    <row r="156" spans="1:7" ht="20.100000000000001" customHeight="1">
      <c r="A156" s="354" t="s">
        <v>34</v>
      </c>
      <c r="B156" s="359" t="s">
        <v>1125</v>
      </c>
      <c r="C156" s="360" t="str">
        <f>IFERROR(VLOOKUP(B156,Tabla_CyP,2,FALSE),"")</f>
        <v>VIVIENDA</v>
      </c>
      <c r="D156" s="361"/>
      <c r="E156" s="356"/>
      <c r="F156" s="357"/>
      <c r="G156" s="358"/>
    </row>
    <row r="157" spans="1:7" ht="20.100000000000001" customHeight="1">
      <c r="A157" s="354" t="s">
        <v>21</v>
      </c>
      <c r="B157" s="394">
        <f>IFERROR(VLOOKUP(COUNTIF($A$1:A157,"ITEM:"),Tabla_NumeroItem,2,FALSE),"")</f>
        <v>4</v>
      </c>
      <c r="C157" s="360" t="str">
        <f>IFERROR(VLOOKUP(B157,Tabla_CyP,2,FALSE),"")</f>
        <v>Hormigón de limpieza (e=5cm)</v>
      </c>
      <c r="D157" s="338"/>
      <c r="E157" s="356"/>
      <c r="F157" s="351" t="s">
        <v>22</v>
      </c>
      <c r="G157" s="362" t="str">
        <f>IFERROR(VLOOKUP(B157,Tabla_CyP,4,FALSE),"")</f>
        <v>m2</v>
      </c>
    </row>
    <row r="158" spans="1:7" ht="20.100000000000001" customHeight="1">
      <c r="A158" s="354"/>
      <c r="B158" s="355"/>
      <c r="C158" s="360"/>
      <c r="D158" s="338"/>
      <c r="E158" s="356"/>
      <c r="F158" s="357"/>
      <c r="G158" s="358"/>
    </row>
    <row r="159" spans="1:7" ht="20.100000000000001" customHeight="1">
      <c r="A159" s="628" t="s">
        <v>581</v>
      </c>
      <c r="B159" s="629"/>
      <c r="C159" s="630" t="s">
        <v>0</v>
      </c>
      <c r="D159" s="630" t="s">
        <v>23</v>
      </c>
      <c r="E159" s="632" t="s">
        <v>24</v>
      </c>
      <c r="F159" s="624" t="s">
        <v>25</v>
      </c>
      <c r="G159" s="626" t="s">
        <v>26</v>
      </c>
    </row>
    <row r="160" spans="1:7" ht="20.100000000000001" customHeight="1">
      <c r="A160" s="363" t="s">
        <v>582</v>
      </c>
      <c r="B160" s="364" t="s">
        <v>583</v>
      </c>
      <c r="C160" s="631"/>
      <c r="D160" s="631"/>
      <c r="E160" s="633"/>
      <c r="F160" s="625"/>
      <c r="G160" s="627"/>
    </row>
    <row r="161" spans="1:7" ht="20.100000000000001" customHeight="1">
      <c r="A161" s="599"/>
      <c r="B161" s="365"/>
      <c r="C161" s="366" t="s">
        <v>721</v>
      </c>
      <c r="D161" s="367"/>
      <c r="E161" s="368"/>
      <c r="F161" s="369"/>
      <c r="G161" s="370"/>
    </row>
    <row r="162" spans="1:7" ht="20.100000000000001" customHeight="1">
      <c r="A162" s="371" t="str">
        <f t="shared" ref="A162:A175" si="45">IFERROR(VLOOKUP(C162,Tabla_Insumos,4,FALSE),"")</f>
        <v/>
      </c>
      <c r="B162" s="336" t="str">
        <f t="shared" ref="B162:B175" si="46">IFERROR(VLOOKUP(C162,Tabla_Insumos,5,FALSE),"")</f>
        <v/>
      </c>
      <c r="C162" s="396"/>
      <c r="D162" s="333" t="str">
        <f t="shared" ref="D162:D175" si="47">IFERROR(VLOOKUP(C162,Tabla_Insumos,2,FALSE),"")</f>
        <v/>
      </c>
      <c r="E162" s="397"/>
      <c r="F162" s="339">
        <f t="shared" ref="F162:F175" si="48">IFERROR(VLOOKUP(C162,Tabla_Insumos,3,FALSE),0)</f>
        <v>0</v>
      </c>
      <c r="G162" s="340">
        <f>ROUND(E162*F162,2)</f>
        <v>0</v>
      </c>
    </row>
    <row r="163" spans="1:7" ht="20.100000000000001" customHeight="1">
      <c r="A163" s="371" t="str">
        <f t="shared" si="45"/>
        <v/>
      </c>
      <c r="B163" s="336" t="str">
        <f t="shared" si="46"/>
        <v/>
      </c>
      <c r="C163" s="372"/>
      <c r="D163" s="333" t="str">
        <f t="shared" si="47"/>
        <v/>
      </c>
      <c r="E163" s="373"/>
      <c r="F163" s="339">
        <f t="shared" si="48"/>
        <v>0</v>
      </c>
      <c r="G163" s="340">
        <f t="shared" ref="G163:G175" si="49">ROUND(E163*F163,2)</f>
        <v>0</v>
      </c>
    </row>
    <row r="164" spans="1:7" ht="20.100000000000001" customHeight="1">
      <c r="A164" s="371" t="str">
        <f t="shared" si="45"/>
        <v/>
      </c>
      <c r="B164" s="336" t="str">
        <f t="shared" si="46"/>
        <v/>
      </c>
      <c r="C164" s="372"/>
      <c r="D164" s="333" t="str">
        <f t="shared" si="47"/>
        <v/>
      </c>
      <c r="E164" s="373"/>
      <c r="F164" s="339">
        <f t="shared" si="48"/>
        <v>0</v>
      </c>
      <c r="G164" s="340">
        <f t="shared" si="49"/>
        <v>0</v>
      </c>
    </row>
    <row r="165" spans="1:7" ht="20.100000000000001" customHeight="1">
      <c r="A165" s="371" t="str">
        <f t="shared" si="45"/>
        <v/>
      </c>
      <c r="B165" s="336" t="str">
        <f t="shared" si="46"/>
        <v/>
      </c>
      <c r="C165" s="335"/>
      <c r="D165" s="333" t="str">
        <f t="shared" si="47"/>
        <v/>
      </c>
      <c r="E165" s="337"/>
      <c r="F165" s="339">
        <f t="shared" si="48"/>
        <v>0</v>
      </c>
      <c r="G165" s="340">
        <f t="shared" si="49"/>
        <v>0</v>
      </c>
    </row>
    <row r="166" spans="1:7" ht="20.100000000000001" customHeight="1">
      <c r="A166" s="371" t="str">
        <f t="shared" si="45"/>
        <v/>
      </c>
      <c r="B166" s="336" t="str">
        <f t="shared" si="46"/>
        <v/>
      </c>
      <c r="C166" s="336"/>
      <c r="D166" s="333" t="str">
        <f t="shared" si="47"/>
        <v/>
      </c>
      <c r="E166" s="337"/>
      <c r="F166" s="339">
        <f t="shared" si="48"/>
        <v>0</v>
      </c>
      <c r="G166" s="340">
        <f t="shared" si="49"/>
        <v>0</v>
      </c>
    </row>
    <row r="167" spans="1:7" ht="20.100000000000001" customHeight="1">
      <c r="A167" s="371" t="str">
        <f t="shared" si="45"/>
        <v/>
      </c>
      <c r="B167" s="336" t="str">
        <f t="shared" si="46"/>
        <v/>
      </c>
      <c r="C167" s="372"/>
      <c r="D167" s="333" t="str">
        <f t="shared" si="47"/>
        <v/>
      </c>
      <c r="E167" s="373"/>
      <c r="F167" s="339">
        <f t="shared" si="48"/>
        <v>0</v>
      </c>
      <c r="G167" s="340">
        <f t="shared" si="49"/>
        <v>0</v>
      </c>
    </row>
    <row r="168" spans="1:7" ht="20.100000000000001" customHeight="1">
      <c r="A168" s="371" t="str">
        <f t="shared" si="45"/>
        <v/>
      </c>
      <c r="B168" s="336" t="str">
        <f t="shared" si="46"/>
        <v/>
      </c>
      <c r="C168" s="372"/>
      <c r="D168" s="333" t="str">
        <f t="shared" si="47"/>
        <v/>
      </c>
      <c r="E168" s="373"/>
      <c r="F168" s="339">
        <f t="shared" si="48"/>
        <v>0</v>
      </c>
      <c r="G168" s="340">
        <f t="shared" si="49"/>
        <v>0</v>
      </c>
    </row>
    <row r="169" spans="1:7" ht="20.100000000000001" customHeight="1">
      <c r="A169" s="371" t="str">
        <f t="shared" si="45"/>
        <v/>
      </c>
      <c r="B169" s="336" t="str">
        <f t="shared" si="46"/>
        <v/>
      </c>
      <c r="C169" s="372"/>
      <c r="D169" s="333" t="str">
        <f t="shared" si="47"/>
        <v/>
      </c>
      <c r="E169" s="373"/>
      <c r="F169" s="339">
        <f t="shared" si="48"/>
        <v>0</v>
      </c>
      <c r="G169" s="340">
        <f t="shared" si="49"/>
        <v>0</v>
      </c>
    </row>
    <row r="170" spans="1:7" ht="20.100000000000001" customHeight="1">
      <c r="A170" s="371" t="str">
        <f t="shared" si="45"/>
        <v/>
      </c>
      <c r="B170" s="336" t="str">
        <f t="shared" si="46"/>
        <v/>
      </c>
      <c r="C170" s="372"/>
      <c r="D170" s="333" t="str">
        <f t="shared" si="47"/>
        <v/>
      </c>
      <c r="E170" s="373"/>
      <c r="F170" s="339">
        <f t="shared" si="48"/>
        <v>0</v>
      </c>
      <c r="G170" s="340">
        <f t="shared" si="49"/>
        <v>0</v>
      </c>
    </row>
    <row r="171" spans="1:7" ht="20.100000000000001" customHeight="1">
      <c r="A171" s="371" t="str">
        <f t="shared" si="45"/>
        <v/>
      </c>
      <c r="B171" s="336" t="str">
        <f t="shared" si="46"/>
        <v/>
      </c>
      <c r="C171" s="372"/>
      <c r="D171" s="333" t="str">
        <f t="shared" si="47"/>
        <v/>
      </c>
      <c r="E171" s="373"/>
      <c r="F171" s="339">
        <f t="shared" si="48"/>
        <v>0</v>
      </c>
      <c r="G171" s="340">
        <f t="shared" si="49"/>
        <v>0</v>
      </c>
    </row>
    <row r="172" spans="1:7" ht="20.100000000000001" customHeight="1">
      <c r="A172" s="371" t="str">
        <f t="shared" si="45"/>
        <v/>
      </c>
      <c r="B172" s="336" t="str">
        <f t="shared" si="46"/>
        <v/>
      </c>
      <c r="C172" s="372"/>
      <c r="D172" s="333" t="str">
        <f t="shared" si="47"/>
        <v/>
      </c>
      <c r="E172" s="373"/>
      <c r="F172" s="339">
        <f t="shared" si="48"/>
        <v>0</v>
      </c>
      <c r="G172" s="340">
        <f t="shared" si="49"/>
        <v>0</v>
      </c>
    </row>
    <row r="173" spans="1:7" ht="20.100000000000001" customHeight="1">
      <c r="A173" s="371" t="str">
        <f t="shared" si="45"/>
        <v/>
      </c>
      <c r="B173" s="336" t="str">
        <f t="shared" si="46"/>
        <v/>
      </c>
      <c r="C173" s="372"/>
      <c r="D173" s="333" t="str">
        <f t="shared" si="47"/>
        <v/>
      </c>
      <c r="E173" s="373"/>
      <c r="F173" s="339">
        <f t="shared" si="48"/>
        <v>0</v>
      </c>
      <c r="G173" s="340">
        <f t="shared" si="49"/>
        <v>0</v>
      </c>
    </row>
    <row r="174" spans="1:7" ht="20.100000000000001" customHeight="1">
      <c r="A174" s="371" t="str">
        <f t="shared" si="45"/>
        <v/>
      </c>
      <c r="B174" s="336" t="str">
        <f t="shared" si="46"/>
        <v/>
      </c>
      <c r="C174" s="372"/>
      <c r="D174" s="333" t="str">
        <f t="shared" si="47"/>
        <v/>
      </c>
      <c r="E174" s="373"/>
      <c r="F174" s="339">
        <f t="shared" si="48"/>
        <v>0</v>
      </c>
      <c r="G174" s="340">
        <f t="shared" si="49"/>
        <v>0</v>
      </c>
    </row>
    <row r="175" spans="1:7" ht="20.100000000000001" customHeight="1">
      <c r="A175" s="371" t="str">
        <f t="shared" si="45"/>
        <v/>
      </c>
      <c r="B175" s="336" t="str">
        <f t="shared" si="46"/>
        <v/>
      </c>
      <c r="C175" s="372"/>
      <c r="D175" s="333" t="str">
        <f t="shared" si="47"/>
        <v/>
      </c>
      <c r="E175" s="373"/>
      <c r="F175" s="339">
        <f t="shared" si="48"/>
        <v>0</v>
      </c>
      <c r="G175" s="340">
        <f t="shared" si="49"/>
        <v>0</v>
      </c>
    </row>
    <row r="176" spans="1:7" ht="20.100000000000001" customHeight="1">
      <c r="A176" s="374"/>
      <c r="B176" s="360"/>
      <c r="C176" s="360"/>
      <c r="D176" s="338"/>
      <c r="E176" s="356"/>
      <c r="F176" s="598" t="s">
        <v>27</v>
      </c>
      <c r="G176" s="341">
        <f>SUBTOTAL(9,G162:G175)</f>
        <v>0</v>
      </c>
    </row>
    <row r="177" spans="1:7" ht="20.100000000000001" customHeight="1">
      <c r="A177" s="374"/>
      <c r="B177" s="360"/>
      <c r="C177" s="347" t="s">
        <v>722</v>
      </c>
      <c r="D177" s="338"/>
      <c r="E177" s="356"/>
      <c r="F177" s="357"/>
      <c r="G177" s="375"/>
    </row>
    <row r="178" spans="1:7" ht="20.100000000000001" customHeight="1">
      <c r="A178" s="371" t="str">
        <f t="shared" ref="A178:A185" si="50">IFERROR(VLOOKUP(C178,Tabla_Insumos,4,FALSE),"")</f>
        <v/>
      </c>
      <c r="B178" s="336" t="str">
        <f t="shared" ref="B178:B185" si="51">IFERROR(VLOOKUP(C178,Tabla_Insumos,5,FALSE),"")</f>
        <v/>
      </c>
      <c r="C178" s="398"/>
      <c r="D178" s="333" t="str">
        <f t="shared" ref="D178:D185" si="52">IFERROR(VLOOKUP(C178,Tabla_Insumos,2,FALSE),"")</f>
        <v/>
      </c>
      <c r="E178" s="400"/>
      <c r="F178" s="376">
        <f t="shared" ref="F178:F185" si="53">IFERROR(VLOOKUP(C178,Tabla_Insumos,3,FALSE),0)</f>
        <v>0</v>
      </c>
      <c r="G178" s="340">
        <f>ROUND(E178*F178,2)</f>
        <v>0</v>
      </c>
    </row>
    <row r="179" spans="1:7" ht="20.100000000000001" customHeight="1">
      <c r="A179" s="371" t="str">
        <f t="shared" si="50"/>
        <v/>
      </c>
      <c r="B179" s="336" t="str">
        <f t="shared" si="51"/>
        <v/>
      </c>
      <c r="C179" s="398"/>
      <c r="D179" s="333" t="str">
        <f t="shared" si="52"/>
        <v/>
      </c>
      <c r="E179" s="400"/>
      <c r="F179" s="376">
        <f t="shared" si="53"/>
        <v>0</v>
      </c>
      <c r="G179" s="340">
        <f t="shared" ref="G179:G185" si="54">ROUND(E179*F179,2)</f>
        <v>0</v>
      </c>
    </row>
    <row r="180" spans="1:7" ht="20.100000000000001" customHeight="1">
      <c r="A180" s="371" t="str">
        <f t="shared" si="50"/>
        <v/>
      </c>
      <c r="B180" s="336" t="str">
        <f t="shared" si="51"/>
        <v/>
      </c>
      <c r="C180" s="399"/>
      <c r="D180" s="333" t="str">
        <f t="shared" si="52"/>
        <v/>
      </c>
      <c r="E180" s="400"/>
      <c r="F180" s="376">
        <f t="shared" si="53"/>
        <v>0</v>
      </c>
      <c r="G180" s="340">
        <f t="shared" si="54"/>
        <v>0</v>
      </c>
    </row>
    <row r="181" spans="1:7" ht="20.100000000000001" customHeight="1">
      <c r="A181" s="371" t="str">
        <f t="shared" si="50"/>
        <v/>
      </c>
      <c r="B181" s="336" t="str">
        <f t="shared" si="51"/>
        <v/>
      </c>
      <c r="C181" s="343"/>
      <c r="D181" s="333" t="str">
        <f t="shared" si="52"/>
        <v/>
      </c>
      <c r="E181" s="337"/>
      <c r="F181" s="376">
        <f t="shared" si="53"/>
        <v>0</v>
      </c>
      <c r="G181" s="340">
        <f t="shared" si="54"/>
        <v>0</v>
      </c>
    </row>
    <row r="182" spans="1:7" ht="20.100000000000001" customHeight="1">
      <c r="A182" s="371" t="str">
        <f t="shared" si="50"/>
        <v/>
      </c>
      <c r="B182" s="336" t="str">
        <f t="shared" si="51"/>
        <v/>
      </c>
      <c r="C182" s="336"/>
      <c r="D182" s="333" t="str">
        <f t="shared" si="52"/>
        <v/>
      </c>
      <c r="E182" s="337"/>
      <c r="F182" s="376">
        <f t="shared" si="53"/>
        <v>0</v>
      </c>
      <c r="G182" s="340">
        <f t="shared" si="54"/>
        <v>0</v>
      </c>
    </row>
    <row r="183" spans="1:7" ht="20.100000000000001" customHeight="1">
      <c r="A183" s="371" t="str">
        <f t="shared" si="50"/>
        <v/>
      </c>
      <c r="B183" s="336" t="str">
        <f t="shared" si="51"/>
        <v/>
      </c>
      <c r="C183" s="336"/>
      <c r="D183" s="333" t="str">
        <f t="shared" si="52"/>
        <v/>
      </c>
      <c r="E183" s="337"/>
      <c r="F183" s="376">
        <f t="shared" si="53"/>
        <v>0</v>
      </c>
      <c r="G183" s="340">
        <f t="shared" si="54"/>
        <v>0</v>
      </c>
    </row>
    <row r="184" spans="1:7" ht="20.100000000000001" customHeight="1">
      <c r="A184" s="371" t="str">
        <f t="shared" si="50"/>
        <v/>
      </c>
      <c r="B184" s="336" t="str">
        <f t="shared" si="51"/>
        <v/>
      </c>
      <c r="C184" s="372"/>
      <c r="D184" s="333" t="str">
        <f t="shared" si="52"/>
        <v/>
      </c>
      <c r="E184" s="373"/>
      <c r="F184" s="376">
        <f t="shared" si="53"/>
        <v>0</v>
      </c>
      <c r="G184" s="340">
        <f t="shared" si="54"/>
        <v>0</v>
      </c>
    </row>
    <row r="185" spans="1:7" ht="20.100000000000001" customHeight="1">
      <c r="A185" s="371" t="str">
        <f t="shared" si="50"/>
        <v/>
      </c>
      <c r="B185" s="336" t="str">
        <f t="shared" si="51"/>
        <v/>
      </c>
      <c r="C185" s="372"/>
      <c r="D185" s="333" t="str">
        <f t="shared" si="52"/>
        <v/>
      </c>
      <c r="E185" s="373"/>
      <c r="F185" s="376">
        <f t="shared" si="53"/>
        <v>0</v>
      </c>
      <c r="G185" s="340">
        <f t="shared" si="54"/>
        <v>0</v>
      </c>
    </row>
    <row r="186" spans="1:7" ht="20.100000000000001" customHeight="1">
      <c r="A186" s="374"/>
      <c r="B186" s="360"/>
      <c r="C186" s="360"/>
      <c r="D186" s="338"/>
      <c r="E186" s="356"/>
      <c r="F186" s="598" t="s">
        <v>28</v>
      </c>
      <c r="G186" s="341">
        <f>SUBTOTAL(9,G178:G185)</f>
        <v>0</v>
      </c>
    </row>
    <row r="187" spans="1:7" ht="20.100000000000001" customHeight="1">
      <c r="A187" s="374"/>
      <c r="B187" s="360"/>
      <c r="C187" s="347" t="s">
        <v>723</v>
      </c>
      <c r="D187" s="338"/>
      <c r="E187" s="356"/>
      <c r="F187" s="357"/>
      <c r="G187" s="375"/>
    </row>
    <row r="188" spans="1:7" ht="20.100000000000001" customHeight="1">
      <c r="A188" s="371" t="str">
        <f t="shared" ref="A188:A196" si="55">IFERROR(VLOOKUP(C188,Tabla_Insumos,4,FALSE),"")</f>
        <v/>
      </c>
      <c r="B188" s="336" t="str">
        <f t="shared" ref="B188:B196" si="56">IFERROR(VLOOKUP(C188,Tabla_Insumos,5,FALSE),"")</f>
        <v/>
      </c>
      <c r="C188" s="399"/>
      <c r="D188" s="333" t="str">
        <f t="shared" ref="D188:D196" si="57">IFERROR(VLOOKUP(C188,Tabla_Insumos,2,FALSE),"")</f>
        <v/>
      </c>
      <c r="E188" s="402"/>
      <c r="F188" s="339">
        <f t="shared" ref="F188:F196" si="58">IFERROR(VLOOKUP(C188,Tabla_Insumos,3,FALSE),0)</f>
        <v>0</v>
      </c>
      <c r="G188" s="340">
        <f>ROUND(E188*F188,2)</f>
        <v>0</v>
      </c>
    </row>
    <row r="189" spans="1:7" ht="20.100000000000001" customHeight="1">
      <c r="A189" s="371" t="str">
        <f t="shared" si="55"/>
        <v/>
      </c>
      <c r="B189" s="336" t="str">
        <f t="shared" si="56"/>
        <v/>
      </c>
      <c r="C189" s="377"/>
      <c r="D189" s="333" t="str">
        <f t="shared" si="57"/>
        <v/>
      </c>
      <c r="E189" s="402"/>
      <c r="F189" s="339">
        <f t="shared" si="58"/>
        <v>0</v>
      </c>
      <c r="G189" s="340">
        <f t="shared" ref="G189:G196" si="59">ROUND(E189*F189,2)</f>
        <v>0</v>
      </c>
    </row>
    <row r="190" spans="1:7" ht="20.100000000000001" customHeight="1">
      <c r="A190" s="371" t="str">
        <f t="shared" si="55"/>
        <v/>
      </c>
      <c r="B190" s="336" t="str">
        <f t="shared" si="56"/>
        <v/>
      </c>
      <c r="C190" s="377"/>
      <c r="D190" s="333" t="str">
        <f t="shared" si="57"/>
        <v/>
      </c>
      <c r="E190" s="401"/>
      <c r="F190" s="339">
        <f t="shared" si="58"/>
        <v>0</v>
      </c>
      <c r="G190" s="340">
        <f t="shared" si="59"/>
        <v>0</v>
      </c>
    </row>
    <row r="191" spans="1:7" ht="20.100000000000001" customHeight="1">
      <c r="A191" s="371" t="str">
        <f t="shared" si="55"/>
        <v/>
      </c>
      <c r="B191" s="336" t="str">
        <f t="shared" si="56"/>
        <v/>
      </c>
      <c r="C191" s="377"/>
      <c r="D191" s="333" t="str">
        <f t="shared" si="57"/>
        <v/>
      </c>
      <c r="E191" s="337"/>
      <c r="F191" s="339">
        <f t="shared" si="58"/>
        <v>0</v>
      </c>
      <c r="G191" s="340">
        <f t="shared" si="59"/>
        <v>0</v>
      </c>
    </row>
    <row r="192" spans="1:7" ht="20.100000000000001" customHeight="1">
      <c r="A192" s="371" t="str">
        <f t="shared" si="55"/>
        <v/>
      </c>
      <c r="B192" s="336" t="str">
        <f t="shared" si="56"/>
        <v/>
      </c>
      <c r="C192" s="378"/>
      <c r="D192" s="333" t="str">
        <f t="shared" si="57"/>
        <v/>
      </c>
      <c r="E192" s="337"/>
      <c r="F192" s="339">
        <f t="shared" si="58"/>
        <v>0</v>
      </c>
      <c r="G192" s="340">
        <f t="shared" si="59"/>
        <v>0</v>
      </c>
    </row>
    <row r="193" spans="1:7" ht="20.100000000000001" customHeight="1">
      <c r="A193" s="371" t="str">
        <f t="shared" si="55"/>
        <v/>
      </c>
      <c r="B193" s="336" t="str">
        <f t="shared" si="56"/>
        <v/>
      </c>
      <c r="C193" s="372"/>
      <c r="D193" s="333" t="str">
        <f t="shared" si="57"/>
        <v/>
      </c>
      <c r="E193" s="373"/>
      <c r="F193" s="339">
        <f t="shared" si="58"/>
        <v>0</v>
      </c>
      <c r="G193" s="340">
        <f t="shared" si="59"/>
        <v>0</v>
      </c>
    </row>
    <row r="194" spans="1:7" ht="20.100000000000001" customHeight="1">
      <c r="A194" s="371" t="str">
        <f t="shared" si="55"/>
        <v/>
      </c>
      <c r="B194" s="336" t="str">
        <f t="shared" si="56"/>
        <v/>
      </c>
      <c r="C194" s="372"/>
      <c r="D194" s="333" t="str">
        <f t="shared" si="57"/>
        <v/>
      </c>
      <c r="E194" s="373"/>
      <c r="F194" s="339">
        <f t="shared" si="58"/>
        <v>0</v>
      </c>
      <c r="G194" s="340">
        <f t="shared" si="59"/>
        <v>0</v>
      </c>
    </row>
    <row r="195" spans="1:7" ht="20.100000000000001" customHeight="1">
      <c r="A195" s="371" t="str">
        <f t="shared" si="55"/>
        <v/>
      </c>
      <c r="B195" s="336" t="str">
        <f t="shared" si="56"/>
        <v/>
      </c>
      <c r="C195" s="372"/>
      <c r="D195" s="333" t="str">
        <f t="shared" si="57"/>
        <v/>
      </c>
      <c r="E195" s="373"/>
      <c r="F195" s="339">
        <f t="shared" si="58"/>
        <v>0</v>
      </c>
      <c r="G195" s="340">
        <f t="shared" si="59"/>
        <v>0</v>
      </c>
    </row>
    <row r="196" spans="1:7" ht="20.100000000000001" customHeight="1">
      <c r="A196" s="371" t="str">
        <f t="shared" si="55"/>
        <v/>
      </c>
      <c r="B196" s="336" t="str">
        <f t="shared" si="56"/>
        <v/>
      </c>
      <c r="C196" s="372"/>
      <c r="D196" s="333" t="str">
        <f t="shared" si="57"/>
        <v/>
      </c>
      <c r="E196" s="373"/>
      <c r="F196" s="339">
        <f t="shared" si="58"/>
        <v>0</v>
      </c>
      <c r="G196" s="340">
        <f t="shared" si="59"/>
        <v>0</v>
      </c>
    </row>
    <row r="197" spans="1:7" ht="20.100000000000001" customHeight="1">
      <c r="A197" s="379"/>
      <c r="B197" s="338"/>
      <c r="C197" s="360"/>
      <c r="D197" s="338"/>
      <c r="E197" s="356"/>
      <c r="F197" s="598" t="s">
        <v>29</v>
      </c>
      <c r="G197" s="341">
        <f>SUBTOTAL(9,G188:G196)</f>
        <v>0</v>
      </c>
    </row>
    <row r="198" spans="1:7" ht="20.100000000000001" customHeight="1" thickBot="1">
      <c r="A198" s="380"/>
      <c r="B198" s="381"/>
      <c r="C198" s="382"/>
      <c r="D198" s="381"/>
      <c r="E198" s="383"/>
      <c r="F198" s="384"/>
      <c r="G198" s="385"/>
    </row>
    <row r="199" spans="1:7" ht="20.100000000000001" customHeight="1" thickBot="1">
      <c r="A199" s="395">
        <f>B157</f>
        <v>4</v>
      </c>
      <c r="B199" s="386" t="str">
        <f>C157</f>
        <v>Hormigón de limpieza (e=5cm)</v>
      </c>
      <c r="C199" s="387"/>
      <c r="D199" s="387" t="s">
        <v>30</v>
      </c>
      <c r="E199" s="388"/>
      <c r="F199" s="389" t="s">
        <v>31</v>
      </c>
      <c r="G199" s="390">
        <f>SUBTOTAL(9,G162:G198)</f>
        <v>0</v>
      </c>
    </row>
    <row r="200" spans="1:7" ht="20.100000000000001" customHeight="1" thickTop="1" thickBot="1"/>
    <row r="201" spans="1:7" ht="20.100000000000001" customHeight="1" thickTop="1">
      <c r="A201" s="391" t="s">
        <v>1255</v>
      </c>
      <c r="B201" s="392"/>
      <c r="C201" s="392"/>
      <c r="D201" s="392"/>
      <c r="E201" s="392"/>
      <c r="F201" s="392"/>
      <c r="G201" s="393"/>
    </row>
    <row r="202" spans="1:7" ht="20.100000000000001" customHeight="1">
      <c r="A202" s="344" t="s">
        <v>719</v>
      </c>
      <c r="B202" s="345" t="str">
        <f>Comitente</f>
        <v>INSTITUTO PROVINCIAL DE LA VIVIENDA</v>
      </c>
      <c r="C202" s="346"/>
      <c r="D202" s="347"/>
      <c r="E202" s="347"/>
      <c r="F202" s="348"/>
      <c r="G202" s="349"/>
    </row>
    <row r="203" spans="1:7" ht="20.100000000000001" customHeight="1">
      <c r="A203" s="344" t="s">
        <v>720</v>
      </c>
      <c r="B203" s="345" t="str">
        <f>Contratista</f>
        <v>xxxxxx</v>
      </c>
      <c r="C203" s="350"/>
      <c r="D203" s="350"/>
      <c r="E203" s="350"/>
      <c r="F203" s="351"/>
      <c r="G203" s="352"/>
    </row>
    <row r="204" spans="1:7" ht="20.100000000000001" customHeight="1">
      <c r="A204" s="344" t="s">
        <v>20</v>
      </c>
      <c r="B204" s="345" t="str">
        <f>Obra</f>
        <v>BARRIO SAN CAYETANO - DPTO. CHIMBAS</v>
      </c>
      <c r="C204" s="350"/>
      <c r="D204" s="350"/>
      <c r="E204" s="350"/>
      <c r="F204" s="351" t="s">
        <v>33</v>
      </c>
      <c r="G204" s="353">
        <f>+Datos!$C$10</f>
        <v>43525</v>
      </c>
    </row>
    <row r="205" spans="1:7" ht="20.100000000000001" customHeight="1">
      <c r="A205" s="354" t="s">
        <v>718</v>
      </c>
      <c r="B205" s="355" t="str">
        <f>Ubicación</f>
        <v>DPTO. CHIMBAS</v>
      </c>
      <c r="C205" s="355"/>
      <c r="D205" s="338"/>
      <c r="E205" s="356"/>
      <c r="F205" s="357"/>
      <c r="G205" s="358"/>
    </row>
    <row r="206" spans="1:7" ht="20.100000000000001" customHeight="1">
      <c r="A206" s="354" t="s">
        <v>34</v>
      </c>
      <c r="B206" s="359" t="s">
        <v>1125</v>
      </c>
      <c r="C206" s="360" t="str">
        <f>IFERROR(VLOOKUP(B206,Tabla_CyP,2,FALSE),"")</f>
        <v>VIVIENDA</v>
      </c>
      <c r="D206" s="361"/>
      <c r="E206" s="356"/>
      <c r="F206" s="357"/>
      <c r="G206" s="358"/>
    </row>
    <row r="207" spans="1:7" ht="20.100000000000001" customHeight="1">
      <c r="A207" s="354" t="s">
        <v>21</v>
      </c>
      <c r="B207" s="394">
        <f>IFERROR(VLOOKUP(COUNTIF($A$1:A207,"ITEM:"),Tabla_NumeroItem,2,FALSE),"")</f>
        <v>5</v>
      </c>
      <c r="C207" s="360" t="str">
        <f>IFERROR(VLOOKUP(B207,Tabla_CyP,2,FALSE),"")</f>
        <v>Base de Hormigón Simple</v>
      </c>
      <c r="D207" s="338"/>
      <c r="E207" s="356"/>
      <c r="F207" s="351" t="s">
        <v>22</v>
      </c>
      <c r="G207" s="362" t="str">
        <f>IFERROR(VLOOKUP(B207,Tabla_CyP,4,FALSE),"")</f>
        <v>m3</v>
      </c>
    </row>
    <row r="208" spans="1:7" ht="20.100000000000001" customHeight="1">
      <c r="A208" s="354"/>
      <c r="B208" s="355"/>
      <c r="C208" s="360"/>
      <c r="D208" s="338"/>
      <c r="E208" s="356"/>
      <c r="F208" s="357"/>
      <c r="G208" s="358"/>
    </row>
    <row r="209" spans="1:7" ht="20.100000000000001" customHeight="1">
      <c r="A209" s="628" t="s">
        <v>581</v>
      </c>
      <c r="B209" s="629"/>
      <c r="C209" s="630" t="s">
        <v>0</v>
      </c>
      <c r="D209" s="630" t="s">
        <v>23</v>
      </c>
      <c r="E209" s="632" t="s">
        <v>24</v>
      </c>
      <c r="F209" s="624" t="s">
        <v>25</v>
      </c>
      <c r="G209" s="626" t="s">
        <v>26</v>
      </c>
    </row>
    <row r="210" spans="1:7" ht="20.100000000000001" customHeight="1">
      <c r="A210" s="363" t="s">
        <v>582</v>
      </c>
      <c r="B210" s="364" t="s">
        <v>583</v>
      </c>
      <c r="C210" s="631"/>
      <c r="D210" s="631"/>
      <c r="E210" s="633"/>
      <c r="F210" s="625"/>
      <c r="G210" s="627"/>
    </row>
    <row r="211" spans="1:7" ht="20.100000000000001" customHeight="1">
      <c r="A211" s="599"/>
      <c r="B211" s="365"/>
      <c r="C211" s="366" t="s">
        <v>721</v>
      </c>
      <c r="D211" s="367"/>
      <c r="E211" s="368"/>
      <c r="F211" s="369"/>
      <c r="G211" s="370"/>
    </row>
    <row r="212" spans="1:7" ht="20.100000000000001" customHeight="1">
      <c r="A212" s="371" t="str">
        <f t="shared" ref="A212:A225" si="60">IFERROR(VLOOKUP(C212,Tabla_Insumos,4,FALSE),"")</f>
        <v/>
      </c>
      <c r="B212" s="336" t="str">
        <f t="shared" ref="B212:B225" si="61">IFERROR(VLOOKUP(C212,Tabla_Insumos,5,FALSE),"")</f>
        <v/>
      </c>
      <c r="C212" s="343"/>
      <c r="D212" s="333" t="str">
        <f t="shared" ref="D212:D225" si="62">IFERROR(VLOOKUP(C212,Tabla_Insumos,2,FALSE),"")</f>
        <v/>
      </c>
      <c r="E212" s="397"/>
      <c r="F212" s="339">
        <f t="shared" ref="F212:F225" si="63">IFERROR(VLOOKUP(C212,Tabla_Insumos,3,FALSE),0)</f>
        <v>0</v>
      </c>
      <c r="G212" s="340">
        <f>ROUND(E212*F212,2)</f>
        <v>0</v>
      </c>
    </row>
    <row r="213" spans="1:7" ht="20.100000000000001" customHeight="1">
      <c r="A213" s="371" t="str">
        <f t="shared" si="60"/>
        <v/>
      </c>
      <c r="B213" s="336" t="str">
        <f t="shared" si="61"/>
        <v/>
      </c>
      <c r="C213" s="343"/>
      <c r="D213" s="333" t="str">
        <f t="shared" si="62"/>
        <v/>
      </c>
      <c r="E213" s="397"/>
      <c r="F213" s="339">
        <f t="shared" si="63"/>
        <v>0</v>
      </c>
      <c r="G213" s="340">
        <f t="shared" ref="G213:G225" si="64">ROUND(E213*F213,2)</f>
        <v>0</v>
      </c>
    </row>
    <row r="214" spans="1:7" ht="20.100000000000001" customHeight="1">
      <c r="A214" s="371" t="str">
        <f t="shared" si="60"/>
        <v/>
      </c>
      <c r="B214" s="336" t="str">
        <f t="shared" si="61"/>
        <v/>
      </c>
      <c r="C214" s="343"/>
      <c r="D214" s="333" t="str">
        <f t="shared" si="62"/>
        <v/>
      </c>
      <c r="E214" s="397"/>
      <c r="F214" s="339">
        <f t="shared" si="63"/>
        <v>0</v>
      </c>
      <c r="G214" s="340">
        <f t="shared" si="64"/>
        <v>0</v>
      </c>
    </row>
    <row r="215" spans="1:7" ht="20.100000000000001" customHeight="1">
      <c r="A215" s="371" t="str">
        <f t="shared" si="60"/>
        <v/>
      </c>
      <c r="B215" s="336" t="str">
        <f t="shared" si="61"/>
        <v/>
      </c>
      <c r="C215" s="336"/>
      <c r="D215" s="333" t="str">
        <f t="shared" si="62"/>
        <v/>
      </c>
      <c r="E215" s="403"/>
      <c r="F215" s="339">
        <f t="shared" si="63"/>
        <v>0</v>
      </c>
      <c r="G215" s="340">
        <f t="shared" si="64"/>
        <v>0</v>
      </c>
    </row>
    <row r="216" spans="1:7" ht="20.100000000000001" customHeight="1">
      <c r="A216" s="371" t="str">
        <f t="shared" si="60"/>
        <v/>
      </c>
      <c r="B216" s="336" t="str">
        <f t="shared" si="61"/>
        <v/>
      </c>
      <c r="C216" s="336"/>
      <c r="D216" s="333" t="str">
        <f t="shared" si="62"/>
        <v/>
      </c>
      <c r="E216" s="337"/>
      <c r="F216" s="339">
        <f t="shared" si="63"/>
        <v>0</v>
      </c>
      <c r="G216" s="340">
        <f t="shared" si="64"/>
        <v>0</v>
      </c>
    </row>
    <row r="217" spans="1:7" ht="20.100000000000001" customHeight="1">
      <c r="A217" s="371" t="str">
        <f t="shared" si="60"/>
        <v/>
      </c>
      <c r="B217" s="336" t="str">
        <f t="shared" si="61"/>
        <v/>
      </c>
      <c r="C217" s="336"/>
      <c r="D217" s="333" t="str">
        <f t="shared" si="62"/>
        <v/>
      </c>
      <c r="E217" s="373"/>
      <c r="F217" s="339">
        <f t="shared" si="63"/>
        <v>0</v>
      </c>
      <c r="G217" s="340">
        <f t="shared" si="64"/>
        <v>0</v>
      </c>
    </row>
    <row r="218" spans="1:7" ht="20.100000000000001" customHeight="1">
      <c r="A218" s="371" t="str">
        <f t="shared" si="60"/>
        <v/>
      </c>
      <c r="B218" s="336" t="str">
        <f t="shared" si="61"/>
        <v/>
      </c>
      <c r="C218" s="336"/>
      <c r="D218" s="333" t="str">
        <f t="shared" si="62"/>
        <v/>
      </c>
      <c r="E218" s="373"/>
      <c r="F218" s="339">
        <f t="shared" si="63"/>
        <v>0</v>
      </c>
      <c r="G218" s="340">
        <f t="shared" si="64"/>
        <v>0</v>
      </c>
    </row>
    <row r="219" spans="1:7" ht="20.100000000000001" customHeight="1">
      <c r="A219" s="371" t="str">
        <f t="shared" si="60"/>
        <v/>
      </c>
      <c r="B219" s="336" t="str">
        <f t="shared" si="61"/>
        <v/>
      </c>
      <c r="C219" s="405"/>
      <c r="D219" s="333" t="str">
        <f t="shared" si="62"/>
        <v/>
      </c>
      <c r="E219" s="373"/>
      <c r="F219" s="339">
        <f t="shared" si="63"/>
        <v>0</v>
      </c>
      <c r="G219" s="340">
        <f t="shared" si="64"/>
        <v>0</v>
      </c>
    </row>
    <row r="220" spans="1:7" ht="20.100000000000001" customHeight="1">
      <c r="A220" s="371" t="str">
        <f t="shared" si="60"/>
        <v/>
      </c>
      <c r="B220" s="336" t="str">
        <f t="shared" si="61"/>
        <v/>
      </c>
      <c r="C220" s="336"/>
      <c r="D220" s="333" t="str">
        <f t="shared" si="62"/>
        <v/>
      </c>
      <c r="E220" s="373"/>
      <c r="F220" s="339">
        <f t="shared" si="63"/>
        <v>0</v>
      </c>
      <c r="G220" s="340">
        <f t="shared" si="64"/>
        <v>0</v>
      </c>
    </row>
    <row r="221" spans="1:7" ht="20.100000000000001" customHeight="1">
      <c r="A221" s="371" t="str">
        <f t="shared" si="60"/>
        <v/>
      </c>
      <c r="B221" s="336" t="str">
        <f t="shared" si="61"/>
        <v/>
      </c>
      <c r="C221" s="372"/>
      <c r="D221" s="333" t="str">
        <f t="shared" si="62"/>
        <v/>
      </c>
      <c r="E221" s="373"/>
      <c r="F221" s="339">
        <f t="shared" si="63"/>
        <v>0</v>
      </c>
      <c r="G221" s="340">
        <f t="shared" si="64"/>
        <v>0</v>
      </c>
    </row>
    <row r="222" spans="1:7" ht="20.100000000000001" customHeight="1">
      <c r="A222" s="371" t="str">
        <f t="shared" si="60"/>
        <v/>
      </c>
      <c r="B222" s="336" t="str">
        <f t="shared" si="61"/>
        <v/>
      </c>
      <c r="C222" s="372"/>
      <c r="D222" s="333" t="str">
        <f t="shared" si="62"/>
        <v/>
      </c>
      <c r="E222" s="373"/>
      <c r="F222" s="339">
        <f t="shared" si="63"/>
        <v>0</v>
      </c>
      <c r="G222" s="340">
        <f t="shared" si="64"/>
        <v>0</v>
      </c>
    </row>
    <row r="223" spans="1:7" ht="20.100000000000001" customHeight="1">
      <c r="A223" s="371" t="str">
        <f t="shared" si="60"/>
        <v/>
      </c>
      <c r="B223" s="336" t="str">
        <f t="shared" si="61"/>
        <v/>
      </c>
      <c r="C223" s="372"/>
      <c r="D223" s="333" t="str">
        <f t="shared" si="62"/>
        <v/>
      </c>
      <c r="E223" s="373"/>
      <c r="F223" s="339">
        <f t="shared" si="63"/>
        <v>0</v>
      </c>
      <c r="G223" s="340">
        <f t="shared" si="64"/>
        <v>0</v>
      </c>
    </row>
    <row r="224" spans="1:7" ht="20.100000000000001" customHeight="1">
      <c r="A224" s="371" t="str">
        <f t="shared" si="60"/>
        <v/>
      </c>
      <c r="B224" s="336" t="str">
        <f t="shared" si="61"/>
        <v/>
      </c>
      <c r="C224" s="372"/>
      <c r="D224" s="333" t="str">
        <f t="shared" si="62"/>
        <v/>
      </c>
      <c r="E224" s="373"/>
      <c r="F224" s="339">
        <f t="shared" si="63"/>
        <v>0</v>
      </c>
      <c r="G224" s="340">
        <f t="shared" si="64"/>
        <v>0</v>
      </c>
    </row>
    <row r="225" spans="1:7" ht="20.100000000000001" customHeight="1">
      <c r="A225" s="371" t="str">
        <f t="shared" si="60"/>
        <v/>
      </c>
      <c r="B225" s="336" t="str">
        <f t="shared" si="61"/>
        <v/>
      </c>
      <c r="C225" s="372"/>
      <c r="D225" s="333" t="str">
        <f t="shared" si="62"/>
        <v/>
      </c>
      <c r="E225" s="373"/>
      <c r="F225" s="339">
        <f t="shared" si="63"/>
        <v>0</v>
      </c>
      <c r="G225" s="340">
        <f t="shared" si="64"/>
        <v>0</v>
      </c>
    </row>
    <row r="226" spans="1:7" ht="20.100000000000001" customHeight="1">
      <c r="A226" s="374"/>
      <c r="B226" s="360"/>
      <c r="C226" s="360"/>
      <c r="D226" s="338"/>
      <c r="E226" s="356"/>
      <c r="F226" s="598" t="s">
        <v>27</v>
      </c>
      <c r="G226" s="341">
        <f>SUBTOTAL(9,G212:G225)</f>
        <v>0</v>
      </c>
    </row>
    <row r="227" spans="1:7" ht="20.100000000000001" customHeight="1">
      <c r="A227" s="374"/>
      <c r="B227" s="360"/>
      <c r="C227" s="347" t="s">
        <v>722</v>
      </c>
      <c r="D227" s="338"/>
      <c r="E227" s="356"/>
      <c r="F227" s="357"/>
      <c r="G227" s="375"/>
    </row>
    <row r="228" spans="1:7" ht="20.100000000000001" customHeight="1">
      <c r="A228" s="371" t="str">
        <f t="shared" ref="A228:A235" si="65">IFERROR(VLOOKUP(C228,Tabla_Insumos,4,FALSE),"")</f>
        <v/>
      </c>
      <c r="B228" s="336" t="str">
        <f t="shared" ref="B228:B235" si="66">IFERROR(VLOOKUP(C228,Tabla_Insumos,5,FALSE),"")</f>
        <v/>
      </c>
      <c r="C228" s="342"/>
      <c r="D228" s="333" t="str">
        <f t="shared" ref="D228:D235" si="67">IFERROR(VLOOKUP(C228,Tabla_Insumos,2,FALSE),"")</f>
        <v/>
      </c>
      <c r="E228" s="403"/>
      <c r="F228" s="376">
        <f t="shared" ref="F228:F235" si="68">IFERROR(VLOOKUP(C228,Tabla_Insumos,3,FALSE),0)</f>
        <v>0</v>
      </c>
      <c r="G228" s="340">
        <f>ROUND(E228*F228,2)</f>
        <v>0</v>
      </c>
    </row>
    <row r="229" spans="1:7" ht="20.100000000000001" customHeight="1">
      <c r="A229" s="371" t="str">
        <f t="shared" si="65"/>
        <v/>
      </c>
      <c r="B229" s="336" t="str">
        <f t="shared" si="66"/>
        <v/>
      </c>
      <c r="C229" s="342"/>
      <c r="D229" s="333" t="str">
        <f t="shared" si="67"/>
        <v/>
      </c>
      <c r="E229" s="403"/>
      <c r="F229" s="376">
        <f t="shared" si="68"/>
        <v>0</v>
      </c>
      <c r="G229" s="340">
        <f t="shared" ref="G229:G235" si="69">ROUND(E229*F229,2)</f>
        <v>0</v>
      </c>
    </row>
    <row r="230" spans="1:7" ht="20.100000000000001" customHeight="1">
      <c r="A230" s="371" t="str">
        <f t="shared" si="65"/>
        <v/>
      </c>
      <c r="B230" s="336" t="str">
        <f t="shared" si="66"/>
        <v/>
      </c>
      <c r="C230" s="343"/>
      <c r="D230" s="333" t="str">
        <f t="shared" si="67"/>
        <v/>
      </c>
      <c r="E230" s="337"/>
      <c r="F230" s="376">
        <f t="shared" si="68"/>
        <v>0</v>
      </c>
      <c r="G230" s="340">
        <f t="shared" si="69"/>
        <v>0</v>
      </c>
    </row>
    <row r="231" spans="1:7" ht="20.100000000000001" customHeight="1">
      <c r="A231" s="371" t="str">
        <f t="shared" si="65"/>
        <v/>
      </c>
      <c r="B231" s="336" t="str">
        <f t="shared" si="66"/>
        <v/>
      </c>
      <c r="C231" s="343"/>
      <c r="D231" s="333" t="str">
        <f t="shared" si="67"/>
        <v/>
      </c>
      <c r="E231" s="337"/>
      <c r="F231" s="376">
        <f t="shared" si="68"/>
        <v>0</v>
      </c>
      <c r="G231" s="340">
        <f t="shared" si="69"/>
        <v>0</v>
      </c>
    </row>
    <row r="232" spans="1:7" ht="20.100000000000001" customHeight="1">
      <c r="A232" s="371" t="str">
        <f t="shared" si="65"/>
        <v/>
      </c>
      <c r="B232" s="336" t="str">
        <f t="shared" si="66"/>
        <v/>
      </c>
      <c r="C232" s="336"/>
      <c r="D232" s="333" t="str">
        <f t="shared" si="67"/>
        <v/>
      </c>
      <c r="E232" s="337"/>
      <c r="F232" s="376">
        <f t="shared" si="68"/>
        <v>0</v>
      </c>
      <c r="G232" s="340">
        <f t="shared" si="69"/>
        <v>0</v>
      </c>
    </row>
    <row r="233" spans="1:7" ht="20.100000000000001" customHeight="1">
      <c r="A233" s="371" t="str">
        <f t="shared" si="65"/>
        <v/>
      </c>
      <c r="B233" s="336" t="str">
        <f t="shared" si="66"/>
        <v/>
      </c>
      <c r="C233" s="336"/>
      <c r="D233" s="333" t="str">
        <f t="shared" si="67"/>
        <v/>
      </c>
      <c r="E233" s="337"/>
      <c r="F233" s="376">
        <f t="shared" si="68"/>
        <v>0</v>
      </c>
      <c r="G233" s="340">
        <f t="shared" si="69"/>
        <v>0</v>
      </c>
    </row>
    <row r="234" spans="1:7" ht="20.100000000000001" customHeight="1">
      <c r="A234" s="371" t="str">
        <f t="shared" si="65"/>
        <v/>
      </c>
      <c r="B234" s="336" t="str">
        <f t="shared" si="66"/>
        <v/>
      </c>
      <c r="C234" s="372"/>
      <c r="D234" s="333" t="str">
        <f t="shared" si="67"/>
        <v/>
      </c>
      <c r="E234" s="373"/>
      <c r="F234" s="376">
        <f t="shared" si="68"/>
        <v>0</v>
      </c>
      <c r="G234" s="340">
        <f t="shared" si="69"/>
        <v>0</v>
      </c>
    </row>
    <row r="235" spans="1:7" ht="20.100000000000001" customHeight="1">
      <c r="A235" s="371" t="str">
        <f t="shared" si="65"/>
        <v/>
      </c>
      <c r="B235" s="336" t="str">
        <f t="shared" si="66"/>
        <v/>
      </c>
      <c r="C235" s="372"/>
      <c r="D235" s="333" t="str">
        <f t="shared" si="67"/>
        <v/>
      </c>
      <c r="E235" s="373"/>
      <c r="F235" s="376">
        <f t="shared" si="68"/>
        <v>0</v>
      </c>
      <c r="G235" s="340">
        <f t="shared" si="69"/>
        <v>0</v>
      </c>
    </row>
    <row r="236" spans="1:7" ht="20.100000000000001" customHeight="1">
      <c r="A236" s="374"/>
      <c r="B236" s="360"/>
      <c r="C236" s="360"/>
      <c r="D236" s="338"/>
      <c r="E236" s="356"/>
      <c r="F236" s="598" t="s">
        <v>28</v>
      </c>
      <c r="G236" s="341">
        <f>SUBTOTAL(9,G228:G235)</f>
        <v>0</v>
      </c>
    </row>
    <row r="237" spans="1:7" ht="20.100000000000001" customHeight="1">
      <c r="A237" s="374"/>
      <c r="B237" s="360"/>
      <c r="C237" s="347" t="s">
        <v>723</v>
      </c>
      <c r="D237" s="338"/>
      <c r="E237" s="356"/>
      <c r="F237" s="357"/>
      <c r="G237" s="375"/>
    </row>
    <row r="238" spans="1:7" ht="20.100000000000001" customHeight="1">
      <c r="A238" s="371" t="str">
        <f t="shared" ref="A238:A246" si="70">IFERROR(VLOOKUP(C238,Tabla_Insumos,4,FALSE),"")</f>
        <v/>
      </c>
      <c r="B238" s="336" t="str">
        <f t="shared" ref="B238:B246" si="71">IFERROR(VLOOKUP(C238,Tabla_Insumos,5,FALSE),"")</f>
        <v/>
      </c>
      <c r="C238" s="343"/>
      <c r="D238" s="333" t="str">
        <f t="shared" ref="D238:D246" si="72">IFERROR(VLOOKUP(C238,Tabla_Insumos,2,FALSE),"")</f>
        <v/>
      </c>
      <c r="E238" s="402"/>
      <c r="F238" s="339">
        <f t="shared" ref="F238:F246" si="73">IFERROR(VLOOKUP(C238,Tabla_Insumos,3,FALSE),0)</f>
        <v>0</v>
      </c>
      <c r="G238" s="340">
        <f>ROUND(E238*F238,2)</f>
        <v>0</v>
      </c>
    </row>
    <row r="239" spans="1:7" ht="20.100000000000001" customHeight="1">
      <c r="A239" s="371" t="str">
        <f t="shared" si="70"/>
        <v/>
      </c>
      <c r="B239" s="336" t="str">
        <f t="shared" si="71"/>
        <v/>
      </c>
      <c r="C239" s="377"/>
      <c r="D239" s="333" t="str">
        <f t="shared" si="72"/>
        <v/>
      </c>
      <c r="E239" s="402"/>
      <c r="F239" s="339">
        <f t="shared" si="73"/>
        <v>0</v>
      </c>
      <c r="G239" s="340">
        <f t="shared" ref="G239:G246" si="74">ROUND(E239*F239,2)</f>
        <v>0</v>
      </c>
    </row>
    <row r="240" spans="1:7" ht="20.100000000000001" customHeight="1">
      <c r="A240" s="371" t="str">
        <f t="shared" si="70"/>
        <v/>
      </c>
      <c r="B240" s="336" t="str">
        <f t="shared" si="71"/>
        <v/>
      </c>
      <c r="C240" s="342"/>
      <c r="D240" s="333" t="str">
        <f t="shared" si="72"/>
        <v/>
      </c>
      <c r="E240" s="337"/>
      <c r="F240" s="339">
        <f t="shared" si="73"/>
        <v>0</v>
      </c>
      <c r="G240" s="340">
        <f t="shared" si="74"/>
        <v>0</v>
      </c>
    </row>
    <row r="241" spans="1:7" ht="20.100000000000001" customHeight="1">
      <c r="A241" s="371" t="str">
        <f t="shared" si="70"/>
        <v/>
      </c>
      <c r="B241" s="336" t="str">
        <f t="shared" si="71"/>
        <v/>
      </c>
      <c r="C241" s="377"/>
      <c r="D241" s="333" t="str">
        <f t="shared" si="72"/>
        <v/>
      </c>
      <c r="E241" s="337"/>
      <c r="F241" s="339">
        <f t="shared" si="73"/>
        <v>0</v>
      </c>
      <c r="G241" s="340">
        <f t="shared" si="74"/>
        <v>0</v>
      </c>
    </row>
    <row r="242" spans="1:7" ht="20.100000000000001" customHeight="1">
      <c r="A242" s="371" t="str">
        <f t="shared" si="70"/>
        <v/>
      </c>
      <c r="B242" s="336" t="str">
        <f t="shared" si="71"/>
        <v/>
      </c>
      <c r="C242" s="378"/>
      <c r="D242" s="333" t="str">
        <f t="shared" si="72"/>
        <v/>
      </c>
      <c r="E242" s="337"/>
      <c r="F242" s="339">
        <f t="shared" si="73"/>
        <v>0</v>
      </c>
      <c r="G242" s="340">
        <f t="shared" si="74"/>
        <v>0</v>
      </c>
    </row>
    <row r="243" spans="1:7" ht="20.100000000000001" customHeight="1">
      <c r="A243" s="371" t="str">
        <f t="shared" si="70"/>
        <v/>
      </c>
      <c r="B243" s="336" t="str">
        <f t="shared" si="71"/>
        <v/>
      </c>
      <c r="C243" s="372"/>
      <c r="D243" s="333" t="str">
        <f t="shared" si="72"/>
        <v/>
      </c>
      <c r="E243" s="373"/>
      <c r="F243" s="339">
        <f t="shared" si="73"/>
        <v>0</v>
      </c>
      <c r="G243" s="340">
        <f t="shared" si="74"/>
        <v>0</v>
      </c>
    </row>
    <row r="244" spans="1:7" ht="20.100000000000001" customHeight="1">
      <c r="A244" s="371" t="str">
        <f t="shared" si="70"/>
        <v/>
      </c>
      <c r="B244" s="336" t="str">
        <f t="shared" si="71"/>
        <v/>
      </c>
      <c r="C244" s="372"/>
      <c r="D244" s="333" t="str">
        <f t="shared" si="72"/>
        <v/>
      </c>
      <c r="E244" s="373"/>
      <c r="F244" s="339">
        <f t="shared" si="73"/>
        <v>0</v>
      </c>
      <c r="G244" s="340">
        <f t="shared" si="74"/>
        <v>0</v>
      </c>
    </row>
    <row r="245" spans="1:7" ht="20.100000000000001" customHeight="1">
      <c r="A245" s="371" t="str">
        <f t="shared" si="70"/>
        <v/>
      </c>
      <c r="B245" s="336" t="str">
        <f t="shared" si="71"/>
        <v/>
      </c>
      <c r="C245" s="372"/>
      <c r="D245" s="333" t="str">
        <f t="shared" si="72"/>
        <v/>
      </c>
      <c r="E245" s="373"/>
      <c r="F245" s="339">
        <f t="shared" si="73"/>
        <v>0</v>
      </c>
      <c r="G245" s="340">
        <f t="shared" si="74"/>
        <v>0</v>
      </c>
    </row>
    <row r="246" spans="1:7" ht="20.100000000000001" customHeight="1">
      <c r="A246" s="371" t="str">
        <f t="shared" si="70"/>
        <v/>
      </c>
      <c r="B246" s="336" t="str">
        <f t="shared" si="71"/>
        <v/>
      </c>
      <c r="C246" s="372"/>
      <c r="D246" s="333" t="str">
        <f t="shared" si="72"/>
        <v/>
      </c>
      <c r="E246" s="373"/>
      <c r="F246" s="339">
        <f t="shared" si="73"/>
        <v>0</v>
      </c>
      <c r="G246" s="340">
        <f t="shared" si="74"/>
        <v>0</v>
      </c>
    </row>
    <row r="247" spans="1:7" ht="20.100000000000001" customHeight="1">
      <c r="A247" s="379"/>
      <c r="B247" s="338"/>
      <c r="C247" s="360"/>
      <c r="D247" s="338"/>
      <c r="E247" s="356"/>
      <c r="F247" s="598" t="s">
        <v>29</v>
      </c>
      <c r="G247" s="341">
        <f>SUBTOTAL(9,G238:G246)</f>
        <v>0</v>
      </c>
    </row>
    <row r="248" spans="1:7" ht="20.100000000000001" customHeight="1" thickBot="1">
      <c r="A248" s="380"/>
      <c r="B248" s="381"/>
      <c r="C248" s="382"/>
      <c r="D248" s="381"/>
      <c r="E248" s="383"/>
      <c r="F248" s="384"/>
      <c r="G248" s="385"/>
    </row>
    <row r="249" spans="1:7" ht="20.100000000000001" customHeight="1" thickBot="1">
      <c r="A249" s="395">
        <f>B207</f>
        <v>5</v>
      </c>
      <c r="B249" s="386" t="str">
        <f>C207</f>
        <v>Base de Hormigón Simple</v>
      </c>
      <c r="C249" s="387"/>
      <c r="D249" s="387" t="s">
        <v>30</v>
      </c>
      <c r="E249" s="388"/>
      <c r="F249" s="389" t="s">
        <v>31</v>
      </c>
      <c r="G249" s="390">
        <f>SUBTOTAL(9,G212:G248)</f>
        <v>0</v>
      </c>
    </row>
    <row r="250" spans="1:7" ht="20.100000000000001" customHeight="1" thickTop="1" thickBot="1"/>
    <row r="251" spans="1:7" ht="20.100000000000001" customHeight="1" thickTop="1">
      <c r="A251" s="391" t="s">
        <v>1255</v>
      </c>
      <c r="B251" s="392"/>
      <c r="C251" s="392"/>
      <c r="D251" s="392"/>
      <c r="E251" s="392"/>
      <c r="F251" s="392"/>
      <c r="G251" s="393"/>
    </row>
    <row r="252" spans="1:7" ht="20.100000000000001" customHeight="1">
      <c r="A252" s="344" t="s">
        <v>719</v>
      </c>
      <c r="B252" s="345" t="str">
        <f>Comitente</f>
        <v>INSTITUTO PROVINCIAL DE LA VIVIENDA</v>
      </c>
      <c r="C252" s="346"/>
      <c r="D252" s="347"/>
      <c r="E252" s="347"/>
      <c r="F252" s="348"/>
      <c r="G252" s="349"/>
    </row>
    <row r="253" spans="1:7" ht="20.100000000000001" customHeight="1">
      <c r="A253" s="344" t="s">
        <v>720</v>
      </c>
      <c r="B253" s="345" t="str">
        <f>Contratista</f>
        <v>xxxxxx</v>
      </c>
      <c r="C253" s="350"/>
      <c r="D253" s="350"/>
      <c r="E253" s="350"/>
      <c r="F253" s="351"/>
      <c r="G253" s="352"/>
    </row>
    <row r="254" spans="1:7" ht="20.100000000000001" customHeight="1">
      <c r="A254" s="344" t="s">
        <v>20</v>
      </c>
      <c r="B254" s="345" t="str">
        <f>Obra</f>
        <v>BARRIO SAN CAYETANO - DPTO. CHIMBAS</v>
      </c>
      <c r="C254" s="350"/>
      <c r="D254" s="350"/>
      <c r="E254" s="350"/>
      <c r="F254" s="351" t="s">
        <v>33</v>
      </c>
      <c r="G254" s="353">
        <f>+Datos!$C$10</f>
        <v>43525</v>
      </c>
    </row>
    <row r="255" spans="1:7" ht="20.100000000000001" customHeight="1">
      <c r="A255" s="354" t="s">
        <v>718</v>
      </c>
      <c r="B255" s="355" t="str">
        <f>Ubicación</f>
        <v>DPTO. CHIMBAS</v>
      </c>
      <c r="C255" s="355"/>
      <c r="D255" s="338"/>
      <c r="E255" s="356"/>
      <c r="F255" s="357"/>
      <c r="G255" s="358"/>
    </row>
    <row r="256" spans="1:7" ht="20.100000000000001" customHeight="1">
      <c r="A256" s="354" t="s">
        <v>34</v>
      </c>
      <c r="B256" s="359" t="s">
        <v>1125</v>
      </c>
      <c r="C256" s="360" t="str">
        <f>IFERROR(VLOOKUP(B256,Tabla_CyP,2,FALSE),"")</f>
        <v>VIVIENDA</v>
      </c>
      <c r="D256" s="361"/>
      <c r="E256" s="356"/>
      <c r="F256" s="357"/>
      <c r="G256" s="358"/>
    </row>
    <row r="257" spans="1:7" ht="20.100000000000001" customHeight="1">
      <c r="A257" s="354" t="s">
        <v>21</v>
      </c>
      <c r="B257" s="394">
        <f>IFERROR(VLOOKUP(COUNTIF($A$1:A257,"ITEM:"),Tabla_NumeroItem,2,FALSE),"")</f>
        <v>6</v>
      </c>
      <c r="C257" s="360" t="str">
        <f>IFERROR(VLOOKUP(B257,Tabla_CyP,2,FALSE),"")</f>
        <v>Base de Hormigón Armado</v>
      </c>
      <c r="D257" s="338"/>
      <c r="E257" s="356"/>
      <c r="F257" s="351" t="s">
        <v>22</v>
      </c>
      <c r="G257" s="362" t="str">
        <f>IFERROR(VLOOKUP(B257,Tabla_CyP,4,FALSE),"")</f>
        <v>m3</v>
      </c>
    </row>
    <row r="258" spans="1:7" ht="20.100000000000001" customHeight="1">
      <c r="A258" s="354"/>
      <c r="B258" s="355"/>
      <c r="C258" s="360"/>
      <c r="D258" s="338"/>
      <c r="E258" s="356"/>
      <c r="F258" s="357"/>
      <c r="G258" s="358"/>
    </row>
    <row r="259" spans="1:7" ht="20.100000000000001" customHeight="1">
      <c r="A259" s="628" t="s">
        <v>581</v>
      </c>
      <c r="B259" s="629"/>
      <c r="C259" s="630" t="s">
        <v>0</v>
      </c>
      <c r="D259" s="630" t="s">
        <v>23</v>
      </c>
      <c r="E259" s="632" t="s">
        <v>24</v>
      </c>
      <c r="F259" s="624" t="s">
        <v>25</v>
      </c>
      <c r="G259" s="626" t="s">
        <v>26</v>
      </c>
    </row>
    <row r="260" spans="1:7" ht="20.100000000000001" customHeight="1">
      <c r="A260" s="363" t="s">
        <v>582</v>
      </c>
      <c r="B260" s="364" t="s">
        <v>583</v>
      </c>
      <c r="C260" s="631"/>
      <c r="D260" s="631"/>
      <c r="E260" s="633"/>
      <c r="F260" s="625"/>
      <c r="G260" s="627"/>
    </row>
    <row r="261" spans="1:7" ht="20.100000000000001" customHeight="1">
      <c r="A261" s="599"/>
      <c r="B261" s="365"/>
      <c r="C261" s="366" t="s">
        <v>721</v>
      </c>
      <c r="D261" s="367"/>
      <c r="E261" s="368"/>
      <c r="F261" s="369"/>
      <c r="G261" s="370"/>
    </row>
    <row r="262" spans="1:7" ht="20.100000000000001" customHeight="1">
      <c r="A262" s="371" t="str">
        <f t="shared" ref="A262:A275" si="75">IFERROR(VLOOKUP(C262,Tabla_Insumos,4,FALSE),"")</f>
        <v/>
      </c>
      <c r="B262" s="336" t="str">
        <f t="shared" ref="B262:B275" si="76">IFERROR(VLOOKUP(C262,Tabla_Insumos,5,FALSE),"")</f>
        <v/>
      </c>
      <c r="C262" s="372"/>
      <c r="D262" s="333" t="str">
        <f t="shared" ref="D262:D275" si="77">IFERROR(VLOOKUP(C262,Tabla_Insumos,2,FALSE),"")</f>
        <v/>
      </c>
      <c r="E262" s="397"/>
      <c r="F262" s="339">
        <f t="shared" ref="F262:F275" si="78">IFERROR(VLOOKUP(C262,Tabla_Insumos,3,FALSE),0)</f>
        <v>0</v>
      </c>
      <c r="G262" s="340">
        <f>ROUND(E262*F262,2)</f>
        <v>0</v>
      </c>
    </row>
    <row r="263" spans="1:7" ht="20.100000000000001" customHeight="1">
      <c r="A263" s="371" t="str">
        <f t="shared" si="75"/>
        <v/>
      </c>
      <c r="B263" s="336" t="str">
        <f t="shared" si="76"/>
        <v/>
      </c>
      <c r="C263" s="372"/>
      <c r="D263" s="333" t="str">
        <f t="shared" si="77"/>
        <v/>
      </c>
      <c r="E263" s="397"/>
      <c r="F263" s="339">
        <f t="shared" si="78"/>
        <v>0</v>
      </c>
      <c r="G263" s="340">
        <f t="shared" ref="G263:G275" si="79">ROUND(E263*F263,2)</f>
        <v>0</v>
      </c>
    </row>
    <row r="264" spans="1:7" ht="20.100000000000001" customHeight="1">
      <c r="A264" s="371" t="str">
        <f t="shared" si="75"/>
        <v/>
      </c>
      <c r="B264" s="336" t="str">
        <f t="shared" si="76"/>
        <v/>
      </c>
      <c r="C264" s="372"/>
      <c r="D264" s="333" t="str">
        <f t="shared" si="77"/>
        <v/>
      </c>
      <c r="E264" s="397"/>
      <c r="F264" s="339">
        <f t="shared" si="78"/>
        <v>0</v>
      </c>
      <c r="G264" s="340">
        <f t="shared" si="79"/>
        <v>0</v>
      </c>
    </row>
    <row r="265" spans="1:7" ht="20.100000000000001" customHeight="1">
      <c r="A265" s="371" t="str">
        <f t="shared" si="75"/>
        <v/>
      </c>
      <c r="B265" s="336" t="str">
        <f t="shared" si="76"/>
        <v/>
      </c>
      <c r="C265" s="336"/>
      <c r="D265" s="333" t="str">
        <f t="shared" si="77"/>
        <v/>
      </c>
      <c r="E265" s="403"/>
      <c r="F265" s="339">
        <f t="shared" si="78"/>
        <v>0</v>
      </c>
      <c r="G265" s="340">
        <f t="shared" si="79"/>
        <v>0</v>
      </c>
    </row>
    <row r="266" spans="1:7" ht="20.100000000000001" customHeight="1">
      <c r="A266" s="371" t="str">
        <f t="shared" si="75"/>
        <v/>
      </c>
      <c r="B266" s="336" t="str">
        <f t="shared" si="76"/>
        <v/>
      </c>
      <c r="C266" s="336"/>
      <c r="D266" s="333" t="str">
        <f t="shared" si="77"/>
        <v/>
      </c>
      <c r="E266" s="403"/>
      <c r="F266" s="339">
        <f t="shared" si="78"/>
        <v>0</v>
      </c>
      <c r="G266" s="340">
        <f t="shared" si="79"/>
        <v>0</v>
      </c>
    </row>
    <row r="267" spans="1:7" ht="20.100000000000001" customHeight="1">
      <c r="A267" s="371" t="str">
        <f t="shared" si="75"/>
        <v/>
      </c>
      <c r="B267" s="336" t="str">
        <f t="shared" si="76"/>
        <v/>
      </c>
      <c r="C267" s="336"/>
      <c r="D267" s="333" t="str">
        <f t="shared" si="77"/>
        <v/>
      </c>
      <c r="E267" s="403"/>
      <c r="F267" s="339">
        <f t="shared" si="78"/>
        <v>0</v>
      </c>
      <c r="G267" s="340">
        <f t="shared" si="79"/>
        <v>0</v>
      </c>
    </row>
    <row r="268" spans="1:7" ht="20.100000000000001" customHeight="1">
      <c r="A268" s="371" t="str">
        <f t="shared" si="75"/>
        <v/>
      </c>
      <c r="B268" s="336" t="str">
        <f t="shared" si="76"/>
        <v/>
      </c>
      <c r="C268" s="372"/>
      <c r="D268" s="333" t="str">
        <f t="shared" si="77"/>
        <v/>
      </c>
      <c r="E268" s="373"/>
      <c r="F268" s="339">
        <f t="shared" si="78"/>
        <v>0</v>
      </c>
      <c r="G268" s="340">
        <f t="shared" si="79"/>
        <v>0</v>
      </c>
    </row>
    <row r="269" spans="1:7" ht="20.100000000000001" customHeight="1">
      <c r="A269" s="371" t="str">
        <f t="shared" si="75"/>
        <v/>
      </c>
      <c r="B269" s="336" t="str">
        <f t="shared" si="76"/>
        <v/>
      </c>
      <c r="C269" s="372"/>
      <c r="D269" s="333" t="str">
        <f t="shared" si="77"/>
        <v/>
      </c>
      <c r="E269" s="373"/>
      <c r="F269" s="339">
        <f t="shared" si="78"/>
        <v>0</v>
      </c>
      <c r="G269" s="340">
        <f t="shared" si="79"/>
        <v>0</v>
      </c>
    </row>
    <row r="270" spans="1:7" ht="20.100000000000001" customHeight="1">
      <c r="A270" s="371" t="str">
        <f t="shared" si="75"/>
        <v/>
      </c>
      <c r="B270" s="336" t="str">
        <f t="shared" si="76"/>
        <v/>
      </c>
      <c r="C270" s="372"/>
      <c r="D270" s="333" t="str">
        <f t="shared" si="77"/>
        <v/>
      </c>
      <c r="E270" s="373"/>
      <c r="F270" s="339">
        <f t="shared" si="78"/>
        <v>0</v>
      </c>
      <c r="G270" s="340">
        <f t="shared" si="79"/>
        <v>0</v>
      </c>
    </row>
    <row r="271" spans="1:7" ht="20.100000000000001" customHeight="1">
      <c r="A271" s="371" t="str">
        <f t="shared" si="75"/>
        <v/>
      </c>
      <c r="B271" s="336" t="str">
        <f t="shared" si="76"/>
        <v/>
      </c>
      <c r="C271" s="372"/>
      <c r="D271" s="333" t="str">
        <f t="shared" si="77"/>
        <v/>
      </c>
      <c r="E271" s="373"/>
      <c r="F271" s="339">
        <f t="shared" si="78"/>
        <v>0</v>
      </c>
      <c r="G271" s="340">
        <f t="shared" si="79"/>
        <v>0</v>
      </c>
    </row>
    <row r="272" spans="1:7" ht="20.100000000000001" customHeight="1">
      <c r="A272" s="371" t="str">
        <f t="shared" si="75"/>
        <v/>
      </c>
      <c r="B272" s="336" t="str">
        <f t="shared" si="76"/>
        <v/>
      </c>
      <c r="C272" s="372"/>
      <c r="D272" s="333" t="str">
        <f t="shared" si="77"/>
        <v/>
      </c>
      <c r="E272" s="373"/>
      <c r="F272" s="339">
        <f t="shared" si="78"/>
        <v>0</v>
      </c>
      <c r="G272" s="340">
        <f t="shared" si="79"/>
        <v>0</v>
      </c>
    </row>
    <row r="273" spans="1:7" ht="20.100000000000001" customHeight="1">
      <c r="A273" s="371" t="str">
        <f t="shared" si="75"/>
        <v/>
      </c>
      <c r="B273" s="336" t="str">
        <f t="shared" si="76"/>
        <v/>
      </c>
      <c r="C273" s="372"/>
      <c r="D273" s="333" t="str">
        <f t="shared" si="77"/>
        <v/>
      </c>
      <c r="E273" s="373"/>
      <c r="F273" s="339">
        <f t="shared" si="78"/>
        <v>0</v>
      </c>
      <c r="G273" s="340">
        <f t="shared" si="79"/>
        <v>0</v>
      </c>
    </row>
    <row r="274" spans="1:7" ht="20.100000000000001" customHeight="1">
      <c r="A274" s="371" t="str">
        <f t="shared" si="75"/>
        <v/>
      </c>
      <c r="B274" s="336" t="str">
        <f t="shared" si="76"/>
        <v/>
      </c>
      <c r="C274" s="372"/>
      <c r="D274" s="333" t="str">
        <f t="shared" si="77"/>
        <v/>
      </c>
      <c r="E274" s="373"/>
      <c r="F274" s="339">
        <f t="shared" si="78"/>
        <v>0</v>
      </c>
      <c r="G274" s="340">
        <f t="shared" si="79"/>
        <v>0</v>
      </c>
    </row>
    <row r="275" spans="1:7" ht="20.100000000000001" customHeight="1">
      <c r="A275" s="371" t="str">
        <f t="shared" si="75"/>
        <v/>
      </c>
      <c r="B275" s="336" t="str">
        <f t="shared" si="76"/>
        <v/>
      </c>
      <c r="C275" s="372"/>
      <c r="D275" s="333" t="str">
        <f t="shared" si="77"/>
        <v/>
      </c>
      <c r="E275" s="373"/>
      <c r="F275" s="339">
        <f t="shared" si="78"/>
        <v>0</v>
      </c>
      <c r="G275" s="340">
        <f t="shared" si="79"/>
        <v>0</v>
      </c>
    </row>
    <row r="276" spans="1:7" ht="20.100000000000001" customHeight="1">
      <c r="A276" s="374"/>
      <c r="B276" s="360"/>
      <c r="C276" s="360"/>
      <c r="D276" s="338"/>
      <c r="E276" s="356"/>
      <c r="F276" s="598" t="s">
        <v>27</v>
      </c>
      <c r="G276" s="341">
        <f>SUBTOTAL(9,G262:G275)</f>
        <v>0</v>
      </c>
    </row>
    <row r="277" spans="1:7" ht="20.100000000000001" customHeight="1">
      <c r="A277" s="374"/>
      <c r="B277" s="360"/>
      <c r="C277" s="347" t="s">
        <v>722</v>
      </c>
      <c r="D277" s="338"/>
      <c r="E277" s="356"/>
      <c r="F277" s="357"/>
      <c r="G277" s="375"/>
    </row>
    <row r="278" spans="1:7" ht="20.100000000000001" customHeight="1">
      <c r="A278" s="371" t="str">
        <f t="shared" ref="A278:A285" si="80">IFERROR(VLOOKUP(C278,Tabla_Insumos,4,FALSE),"")</f>
        <v/>
      </c>
      <c r="B278" s="336" t="str">
        <f t="shared" ref="B278:B285" si="81">IFERROR(VLOOKUP(C278,Tabla_Insumos,5,FALSE),"")</f>
        <v/>
      </c>
      <c r="C278" s="342"/>
      <c r="D278" s="333" t="str">
        <f t="shared" ref="D278:D285" si="82">IFERROR(VLOOKUP(C278,Tabla_Insumos,2,FALSE),"")</f>
        <v/>
      </c>
      <c r="E278" s="403"/>
      <c r="F278" s="376">
        <f t="shared" ref="F278:F285" si="83">IFERROR(VLOOKUP(C278,Tabla_Insumos,3,FALSE),0)</f>
        <v>0</v>
      </c>
      <c r="G278" s="340">
        <f>ROUND(E278*F278,2)</f>
        <v>0</v>
      </c>
    </row>
    <row r="279" spans="1:7" ht="20.100000000000001" customHeight="1">
      <c r="A279" s="371" t="str">
        <f t="shared" si="80"/>
        <v/>
      </c>
      <c r="B279" s="336" t="str">
        <f t="shared" si="81"/>
        <v/>
      </c>
      <c r="C279" s="342"/>
      <c r="D279" s="333" t="str">
        <f t="shared" si="82"/>
        <v/>
      </c>
      <c r="E279" s="403"/>
      <c r="F279" s="376">
        <f t="shared" si="83"/>
        <v>0</v>
      </c>
      <c r="G279" s="340">
        <f t="shared" ref="G279:G285" si="84">ROUND(E279*F279,2)</f>
        <v>0</v>
      </c>
    </row>
    <row r="280" spans="1:7" ht="20.100000000000001" customHeight="1">
      <c r="A280" s="371" t="str">
        <f t="shared" si="80"/>
        <v/>
      </c>
      <c r="B280" s="336" t="str">
        <f t="shared" si="81"/>
        <v/>
      </c>
      <c r="C280" s="343"/>
      <c r="D280" s="333" t="str">
        <f t="shared" si="82"/>
        <v/>
      </c>
      <c r="E280" s="337"/>
      <c r="F280" s="376">
        <f t="shared" si="83"/>
        <v>0</v>
      </c>
      <c r="G280" s="340">
        <f t="shared" si="84"/>
        <v>0</v>
      </c>
    </row>
    <row r="281" spans="1:7" ht="20.100000000000001" customHeight="1">
      <c r="A281" s="371" t="str">
        <f t="shared" si="80"/>
        <v/>
      </c>
      <c r="B281" s="336" t="str">
        <f t="shared" si="81"/>
        <v/>
      </c>
      <c r="C281" s="343"/>
      <c r="D281" s="333" t="str">
        <f t="shared" si="82"/>
        <v/>
      </c>
      <c r="E281" s="337"/>
      <c r="F281" s="376">
        <f t="shared" si="83"/>
        <v>0</v>
      </c>
      <c r="G281" s="340">
        <f t="shared" si="84"/>
        <v>0</v>
      </c>
    </row>
    <row r="282" spans="1:7" ht="20.100000000000001" customHeight="1">
      <c r="A282" s="371" t="str">
        <f t="shared" si="80"/>
        <v/>
      </c>
      <c r="B282" s="336" t="str">
        <f t="shared" si="81"/>
        <v/>
      </c>
      <c r="C282" s="336"/>
      <c r="D282" s="333" t="str">
        <f t="shared" si="82"/>
        <v/>
      </c>
      <c r="E282" s="337"/>
      <c r="F282" s="376">
        <f t="shared" si="83"/>
        <v>0</v>
      </c>
      <c r="G282" s="340">
        <f t="shared" si="84"/>
        <v>0</v>
      </c>
    </row>
    <row r="283" spans="1:7" ht="20.100000000000001" customHeight="1">
      <c r="A283" s="371" t="str">
        <f t="shared" si="80"/>
        <v/>
      </c>
      <c r="B283" s="336" t="str">
        <f t="shared" si="81"/>
        <v/>
      </c>
      <c r="C283" s="336"/>
      <c r="D283" s="333" t="str">
        <f t="shared" si="82"/>
        <v/>
      </c>
      <c r="E283" s="337"/>
      <c r="F283" s="376">
        <f t="shared" si="83"/>
        <v>0</v>
      </c>
      <c r="G283" s="340">
        <f t="shared" si="84"/>
        <v>0</v>
      </c>
    </row>
    <row r="284" spans="1:7" ht="20.100000000000001" customHeight="1">
      <c r="A284" s="371" t="str">
        <f t="shared" si="80"/>
        <v/>
      </c>
      <c r="B284" s="336" t="str">
        <f t="shared" si="81"/>
        <v/>
      </c>
      <c r="C284" s="372"/>
      <c r="D284" s="333" t="str">
        <f t="shared" si="82"/>
        <v/>
      </c>
      <c r="E284" s="373"/>
      <c r="F284" s="376">
        <f t="shared" si="83"/>
        <v>0</v>
      </c>
      <c r="G284" s="340">
        <f t="shared" si="84"/>
        <v>0</v>
      </c>
    </row>
    <row r="285" spans="1:7" ht="20.100000000000001" customHeight="1">
      <c r="A285" s="371" t="str">
        <f t="shared" si="80"/>
        <v/>
      </c>
      <c r="B285" s="336" t="str">
        <f t="shared" si="81"/>
        <v/>
      </c>
      <c r="C285" s="372"/>
      <c r="D285" s="333" t="str">
        <f t="shared" si="82"/>
        <v/>
      </c>
      <c r="E285" s="373"/>
      <c r="F285" s="376">
        <f t="shared" si="83"/>
        <v>0</v>
      </c>
      <c r="G285" s="340">
        <f t="shared" si="84"/>
        <v>0</v>
      </c>
    </row>
    <row r="286" spans="1:7" ht="20.100000000000001" customHeight="1">
      <c r="A286" s="374"/>
      <c r="B286" s="360"/>
      <c r="C286" s="360"/>
      <c r="D286" s="338"/>
      <c r="E286" s="356"/>
      <c r="F286" s="598" t="s">
        <v>28</v>
      </c>
      <c r="G286" s="341">
        <f>SUBTOTAL(9,G278:G285)</f>
        <v>0</v>
      </c>
    </row>
    <row r="287" spans="1:7" ht="20.100000000000001" customHeight="1">
      <c r="A287" s="374"/>
      <c r="B287" s="360"/>
      <c r="C287" s="347" t="s">
        <v>723</v>
      </c>
      <c r="D287" s="338"/>
      <c r="E287" s="356"/>
      <c r="F287" s="357"/>
      <c r="G287" s="375"/>
    </row>
    <row r="288" spans="1:7" ht="20.100000000000001" customHeight="1">
      <c r="A288" s="371" t="str">
        <f t="shared" ref="A288:A296" si="85">IFERROR(VLOOKUP(C288,Tabla_Insumos,4,FALSE),"")</f>
        <v/>
      </c>
      <c r="B288" s="336" t="str">
        <f t="shared" ref="B288:B296" si="86">IFERROR(VLOOKUP(C288,Tabla_Insumos,5,FALSE),"")</f>
        <v/>
      </c>
      <c r="C288" s="343"/>
      <c r="D288" s="333" t="str">
        <f t="shared" ref="D288:D296" si="87">IFERROR(VLOOKUP(C288,Tabla_Insumos,2,FALSE),"")</f>
        <v/>
      </c>
      <c r="E288" s="402"/>
      <c r="F288" s="339">
        <f t="shared" ref="F288:F296" si="88">IFERROR(VLOOKUP(C288,Tabla_Insumos,3,FALSE),0)</f>
        <v>0</v>
      </c>
      <c r="G288" s="340">
        <f>ROUND(E288*F288,2)</f>
        <v>0</v>
      </c>
    </row>
    <row r="289" spans="1:7" ht="20.100000000000001" customHeight="1">
      <c r="A289" s="371" t="str">
        <f t="shared" si="85"/>
        <v/>
      </c>
      <c r="B289" s="336" t="str">
        <f t="shared" si="86"/>
        <v/>
      </c>
      <c r="C289" s="343"/>
      <c r="D289" s="333" t="str">
        <f t="shared" si="87"/>
        <v/>
      </c>
      <c r="E289" s="337"/>
      <c r="F289" s="339">
        <f t="shared" si="88"/>
        <v>0</v>
      </c>
      <c r="G289" s="340">
        <f t="shared" ref="G289:G296" si="89">ROUND(E289*F289,2)</f>
        <v>0</v>
      </c>
    </row>
    <row r="290" spans="1:7" ht="20.100000000000001" customHeight="1">
      <c r="A290" s="371" t="str">
        <f t="shared" si="85"/>
        <v/>
      </c>
      <c r="B290" s="336" t="str">
        <f t="shared" si="86"/>
        <v/>
      </c>
      <c r="C290" s="342"/>
      <c r="D290" s="333" t="str">
        <f t="shared" si="87"/>
        <v/>
      </c>
      <c r="E290" s="337"/>
      <c r="F290" s="339">
        <f t="shared" si="88"/>
        <v>0</v>
      </c>
      <c r="G290" s="340">
        <f t="shared" si="89"/>
        <v>0</v>
      </c>
    </row>
    <row r="291" spans="1:7" ht="20.100000000000001" customHeight="1">
      <c r="A291" s="371" t="str">
        <f t="shared" si="85"/>
        <v/>
      </c>
      <c r="B291" s="336" t="str">
        <f t="shared" si="86"/>
        <v/>
      </c>
      <c r="C291" s="377"/>
      <c r="D291" s="333" t="str">
        <f t="shared" si="87"/>
        <v/>
      </c>
      <c r="E291" s="337"/>
      <c r="F291" s="339">
        <f t="shared" si="88"/>
        <v>0</v>
      </c>
      <c r="G291" s="340">
        <f t="shared" si="89"/>
        <v>0</v>
      </c>
    </row>
    <row r="292" spans="1:7" ht="20.100000000000001" customHeight="1">
      <c r="A292" s="371" t="str">
        <f t="shared" si="85"/>
        <v/>
      </c>
      <c r="B292" s="336" t="str">
        <f t="shared" si="86"/>
        <v/>
      </c>
      <c r="C292" s="378"/>
      <c r="D292" s="333" t="str">
        <f t="shared" si="87"/>
        <v/>
      </c>
      <c r="E292" s="337"/>
      <c r="F292" s="339">
        <f t="shared" si="88"/>
        <v>0</v>
      </c>
      <c r="G292" s="340">
        <f t="shared" si="89"/>
        <v>0</v>
      </c>
    </row>
    <row r="293" spans="1:7" ht="20.100000000000001" customHeight="1">
      <c r="A293" s="371" t="str">
        <f t="shared" si="85"/>
        <v/>
      </c>
      <c r="B293" s="336" t="str">
        <f t="shared" si="86"/>
        <v/>
      </c>
      <c r="C293" s="372"/>
      <c r="D293" s="333" t="str">
        <f t="shared" si="87"/>
        <v/>
      </c>
      <c r="E293" s="373"/>
      <c r="F293" s="339">
        <f t="shared" si="88"/>
        <v>0</v>
      </c>
      <c r="G293" s="340">
        <f t="shared" si="89"/>
        <v>0</v>
      </c>
    </row>
    <row r="294" spans="1:7" ht="20.100000000000001" customHeight="1">
      <c r="A294" s="371" t="str">
        <f t="shared" si="85"/>
        <v/>
      </c>
      <c r="B294" s="336" t="str">
        <f t="shared" si="86"/>
        <v/>
      </c>
      <c r="C294" s="372"/>
      <c r="D294" s="333" t="str">
        <f t="shared" si="87"/>
        <v/>
      </c>
      <c r="E294" s="373"/>
      <c r="F294" s="339">
        <f t="shared" si="88"/>
        <v>0</v>
      </c>
      <c r="G294" s="340">
        <f t="shared" si="89"/>
        <v>0</v>
      </c>
    </row>
    <row r="295" spans="1:7" ht="20.100000000000001" customHeight="1">
      <c r="A295" s="371" t="str">
        <f t="shared" si="85"/>
        <v/>
      </c>
      <c r="B295" s="336" t="str">
        <f t="shared" si="86"/>
        <v/>
      </c>
      <c r="C295" s="372"/>
      <c r="D295" s="333" t="str">
        <f t="shared" si="87"/>
        <v/>
      </c>
      <c r="E295" s="373"/>
      <c r="F295" s="339">
        <f t="shared" si="88"/>
        <v>0</v>
      </c>
      <c r="G295" s="340">
        <f t="shared" si="89"/>
        <v>0</v>
      </c>
    </row>
    <row r="296" spans="1:7" ht="20.100000000000001" customHeight="1">
      <c r="A296" s="371" t="str">
        <f t="shared" si="85"/>
        <v/>
      </c>
      <c r="B296" s="336" t="str">
        <f t="shared" si="86"/>
        <v/>
      </c>
      <c r="C296" s="372"/>
      <c r="D296" s="333" t="str">
        <f t="shared" si="87"/>
        <v/>
      </c>
      <c r="E296" s="373"/>
      <c r="F296" s="339">
        <f t="shared" si="88"/>
        <v>0</v>
      </c>
      <c r="G296" s="340">
        <f t="shared" si="89"/>
        <v>0</v>
      </c>
    </row>
    <row r="297" spans="1:7" ht="20.100000000000001" customHeight="1">
      <c r="A297" s="379"/>
      <c r="B297" s="338"/>
      <c r="C297" s="360"/>
      <c r="D297" s="338"/>
      <c r="E297" s="356"/>
      <c r="F297" s="598" t="s">
        <v>29</v>
      </c>
      <c r="G297" s="341">
        <f>SUBTOTAL(9,G288:G296)</f>
        <v>0</v>
      </c>
    </row>
    <row r="298" spans="1:7" ht="20.100000000000001" customHeight="1" thickBot="1">
      <c r="A298" s="380"/>
      <c r="B298" s="381"/>
      <c r="C298" s="382"/>
      <c r="D298" s="381"/>
      <c r="E298" s="383"/>
      <c r="F298" s="384"/>
      <c r="G298" s="385"/>
    </row>
    <row r="299" spans="1:7" ht="20.100000000000001" customHeight="1" thickBot="1">
      <c r="A299" s="395">
        <f>B257</f>
        <v>6</v>
      </c>
      <c r="B299" s="386" t="str">
        <f>C257</f>
        <v>Base de Hormigón Armado</v>
      </c>
      <c r="C299" s="387"/>
      <c r="D299" s="387" t="s">
        <v>30</v>
      </c>
      <c r="E299" s="388"/>
      <c r="F299" s="389" t="s">
        <v>31</v>
      </c>
      <c r="G299" s="390">
        <f>SUBTOTAL(9,G262:G298)</f>
        <v>0</v>
      </c>
    </row>
    <row r="300" spans="1:7" ht="20.100000000000001" customHeight="1" thickTop="1" thickBot="1"/>
    <row r="301" spans="1:7" ht="20.100000000000001" customHeight="1" thickTop="1">
      <c r="A301" s="391" t="s">
        <v>1255</v>
      </c>
      <c r="B301" s="392"/>
      <c r="C301" s="392"/>
      <c r="D301" s="392"/>
      <c r="E301" s="392"/>
      <c r="F301" s="392"/>
      <c r="G301" s="393"/>
    </row>
    <row r="302" spans="1:7" ht="20.100000000000001" customHeight="1">
      <c r="A302" s="344" t="s">
        <v>719</v>
      </c>
      <c r="B302" s="345" t="str">
        <f>Comitente</f>
        <v>INSTITUTO PROVINCIAL DE LA VIVIENDA</v>
      </c>
      <c r="C302" s="346"/>
      <c r="D302" s="347"/>
      <c r="E302" s="347"/>
      <c r="F302" s="348"/>
      <c r="G302" s="349"/>
    </row>
    <row r="303" spans="1:7" ht="20.100000000000001" customHeight="1">
      <c r="A303" s="344" t="s">
        <v>720</v>
      </c>
      <c r="B303" s="345" t="str">
        <f>Contratista</f>
        <v>xxxxxx</v>
      </c>
      <c r="C303" s="350"/>
      <c r="D303" s="350"/>
      <c r="E303" s="350"/>
      <c r="F303" s="351"/>
      <c r="G303" s="352"/>
    </row>
    <row r="304" spans="1:7" ht="20.100000000000001" customHeight="1">
      <c r="A304" s="344" t="s">
        <v>20</v>
      </c>
      <c r="B304" s="345" t="str">
        <f>Obra</f>
        <v>BARRIO SAN CAYETANO - DPTO. CHIMBAS</v>
      </c>
      <c r="C304" s="350"/>
      <c r="D304" s="350"/>
      <c r="E304" s="350"/>
      <c r="F304" s="351" t="s">
        <v>33</v>
      </c>
      <c r="G304" s="353">
        <f>+Datos!$C$10</f>
        <v>43525</v>
      </c>
    </row>
    <row r="305" spans="1:7" ht="20.100000000000001" customHeight="1">
      <c r="A305" s="354" t="s">
        <v>718</v>
      </c>
      <c r="B305" s="355" t="str">
        <f>Ubicación</f>
        <v>DPTO. CHIMBAS</v>
      </c>
      <c r="C305" s="355"/>
      <c r="D305" s="338"/>
      <c r="E305" s="356"/>
      <c r="F305" s="357"/>
      <c r="G305" s="358"/>
    </row>
    <row r="306" spans="1:7" ht="20.100000000000001" customHeight="1">
      <c r="A306" s="354" t="s">
        <v>34</v>
      </c>
      <c r="B306" s="359" t="s">
        <v>1125</v>
      </c>
      <c r="C306" s="360" t="str">
        <f>IFERROR(VLOOKUP(B306,Tabla_CyP,2,FALSE),"")</f>
        <v>VIVIENDA</v>
      </c>
      <c r="D306" s="361"/>
      <c r="E306" s="356"/>
      <c r="F306" s="357"/>
      <c r="G306" s="358"/>
    </row>
    <row r="307" spans="1:7" ht="20.100000000000001" customHeight="1">
      <c r="A307" s="354" t="s">
        <v>21</v>
      </c>
      <c r="B307" s="394">
        <f>IFERROR(VLOOKUP(COUNTIF($A$1:A307,"ITEM:"),Tabla_NumeroItem,2,FALSE),"")</f>
        <v>7</v>
      </c>
      <c r="C307" s="360" t="str">
        <f>IFERROR(VLOOKUP(B307,Tabla_CyP,2,FALSE),"")</f>
        <v>Dado de Fundación</v>
      </c>
      <c r="D307" s="338"/>
      <c r="E307" s="356"/>
      <c r="F307" s="351" t="s">
        <v>22</v>
      </c>
      <c r="G307" s="362" t="str">
        <f>IFERROR(VLOOKUP(B307,Tabla_CyP,4,FALSE),"")</f>
        <v>m3</v>
      </c>
    </row>
    <row r="308" spans="1:7" ht="20.100000000000001" customHeight="1">
      <c r="A308" s="354"/>
      <c r="B308" s="355"/>
      <c r="C308" s="360"/>
      <c r="D308" s="338"/>
      <c r="E308" s="356"/>
      <c r="F308" s="357"/>
      <c r="G308" s="358"/>
    </row>
    <row r="309" spans="1:7" ht="20.100000000000001" customHeight="1">
      <c r="A309" s="628" t="s">
        <v>581</v>
      </c>
      <c r="B309" s="629"/>
      <c r="C309" s="630" t="s">
        <v>0</v>
      </c>
      <c r="D309" s="630" t="s">
        <v>23</v>
      </c>
      <c r="E309" s="632" t="s">
        <v>24</v>
      </c>
      <c r="F309" s="624" t="s">
        <v>25</v>
      </c>
      <c r="G309" s="626" t="s">
        <v>26</v>
      </c>
    </row>
    <row r="310" spans="1:7" ht="20.100000000000001" customHeight="1">
      <c r="A310" s="363" t="s">
        <v>582</v>
      </c>
      <c r="B310" s="364" t="s">
        <v>583</v>
      </c>
      <c r="C310" s="631"/>
      <c r="D310" s="631"/>
      <c r="E310" s="633"/>
      <c r="F310" s="625"/>
      <c r="G310" s="627"/>
    </row>
    <row r="311" spans="1:7" ht="20.100000000000001" customHeight="1">
      <c r="A311" s="599"/>
      <c r="B311" s="365"/>
      <c r="C311" s="366" t="s">
        <v>721</v>
      </c>
      <c r="D311" s="367"/>
      <c r="E311" s="368"/>
      <c r="F311" s="369"/>
      <c r="G311" s="370"/>
    </row>
    <row r="312" spans="1:7" ht="20.100000000000001" customHeight="1">
      <c r="A312" s="371" t="str">
        <f t="shared" ref="A312:A325" si="90">IFERROR(VLOOKUP(C312,Tabla_Insumos,4,FALSE),"")</f>
        <v/>
      </c>
      <c r="B312" s="336" t="str">
        <f t="shared" ref="B312:B325" si="91">IFERROR(VLOOKUP(C312,Tabla_Insumos,5,FALSE),"")</f>
        <v/>
      </c>
      <c r="C312" s="372"/>
      <c r="D312" s="333" t="str">
        <f t="shared" ref="D312:D325" si="92">IFERROR(VLOOKUP(C312,Tabla_Insumos,2,FALSE),"")</f>
        <v/>
      </c>
      <c r="E312" s="397"/>
      <c r="F312" s="339">
        <f t="shared" ref="F312:F325" si="93">IFERROR(VLOOKUP(C312,Tabla_Insumos,3,FALSE),0)</f>
        <v>0</v>
      </c>
      <c r="G312" s="340">
        <f>ROUND(E312*F312,2)</f>
        <v>0</v>
      </c>
    </row>
    <row r="313" spans="1:7" ht="20.100000000000001" customHeight="1">
      <c r="A313" s="371" t="str">
        <f t="shared" si="90"/>
        <v/>
      </c>
      <c r="B313" s="336" t="str">
        <f t="shared" si="91"/>
        <v/>
      </c>
      <c r="C313" s="372"/>
      <c r="D313" s="333" t="str">
        <f t="shared" si="92"/>
        <v/>
      </c>
      <c r="E313" s="397"/>
      <c r="F313" s="339">
        <f t="shared" si="93"/>
        <v>0</v>
      </c>
      <c r="G313" s="340">
        <f t="shared" ref="G313:G325" si="94">ROUND(E313*F313,2)</f>
        <v>0</v>
      </c>
    </row>
    <row r="314" spans="1:7" ht="20.100000000000001" customHeight="1">
      <c r="A314" s="371" t="str">
        <f t="shared" si="90"/>
        <v/>
      </c>
      <c r="B314" s="336" t="str">
        <f t="shared" si="91"/>
        <v/>
      </c>
      <c r="C314" s="372"/>
      <c r="D314" s="333" t="str">
        <f t="shared" si="92"/>
        <v/>
      </c>
      <c r="E314" s="397"/>
      <c r="F314" s="339">
        <f t="shared" si="93"/>
        <v>0</v>
      </c>
      <c r="G314" s="340">
        <f t="shared" si="94"/>
        <v>0</v>
      </c>
    </row>
    <row r="315" spans="1:7" ht="20.100000000000001" customHeight="1">
      <c r="A315" s="371" t="str">
        <f t="shared" si="90"/>
        <v/>
      </c>
      <c r="B315" s="336" t="str">
        <f t="shared" si="91"/>
        <v/>
      </c>
      <c r="C315" s="336"/>
      <c r="D315" s="333" t="str">
        <f t="shared" si="92"/>
        <v/>
      </c>
      <c r="E315" s="403"/>
      <c r="F315" s="339">
        <f t="shared" si="93"/>
        <v>0</v>
      </c>
      <c r="G315" s="340">
        <f t="shared" si="94"/>
        <v>0</v>
      </c>
    </row>
    <row r="316" spans="1:7" ht="20.100000000000001" customHeight="1">
      <c r="A316" s="371" t="str">
        <f t="shared" si="90"/>
        <v/>
      </c>
      <c r="B316" s="336" t="str">
        <f t="shared" si="91"/>
        <v/>
      </c>
      <c r="C316" s="336"/>
      <c r="D316" s="333" t="str">
        <f t="shared" si="92"/>
        <v/>
      </c>
      <c r="E316" s="403"/>
      <c r="F316" s="339">
        <f t="shared" si="93"/>
        <v>0</v>
      </c>
      <c r="G316" s="340">
        <f t="shared" si="94"/>
        <v>0</v>
      </c>
    </row>
    <row r="317" spans="1:7" ht="20.100000000000001" customHeight="1">
      <c r="A317" s="371" t="str">
        <f t="shared" si="90"/>
        <v/>
      </c>
      <c r="B317" s="336" t="str">
        <f t="shared" si="91"/>
        <v/>
      </c>
      <c r="C317" s="336"/>
      <c r="D317" s="333" t="str">
        <f t="shared" si="92"/>
        <v/>
      </c>
      <c r="E317" s="403"/>
      <c r="F317" s="339">
        <f t="shared" si="93"/>
        <v>0</v>
      </c>
      <c r="G317" s="340">
        <f t="shared" si="94"/>
        <v>0</v>
      </c>
    </row>
    <row r="318" spans="1:7" ht="20.100000000000001" customHeight="1">
      <c r="A318" s="371" t="str">
        <f t="shared" si="90"/>
        <v/>
      </c>
      <c r="B318" s="336" t="str">
        <f t="shared" si="91"/>
        <v/>
      </c>
      <c r="C318" s="336"/>
      <c r="D318" s="333" t="str">
        <f t="shared" si="92"/>
        <v/>
      </c>
      <c r="E318" s="403"/>
      <c r="F318" s="339">
        <f t="shared" si="93"/>
        <v>0</v>
      </c>
      <c r="G318" s="340">
        <f t="shared" si="94"/>
        <v>0</v>
      </c>
    </row>
    <row r="319" spans="1:7" ht="20.100000000000001" customHeight="1">
      <c r="A319" s="371" t="str">
        <f t="shared" si="90"/>
        <v/>
      </c>
      <c r="B319" s="336" t="str">
        <f t="shared" si="91"/>
        <v/>
      </c>
      <c r="C319" s="336"/>
      <c r="D319" s="333" t="str">
        <f t="shared" si="92"/>
        <v/>
      </c>
      <c r="E319" s="403"/>
      <c r="F319" s="339">
        <f t="shared" si="93"/>
        <v>0</v>
      </c>
      <c r="G319" s="340">
        <f t="shared" si="94"/>
        <v>0</v>
      </c>
    </row>
    <row r="320" spans="1:7" ht="20.100000000000001" customHeight="1">
      <c r="A320" s="371" t="str">
        <f t="shared" si="90"/>
        <v/>
      </c>
      <c r="B320" s="336" t="str">
        <f t="shared" si="91"/>
        <v/>
      </c>
      <c r="C320" s="405"/>
      <c r="D320" s="333" t="str">
        <f t="shared" si="92"/>
        <v/>
      </c>
      <c r="E320" s="403"/>
      <c r="F320" s="339">
        <f t="shared" si="93"/>
        <v>0</v>
      </c>
      <c r="G320" s="340">
        <f t="shared" si="94"/>
        <v>0</v>
      </c>
    </row>
    <row r="321" spans="1:7" ht="20.100000000000001" customHeight="1">
      <c r="A321" s="371" t="str">
        <f t="shared" si="90"/>
        <v/>
      </c>
      <c r="B321" s="336" t="str">
        <f t="shared" si="91"/>
        <v/>
      </c>
      <c r="C321" s="372"/>
      <c r="D321" s="333" t="str">
        <f t="shared" si="92"/>
        <v/>
      </c>
      <c r="E321" s="373"/>
      <c r="F321" s="339">
        <f t="shared" si="93"/>
        <v>0</v>
      </c>
      <c r="G321" s="340">
        <f t="shared" si="94"/>
        <v>0</v>
      </c>
    </row>
    <row r="322" spans="1:7" ht="20.100000000000001" customHeight="1">
      <c r="A322" s="371" t="str">
        <f t="shared" si="90"/>
        <v/>
      </c>
      <c r="B322" s="336" t="str">
        <f t="shared" si="91"/>
        <v/>
      </c>
      <c r="C322" s="372"/>
      <c r="D322" s="333" t="str">
        <f t="shared" si="92"/>
        <v/>
      </c>
      <c r="E322" s="373"/>
      <c r="F322" s="339">
        <f t="shared" si="93"/>
        <v>0</v>
      </c>
      <c r="G322" s="340">
        <f t="shared" si="94"/>
        <v>0</v>
      </c>
    </row>
    <row r="323" spans="1:7" ht="20.100000000000001" customHeight="1">
      <c r="A323" s="371" t="str">
        <f t="shared" si="90"/>
        <v/>
      </c>
      <c r="B323" s="336" t="str">
        <f t="shared" si="91"/>
        <v/>
      </c>
      <c r="C323" s="372"/>
      <c r="D323" s="333" t="str">
        <f t="shared" si="92"/>
        <v/>
      </c>
      <c r="E323" s="373"/>
      <c r="F323" s="339">
        <f t="shared" si="93"/>
        <v>0</v>
      </c>
      <c r="G323" s="340">
        <f t="shared" si="94"/>
        <v>0</v>
      </c>
    </row>
    <row r="324" spans="1:7" ht="20.100000000000001" customHeight="1">
      <c r="A324" s="371" t="str">
        <f t="shared" si="90"/>
        <v/>
      </c>
      <c r="B324" s="336" t="str">
        <f t="shared" si="91"/>
        <v/>
      </c>
      <c r="C324" s="372"/>
      <c r="D324" s="333" t="str">
        <f t="shared" si="92"/>
        <v/>
      </c>
      <c r="E324" s="373"/>
      <c r="F324" s="339">
        <f t="shared" si="93"/>
        <v>0</v>
      </c>
      <c r="G324" s="340">
        <f t="shared" si="94"/>
        <v>0</v>
      </c>
    </row>
    <row r="325" spans="1:7" ht="20.100000000000001" customHeight="1">
      <c r="A325" s="371" t="str">
        <f t="shared" si="90"/>
        <v/>
      </c>
      <c r="B325" s="336" t="str">
        <f t="shared" si="91"/>
        <v/>
      </c>
      <c r="C325" s="372"/>
      <c r="D325" s="333" t="str">
        <f t="shared" si="92"/>
        <v/>
      </c>
      <c r="E325" s="373"/>
      <c r="F325" s="339">
        <f t="shared" si="93"/>
        <v>0</v>
      </c>
      <c r="G325" s="340">
        <f t="shared" si="94"/>
        <v>0</v>
      </c>
    </row>
    <row r="326" spans="1:7" ht="20.100000000000001" customHeight="1">
      <c r="A326" s="374"/>
      <c r="B326" s="360"/>
      <c r="C326" s="360"/>
      <c r="D326" s="338"/>
      <c r="E326" s="356"/>
      <c r="F326" s="598" t="s">
        <v>27</v>
      </c>
      <c r="G326" s="341">
        <f>SUBTOTAL(9,G312:G325)</f>
        <v>0</v>
      </c>
    </row>
    <row r="327" spans="1:7" ht="20.100000000000001" customHeight="1">
      <c r="A327" s="374"/>
      <c r="B327" s="360"/>
      <c r="C327" s="347" t="s">
        <v>722</v>
      </c>
      <c r="D327" s="338"/>
      <c r="E327" s="356"/>
      <c r="F327" s="357"/>
      <c r="G327" s="375"/>
    </row>
    <row r="328" spans="1:7" ht="20.100000000000001" customHeight="1">
      <c r="A328" s="371" t="str">
        <f t="shared" ref="A328:A335" si="95">IFERROR(VLOOKUP(C328,Tabla_Insumos,4,FALSE),"")</f>
        <v/>
      </c>
      <c r="B328" s="336" t="str">
        <f t="shared" ref="B328:B335" si="96">IFERROR(VLOOKUP(C328,Tabla_Insumos,5,FALSE),"")</f>
        <v/>
      </c>
      <c r="C328" s="342"/>
      <c r="D328" s="333" t="str">
        <f t="shared" ref="D328:D335" si="97">IFERROR(VLOOKUP(C328,Tabla_Insumos,2,FALSE),"")</f>
        <v/>
      </c>
      <c r="E328" s="403"/>
      <c r="F328" s="376">
        <f t="shared" ref="F328:F335" si="98">IFERROR(VLOOKUP(C328,Tabla_Insumos,3,FALSE),0)</f>
        <v>0</v>
      </c>
      <c r="G328" s="340">
        <f>ROUND(E328*F328,2)</f>
        <v>0</v>
      </c>
    </row>
    <row r="329" spans="1:7" ht="20.100000000000001" customHeight="1">
      <c r="A329" s="371" t="str">
        <f t="shared" si="95"/>
        <v/>
      </c>
      <c r="B329" s="336" t="str">
        <f t="shared" si="96"/>
        <v/>
      </c>
      <c r="C329" s="342"/>
      <c r="D329" s="333" t="str">
        <f t="shared" si="97"/>
        <v/>
      </c>
      <c r="E329" s="403"/>
      <c r="F329" s="376">
        <f t="shared" si="98"/>
        <v>0</v>
      </c>
      <c r="G329" s="340">
        <f t="shared" ref="G329:G335" si="99">ROUND(E329*F329,2)</f>
        <v>0</v>
      </c>
    </row>
    <row r="330" spans="1:7" ht="20.100000000000001" customHeight="1">
      <c r="A330" s="371" t="str">
        <f t="shared" si="95"/>
        <v/>
      </c>
      <c r="B330" s="336" t="str">
        <f t="shared" si="96"/>
        <v/>
      </c>
      <c r="C330" s="343"/>
      <c r="D330" s="333" t="str">
        <f t="shared" si="97"/>
        <v/>
      </c>
      <c r="E330" s="337"/>
      <c r="F330" s="376">
        <f t="shared" si="98"/>
        <v>0</v>
      </c>
      <c r="G330" s="340">
        <f t="shared" si="99"/>
        <v>0</v>
      </c>
    </row>
    <row r="331" spans="1:7" ht="20.100000000000001" customHeight="1">
      <c r="A331" s="371" t="str">
        <f t="shared" si="95"/>
        <v/>
      </c>
      <c r="B331" s="336" t="str">
        <f t="shared" si="96"/>
        <v/>
      </c>
      <c r="C331" s="343"/>
      <c r="D331" s="333" t="str">
        <f t="shared" si="97"/>
        <v/>
      </c>
      <c r="E331" s="337"/>
      <c r="F331" s="376">
        <f t="shared" si="98"/>
        <v>0</v>
      </c>
      <c r="G331" s="340">
        <f t="shared" si="99"/>
        <v>0</v>
      </c>
    </row>
    <row r="332" spans="1:7" ht="20.100000000000001" customHeight="1">
      <c r="A332" s="371" t="str">
        <f t="shared" si="95"/>
        <v/>
      </c>
      <c r="B332" s="336" t="str">
        <f t="shared" si="96"/>
        <v/>
      </c>
      <c r="C332" s="336"/>
      <c r="D332" s="333" t="str">
        <f t="shared" si="97"/>
        <v/>
      </c>
      <c r="E332" s="337"/>
      <c r="F332" s="376">
        <f t="shared" si="98"/>
        <v>0</v>
      </c>
      <c r="G332" s="340">
        <f t="shared" si="99"/>
        <v>0</v>
      </c>
    </row>
    <row r="333" spans="1:7" ht="20.100000000000001" customHeight="1">
      <c r="A333" s="371" t="str">
        <f t="shared" si="95"/>
        <v/>
      </c>
      <c r="B333" s="336" t="str">
        <f t="shared" si="96"/>
        <v/>
      </c>
      <c r="C333" s="336"/>
      <c r="D333" s="333" t="str">
        <f t="shared" si="97"/>
        <v/>
      </c>
      <c r="E333" s="337"/>
      <c r="F333" s="376">
        <f t="shared" si="98"/>
        <v>0</v>
      </c>
      <c r="G333" s="340">
        <f t="shared" si="99"/>
        <v>0</v>
      </c>
    </row>
    <row r="334" spans="1:7" ht="20.100000000000001" customHeight="1">
      <c r="A334" s="371" t="str">
        <f t="shared" si="95"/>
        <v/>
      </c>
      <c r="B334" s="336" t="str">
        <f t="shared" si="96"/>
        <v/>
      </c>
      <c r="C334" s="372"/>
      <c r="D334" s="333" t="str">
        <f t="shared" si="97"/>
        <v/>
      </c>
      <c r="E334" s="373"/>
      <c r="F334" s="376">
        <f t="shared" si="98"/>
        <v>0</v>
      </c>
      <c r="G334" s="340">
        <f t="shared" si="99"/>
        <v>0</v>
      </c>
    </row>
    <row r="335" spans="1:7" ht="20.100000000000001" customHeight="1">
      <c r="A335" s="371" t="str">
        <f t="shared" si="95"/>
        <v/>
      </c>
      <c r="B335" s="336" t="str">
        <f t="shared" si="96"/>
        <v/>
      </c>
      <c r="C335" s="372"/>
      <c r="D335" s="333" t="str">
        <f t="shared" si="97"/>
        <v/>
      </c>
      <c r="E335" s="373"/>
      <c r="F335" s="376">
        <f t="shared" si="98"/>
        <v>0</v>
      </c>
      <c r="G335" s="340">
        <f t="shared" si="99"/>
        <v>0</v>
      </c>
    </row>
    <row r="336" spans="1:7" ht="20.100000000000001" customHeight="1">
      <c r="A336" s="374"/>
      <c r="B336" s="360"/>
      <c r="C336" s="360"/>
      <c r="D336" s="338"/>
      <c r="E336" s="356"/>
      <c r="F336" s="598" t="s">
        <v>28</v>
      </c>
      <c r="G336" s="341">
        <f>SUBTOTAL(9,G328:G335)</f>
        <v>0</v>
      </c>
    </row>
    <row r="337" spans="1:7" ht="20.100000000000001" customHeight="1">
      <c r="A337" s="374"/>
      <c r="B337" s="360"/>
      <c r="C337" s="347" t="s">
        <v>723</v>
      </c>
      <c r="D337" s="338"/>
      <c r="E337" s="356"/>
      <c r="F337" s="357"/>
      <c r="G337" s="375"/>
    </row>
    <row r="338" spans="1:7" ht="20.100000000000001" customHeight="1">
      <c r="A338" s="371" t="str">
        <f t="shared" ref="A338:A346" si="100">IFERROR(VLOOKUP(C338,Tabla_Insumos,4,FALSE),"")</f>
        <v/>
      </c>
      <c r="B338" s="336" t="str">
        <f t="shared" ref="B338:B346" si="101">IFERROR(VLOOKUP(C338,Tabla_Insumos,5,FALSE),"")</f>
        <v/>
      </c>
      <c r="C338" s="343"/>
      <c r="D338" s="333" t="str">
        <f t="shared" ref="D338:D346" si="102">IFERROR(VLOOKUP(C338,Tabla_Insumos,2,FALSE),"")</f>
        <v/>
      </c>
      <c r="E338" s="402"/>
      <c r="F338" s="339">
        <f t="shared" ref="F338:F346" si="103">IFERROR(VLOOKUP(C338,Tabla_Insumos,3,FALSE),0)</f>
        <v>0</v>
      </c>
      <c r="G338" s="340">
        <f>ROUND(E338*F338,2)</f>
        <v>0</v>
      </c>
    </row>
    <row r="339" spans="1:7" ht="20.100000000000001" customHeight="1">
      <c r="A339" s="371" t="str">
        <f t="shared" si="100"/>
        <v/>
      </c>
      <c r="B339" s="336" t="str">
        <f t="shared" si="101"/>
        <v/>
      </c>
      <c r="C339" s="377"/>
      <c r="D339" s="333" t="str">
        <f t="shared" si="102"/>
        <v/>
      </c>
      <c r="E339" s="402"/>
      <c r="F339" s="339">
        <f t="shared" si="103"/>
        <v>0</v>
      </c>
      <c r="G339" s="340">
        <f t="shared" ref="G339:G346" si="104">ROUND(E339*F339,2)</f>
        <v>0</v>
      </c>
    </row>
    <row r="340" spans="1:7" ht="20.100000000000001" customHeight="1">
      <c r="A340" s="371" t="str">
        <f t="shared" si="100"/>
        <v/>
      </c>
      <c r="B340" s="336" t="str">
        <f t="shared" si="101"/>
        <v/>
      </c>
      <c r="C340" s="342"/>
      <c r="D340" s="333" t="str">
        <f t="shared" si="102"/>
        <v/>
      </c>
      <c r="E340" s="337"/>
      <c r="F340" s="339">
        <f t="shared" si="103"/>
        <v>0</v>
      </c>
      <c r="G340" s="340">
        <f t="shared" si="104"/>
        <v>0</v>
      </c>
    </row>
    <row r="341" spans="1:7" ht="20.100000000000001" customHeight="1">
      <c r="A341" s="371" t="str">
        <f t="shared" si="100"/>
        <v/>
      </c>
      <c r="B341" s="336" t="str">
        <f t="shared" si="101"/>
        <v/>
      </c>
      <c r="C341" s="377"/>
      <c r="D341" s="333" t="str">
        <f t="shared" si="102"/>
        <v/>
      </c>
      <c r="E341" s="337"/>
      <c r="F341" s="339">
        <f t="shared" si="103"/>
        <v>0</v>
      </c>
      <c r="G341" s="340">
        <f t="shared" si="104"/>
        <v>0</v>
      </c>
    </row>
    <row r="342" spans="1:7" ht="20.100000000000001" customHeight="1">
      <c r="A342" s="371" t="str">
        <f t="shared" si="100"/>
        <v/>
      </c>
      <c r="B342" s="336" t="str">
        <f t="shared" si="101"/>
        <v/>
      </c>
      <c r="C342" s="378"/>
      <c r="D342" s="333" t="str">
        <f t="shared" si="102"/>
        <v/>
      </c>
      <c r="E342" s="337"/>
      <c r="F342" s="339">
        <f t="shared" si="103"/>
        <v>0</v>
      </c>
      <c r="G342" s="340">
        <f t="shared" si="104"/>
        <v>0</v>
      </c>
    </row>
    <row r="343" spans="1:7" ht="20.100000000000001" customHeight="1">
      <c r="A343" s="371" t="str">
        <f t="shared" si="100"/>
        <v/>
      </c>
      <c r="B343" s="336" t="str">
        <f t="shared" si="101"/>
        <v/>
      </c>
      <c r="C343" s="372"/>
      <c r="D343" s="333" t="str">
        <f t="shared" si="102"/>
        <v/>
      </c>
      <c r="E343" s="373"/>
      <c r="F343" s="339">
        <f t="shared" si="103"/>
        <v>0</v>
      </c>
      <c r="G343" s="340">
        <f t="shared" si="104"/>
        <v>0</v>
      </c>
    </row>
    <row r="344" spans="1:7" ht="20.100000000000001" customHeight="1">
      <c r="A344" s="371" t="str">
        <f t="shared" si="100"/>
        <v/>
      </c>
      <c r="B344" s="336" t="str">
        <f t="shared" si="101"/>
        <v/>
      </c>
      <c r="C344" s="372"/>
      <c r="D344" s="333" t="str">
        <f t="shared" si="102"/>
        <v/>
      </c>
      <c r="E344" s="373"/>
      <c r="F344" s="339">
        <f t="shared" si="103"/>
        <v>0</v>
      </c>
      <c r="G344" s="340">
        <f t="shared" si="104"/>
        <v>0</v>
      </c>
    </row>
    <row r="345" spans="1:7" ht="20.100000000000001" customHeight="1">
      <c r="A345" s="371" t="str">
        <f t="shared" si="100"/>
        <v/>
      </c>
      <c r="B345" s="336" t="str">
        <f t="shared" si="101"/>
        <v/>
      </c>
      <c r="C345" s="372"/>
      <c r="D345" s="333" t="str">
        <f t="shared" si="102"/>
        <v/>
      </c>
      <c r="E345" s="373"/>
      <c r="F345" s="339">
        <f t="shared" si="103"/>
        <v>0</v>
      </c>
      <c r="G345" s="340">
        <f t="shared" si="104"/>
        <v>0</v>
      </c>
    </row>
    <row r="346" spans="1:7" ht="20.100000000000001" customHeight="1">
      <c r="A346" s="371" t="str">
        <f t="shared" si="100"/>
        <v/>
      </c>
      <c r="B346" s="336" t="str">
        <f t="shared" si="101"/>
        <v/>
      </c>
      <c r="C346" s="372"/>
      <c r="D346" s="333" t="str">
        <f t="shared" si="102"/>
        <v/>
      </c>
      <c r="E346" s="373"/>
      <c r="F346" s="339">
        <f t="shared" si="103"/>
        <v>0</v>
      </c>
      <c r="G346" s="340">
        <f t="shared" si="104"/>
        <v>0</v>
      </c>
    </row>
    <row r="347" spans="1:7" ht="20.100000000000001" customHeight="1">
      <c r="A347" s="379"/>
      <c r="B347" s="338"/>
      <c r="C347" s="360"/>
      <c r="D347" s="338"/>
      <c r="E347" s="356"/>
      <c r="F347" s="598" t="s">
        <v>29</v>
      </c>
      <c r="G347" s="341">
        <f>SUBTOTAL(9,G338:G346)</f>
        <v>0</v>
      </c>
    </row>
    <row r="348" spans="1:7" ht="20.100000000000001" customHeight="1" thickBot="1">
      <c r="A348" s="380"/>
      <c r="B348" s="381"/>
      <c r="C348" s="382"/>
      <c r="D348" s="381"/>
      <c r="E348" s="383"/>
      <c r="F348" s="384"/>
      <c r="G348" s="385"/>
    </row>
    <row r="349" spans="1:7" ht="20.100000000000001" customHeight="1" thickBot="1">
      <c r="A349" s="395">
        <f>B307</f>
        <v>7</v>
      </c>
      <c r="B349" s="386" t="str">
        <f>C307</f>
        <v>Dado de Fundación</v>
      </c>
      <c r="C349" s="387"/>
      <c r="D349" s="387" t="s">
        <v>30</v>
      </c>
      <c r="E349" s="388"/>
      <c r="F349" s="389" t="s">
        <v>31</v>
      </c>
      <c r="G349" s="390">
        <f>SUBTOTAL(9,G312:G348)</f>
        <v>0</v>
      </c>
    </row>
    <row r="350" spans="1:7" ht="20.100000000000001" customHeight="1" thickTop="1" thickBot="1"/>
    <row r="351" spans="1:7" ht="20.100000000000001" customHeight="1" thickTop="1">
      <c r="A351" s="391" t="s">
        <v>1255</v>
      </c>
      <c r="B351" s="392"/>
      <c r="C351" s="392"/>
      <c r="D351" s="392"/>
      <c r="E351" s="392"/>
      <c r="F351" s="392"/>
      <c r="G351" s="393"/>
    </row>
    <row r="352" spans="1:7" ht="20.100000000000001" customHeight="1">
      <c r="A352" s="344" t="s">
        <v>719</v>
      </c>
      <c r="B352" s="345" t="str">
        <f>Comitente</f>
        <v>INSTITUTO PROVINCIAL DE LA VIVIENDA</v>
      </c>
      <c r="C352" s="346"/>
      <c r="D352" s="347"/>
      <c r="E352" s="347"/>
      <c r="F352" s="348"/>
      <c r="G352" s="349"/>
    </row>
    <row r="353" spans="1:7" ht="20.100000000000001" customHeight="1">
      <c r="A353" s="344" t="s">
        <v>720</v>
      </c>
      <c r="B353" s="345" t="str">
        <f>Contratista</f>
        <v>xxxxxx</v>
      </c>
      <c r="C353" s="350"/>
      <c r="D353" s="350"/>
      <c r="E353" s="350"/>
      <c r="F353" s="351"/>
      <c r="G353" s="352"/>
    </row>
    <row r="354" spans="1:7" ht="20.100000000000001" customHeight="1">
      <c r="A354" s="344" t="s">
        <v>20</v>
      </c>
      <c r="B354" s="345" t="str">
        <f>Obra</f>
        <v>BARRIO SAN CAYETANO - DPTO. CHIMBAS</v>
      </c>
      <c r="C354" s="350"/>
      <c r="D354" s="350"/>
      <c r="E354" s="350"/>
      <c r="F354" s="351" t="s">
        <v>33</v>
      </c>
      <c r="G354" s="353">
        <f>+Datos!$C$10</f>
        <v>43525</v>
      </c>
    </row>
    <row r="355" spans="1:7" ht="20.100000000000001" customHeight="1">
      <c r="A355" s="354" t="s">
        <v>718</v>
      </c>
      <c r="B355" s="355" t="str">
        <f>Ubicación</f>
        <v>DPTO. CHIMBAS</v>
      </c>
      <c r="C355" s="355"/>
      <c r="D355" s="338"/>
      <c r="E355" s="356"/>
      <c r="F355" s="357"/>
      <c r="G355" s="358"/>
    </row>
    <row r="356" spans="1:7" ht="20.100000000000001" customHeight="1">
      <c r="A356" s="354" t="s">
        <v>34</v>
      </c>
      <c r="B356" s="359" t="s">
        <v>1125</v>
      </c>
      <c r="C356" s="360" t="str">
        <f>IFERROR(VLOOKUP(B356,Tabla_CyP,2,FALSE),"")</f>
        <v>VIVIENDA</v>
      </c>
      <c r="D356" s="361"/>
      <c r="E356" s="356"/>
      <c r="F356" s="357"/>
      <c r="G356" s="358"/>
    </row>
    <row r="357" spans="1:7" ht="20.100000000000001" customHeight="1">
      <c r="A357" s="354" t="s">
        <v>21</v>
      </c>
      <c r="B357" s="394">
        <f>IFERROR(VLOOKUP(COUNTIF($A$1:A357,"ITEM:"),Tabla_NumeroItem,2,FALSE),"")</f>
        <v>8</v>
      </c>
      <c r="C357" s="360" t="str">
        <f>IFERROR(VLOOKUP(B357,Tabla_CyP,2,FALSE),"")</f>
        <v xml:space="preserve">Vigas de Encadenado Inferior </v>
      </c>
      <c r="D357" s="338"/>
      <c r="E357" s="356"/>
      <c r="F357" s="351" t="s">
        <v>22</v>
      </c>
      <c r="G357" s="362" t="str">
        <f>IFERROR(VLOOKUP(B357,Tabla_CyP,4,FALSE),"")</f>
        <v>m3</v>
      </c>
    </row>
    <row r="358" spans="1:7" ht="20.100000000000001" customHeight="1">
      <c r="A358" s="354"/>
      <c r="B358" s="355"/>
      <c r="C358" s="360"/>
      <c r="D358" s="338"/>
      <c r="E358" s="356"/>
      <c r="F358" s="357"/>
      <c r="G358" s="358"/>
    </row>
    <row r="359" spans="1:7" ht="20.100000000000001" customHeight="1">
      <c r="A359" s="628" t="s">
        <v>581</v>
      </c>
      <c r="B359" s="629"/>
      <c r="C359" s="630" t="s">
        <v>0</v>
      </c>
      <c r="D359" s="630" t="s">
        <v>23</v>
      </c>
      <c r="E359" s="632" t="s">
        <v>24</v>
      </c>
      <c r="F359" s="624" t="s">
        <v>25</v>
      </c>
      <c r="G359" s="626" t="s">
        <v>26</v>
      </c>
    </row>
    <row r="360" spans="1:7" ht="20.100000000000001" customHeight="1">
      <c r="A360" s="363" t="s">
        <v>582</v>
      </c>
      <c r="B360" s="364" t="s">
        <v>583</v>
      </c>
      <c r="C360" s="631"/>
      <c r="D360" s="631"/>
      <c r="E360" s="633"/>
      <c r="F360" s="625"/>
      <c r="G360" s="627"/>
    </row>
    <row r="361" spans="1:7" ht="20.100000000000001" customHeight="1">
      <c r="A361" s="599"/>
      <c r="B361" s="365"/>
      <c r="C361" s="366" t="s">
        <v>721</v>
      </c>
      <c r="D361" s="367"/>
      <c r="E361" s="368"/>
      <c r="F361" s="369"/>
      <c r="G361" s="370"/>
    </row>
    <row r="362" spans="1:7" ht="20.100000000000001" customHeight="1">
      <c r="A362" s="371" t="str">
        <f t="shared" ref="A362:A375" si="105">IFERROR(VLOOKUP(C362,Tabla_Insumos,4,FALSE),"")</f>
        <v/>
      </c>
      <c r="B362" s="336" t="str">
        <f t="shared" ref="B362:B375" si="106">IFERROR(VLOOKUP(C362,Tabla_Insumos,5,FALSE),"")</f>
        <v/>
      </c>
      <c r="C362" s="343"/>
      <c r="D362" s="333" t="str">
        <f t="shared" ref="D362:D375" si="107">IFERROR(VLOOKUP(C362,Tabla_Insumos,2,FALSE),"")</f>
        <v/>
      </c>
      <c r="E362" s="397"/>
      <c r="F362" s="339">
        <f t="shared" ref="F362:F375" si="108">IFERROR(VLOOKUP(C362,Tabla_Insumos,3,FALSE),0)</f>
        <v>0</v>
      </c>
      <c r="G362" s="340">
        <f>ROUND(E362*F362,2)</f>
        <v>0</v>
      </c>
    </row>
    <row r="363" spans="1:7" ht="20.100000000000001" customHeight="1">
      <c r="A363" s="371" t="str">
        <f t="shared" si="105"/>
        <v/>
      </c>
      <c r="B363" s="336" t="str">
        <f t="shared" si="106"/>
        <v/>
      </c>
      <c r="C363" s="343"/>
      <c r="D363" s="333" t="str">
        <f t="shared" si="107"/>
        <v/>
      </c>
      <c r="E363" s="397"/>
      <c r="F363" s="339">
        <f t="shared" si="108"/>
        <v>0</v>
      </c>
      <c r="G363" s="340">
        <f t="shared" ref="G363:G375" si="109">ROUND(E363*F363,2)</f>
        <v>0</v>
      </c>
    </row>
    <row r="364" spans="1:7" ht="20.100000000000001" customHeight="1">
      <c r="A364" s="371" t="str">
        <f t="shared" si="105"/>
        <v/>
      </c>
      <c r="B364" s="336" t="str">
        <f t="shared" si="106"/>
        <v/>
      </c>
      <c r="C364" s="343"/>
      <c r="D364" s="333" t="str">
        <f t="shared" si="107"/>
        <v/>
      </c>
      <c r="E364" s="397"/>
      <c r="F364" s="339">
        <f t="shared" si="108"/>
        <v>0</v>
      </c>
      <c r="G364" s="340">
        <f t="shared" si="109"/>
        <v>0</v>
      </c>
    </row>
    <row r="365" spans="1:7" ht="20.100000000000001" customHeight="1">
      <c r="A365" s="371" t="str">
        <f t="shared" si="105"/>
        <v/>
      </c>
      <c r="B365" s="336" t="str">
        <f t="shared" si="106"/>
        <v/>
      </c>
      <c r="C365" s="336"/>
      <c r="D365" s="333" t="str">
        <f t="shared" si="107"/>
        <v/>
      </c>
      <c r="E365" s="403"/>
      <c r="F365" s="339">
        <f t="shared" si="108"/>
        <v>0</v>
      </c>
      <c r="G365" s="340">
        <f t="shared" si="109"/>
        <v>0</v>
      </c>
    </row>
    <row r="366" spans="1:7" ht="20.100000000000001" customHeight="1">
      <c r="A366" s="371" t="str">
        <f t="shared" si="105"/>
        <v/>
      </c>
      <c r="B366" s="336" t="str">
        <f t="shared" si="106"/>
        <v/>
      </c>
      <c r="C366" s="336"/>
      <c r="D366" s="333" t="str">
        <f t="shared" si="107"/>
        <v/>
      </c>
      <c r="E366" s="403"/>
      <c r="F366" s="339">
        <f t="shared" si="108"/>
        <v>0</v>
      </c>
      <c r="G366" s="340">
        <f t="shared" si="109"/>
        <v>0</v>
      </c>
    </row>
    <row r="367" spans="1:7" ht="20.100000000000001" customHeight="1">
      <c r="A367" s="371" t="str">
        <f t="shared" si="105"/>
        <v/>
      </c>
      <c r="B367" s="336" t="str">
        <f t="shared" si="106"/>
        <v/>
      </c>
      <c r="C367" s="336"/>
      <c r="D367" s="333" t="str">
        <f t="shared" si="107"/>
        <v/>
      </c>
      <c r="E367" s="403"/>
      <c r="F367" s="339">
        <f t="shared" si="108"/>
        <v>0</v>
      </c>
      <c r="G367" s="340">
        <f t="shared" si="109"/>
        <v>0</v>
      </c>
    </row>
    <row r="368" spans="1:7" ht="20.100000000000001" customHeight="1">
      <c r="A368" s="371" t="str">
        <f t="shared" si="105"/>
        <v/>
      </c>
      <c r="B368" s="336" t="str">
        <f t="shared" si="106"/>
        <v/>
      </c>
      <c r="C368" s="336"/>
      <c r="D368" s="333" t="str">
        <f t="shared" si="107"/>
        <v/>
      </c>
      <c r="E368" s="403"/>
      <c r="F368" s="339">
        <f t="shared" si="108"/>
        <v>0</v>
      </c>
      <c r="G368" s="340">
        <f t="shared" si="109"/>
        <v>0</v>
      </c>
    </row>
    <row r="369" spans="1:7" ht="20.100000000000001" customHeight="1">
      <c r="A369" s="371" t="str">
        <f t="shared" si="105"/>
        <v/>
      </c>
      <c r="B369" s="336" t="str">
        <f t="shared" si="106"/>
        <v/>
      </c>
      <c r="C369" s="405"/>
      <c r="D369" s="333" t="str">
        <f t="shared" si="107"/>
        <v/>
      </c>
      <c r="E369" s="403"/>
      <c r="F369" s="339">
        <f t="shared" si="108"/>
        <v>0</v>
      </c>
      <c r="G369" s="340">
        <f t="shared" si="109"/>
        <v>0</v>
      </c>
    </row>
    <row r="370" spans="1:7" ht="20.100000000000001" customHeight="1">
      <c r="A370" s="371" t="str">
        <f t="shared" si="105"/>
        <v/>
      </c>
      <c r="B370" s="336" t="str">
        <f t="shared" si="106"/>
        <v/>
      </c>
      <c r="C370" s="336"/>
      <c r="D370" s="333" t="str">
        <f t="shared" si="107"/>
        <v/>
      </c>
      <c r="E370" s="403"/>
      <c r="F370" s="339">
        <f t="shared" si="108"/>
        <v>0</v>
      </c>
      <c r="G370" s="340">
        <f t="shared" si="109"/>
        <v>0</v>
      </c>
    </row>
    <row r="371" spans="1:7" ht="20.100000000000001" customHeight="1">
      <c r="A371" s="371" t="str">
        <f t="shared" si="105"/>
        <v/>
      </c>
      <c r="B371" s="336" t="str">
        <f t="shared" si="106"/>
        <v/>
      </c>
      <c r="C371" s="372"/>
      <c r="D371" s="333" t="str">
        <f t="shared" si="107"/>
        <v/>
      </c>
      <c r="E371" s="373"/>
      <c r="F371" s="339">
        <f t="shared" si="108"/>
        <v>0</v>
      </c>
      <c r="G371" s="340">
        <f t="shared" si="109"/>
        <v>0</v>
      </c>
    </row>
    <row r="372" spans="1:7" ht="20.100000000000001" customHeight="1">
      <c r="A372" s="371" t="str">
        <f t="shared" si="105"/>
        <v/>
      </c>
      <c r="B372" s="336" t="str">
        <f t="shared" si="106"/>
        <v/>
      </c>
      <c r="C372" s="372"/>
      <c r="D372" s="333" t="str">
        <f t="shared" si="107"/>
        <v/>
      </c>
      <c r="E372" s="373"/>
      <c r="F372" s="339">
        <f t="shared" si="108"/>
        <v>0</v>
      </c>
      <c r="G372" s="340">
        <f t="shared" si="109"/>
        <v>0</v>
      </c>
    </row>
    <row r="373" spans="1:7" ht="20.100000000000001" customHeight="1">
      <c r="A373" s="371" t="str">
        <f t="shared" si="105"/>
        <v/>
      </c>
      <c r="B373" s="336" t="str">
        <f t="shared" si="106"/>
        <v/>
      </c>
      <c r="C373" s="372"/>
      <c r="D373" s="333" t="str">
        <f t="shared" si="107"/>
        <v/>
      </c>
      <c r="E373" s="373"/>
      <c r="F373" s="339">
        <f t="shared" si="108"/>
        <v>0</v>
      </c>
      <c r="G373" s="340">
        <f t="shared" si="109"/>
        <v>0</v>
      </c>
    </row>
    <row r="374" spans="1:7" ht="20.100000000000001" customHeight="1">
      <c r="A374" s="371" t="str">
        <f t="shared" si="105"/>
        <v/>
      </c>
      <c r="B374" s="336" t="str">
        <f t="shared" si="106"/>
        <v/>
      </c>
      <c r="C374" s="372"/>
      <c r="D374" s="333" t="str">
        <f t="shared" si="107"/>
        <v/>
      </c>
      <c r="E374" s="373"/>
      <c r="F374" s="339">
        <f t="shared" si="108"/>
        <v>0</v>
      </c>
      <c r="G374" s="340">
        <f t="shared" si="109"/>
        <v>0</v>
      </c>
    </row>
    <row r="375" spans="1:7" ht="20.100000000000001" customHeight="1">
      <c r="A375" s="371" t="str">
        <f t="shared" si="105"/>
        <v/>
      </c>
      <c r="B375" s="336" t="str">
        <f t="shared" si="106"/>
        <v/>
      </c>
      <c r="C375" s="372"/>
      <c r="D375" s="333" t="str">
        <f t="shared" si="107"/>
        <v/>
      </c>
      <c r="E375" s="373"/>
      <c r="F375" s="339">
        <f t="shared" si="108"/>
        <v>0</v>
      </c>
      <c r="G375" s="340">
        <f t="shared" si="109"/>
        <v>0</v>
      </c>
    </row>
    <row r="376" spans="1:7" ht="20.100000000000001" customHeight="1">
      <c r="A376" s="374"/>
      <c r="B376" s="360"/>
      <c r="C376" s="360"/>
      <c r="D376" s="338"/>
      <c r="E376" s="356"/>
      <c r="F376" s="598" t="s">
        <v>27</v>
      </c>
      <c r="G376" s="341">
        <f>SUBTOTAL(9,G362:G375)</f>
        <v>0</v>
      </c>
    </row>
    <row r="377" spans="1:7" ht="20.100000000000001" customHeight="1">
      <c r="A377" s="374"/>
      <c r="B377" s="360"/>
      <c r="C377" s="347" t="s">
        <v>722</v>
      </c>
      <c r="D377" s="338"/>
      <c r="E377" s="356"/>
      <c r="F377" s="357"/>
      <c r="G377" s="375"/>
    </row>
    <row r="378" spans="1:7" ht="20.100000000000001" customHeight="1">
      <c r="A378" s="371" t="str">
        <f t="shared" ref="A378:A385" si="110">IFERROR(VLOOKUP(C378,Tabla_Insumos,4,FALSE),"")</f>
        <v/>
      </c>
      <c r="B378" s="336" t="str">
        <f t="shared" ref="B378:B385" si="111">IFERROR(VLOOKUP(C378,Tabla_Insumos,5,FALSE),"")</f>
        <v/>
      </c>
      <c r="C378" s="342"/>
      <c r="D378" s="333" t="str">
        <f t="shared" ref="D378:D385" si="112">IFERROR(VLOOKUP(C378,Tabla_Insumos,2,FALSE),"")</f>
        <v/>
      </c>
      <c r="E378" s="403"/>
      <c r="F378" s="376">
        <f t="shared" ref="F378:F385" si="113">IFERROR(VLOOKUP(C378,Tabla_Insumos,3,FALSE),0)</f>
        <v>0</v>
      </c>
      <c r="G378" s="340">
        <f>ROUND(E378*F378,2)</f>
        <v>0</v>
      </c>
    </row>
    <row r="379" spans="1:7" ht="20.100000000000001" customHeight="1">
      <c r="A379" s="371" t="str">
        <f t="shared" si="110"/>
        <v/>
      </c>
      <c r="B379" s="336" t="str">
        <f t="shared" si="111"/>
        <v/>
      </c>
      <c r="C379" s="342"/>
      <c r="D379" s="333" t="str">
        <f t="shared" si="112"/>
        <v/>
      </c>
      <c r="E379" s="403"/>
      <c r="F379" s="376">
        <f t="shared" si="113"/>
        <v>0</v>
      </c>
      <c r="G379" s="340">
        <f t="shared" ref="G379:G385" si="114">ROUND(E379*F379,2)</f>
        <v>0</v>
      </c>
    </row>
    <row r="380" spans="1:7" ht="20.100000000000001" customHeight="1">
      <c r="A380" s="371" t="str">
        <f t="shared" si="110"/>
        <v/>
      </c>
      <c r="B380" s="336" t="str">
        <f t="shared" si="111"/>
        <v/>
      </c>
      <c r="C380" s="343"/>
      <c r="D380" s="333" t="str">
        <f t="shared" si="112"/>
        <v/>
      </c>
      <c r="E380" s="337"/>
      <c r="F380" s="376">
        <f t="shared" si="113"/>
        <v>0</v>
      </c>
      <c r="G380" s="340">
        <f t="shared" si="114"/>
        <v>0</v>
      </c>
    </row>
    <row r="381" spans="1:7" ht="20.100000000000001" customHeight="1">
      <c r="A381" s="371" t="str">
        <f t="shared" si="110"/>
        <v/>
      </c>
      <c r="B381" s="336" t="str">
        <f t="shared" si="111"/>
        <v/>
      </c>
      <c r="C381" s="343"/>
      <c r="D381" s="333" t="str">
        <f t="shared" si="112"/>
        <v/>
      </c>
      <c r="E381" s="337"/>
      <c r="F381" s="376">
        <f t="shared" si="113"/>
        <v>0</v>
      </c>
      <c r="G381" s="340">
        <f t="shared" si="114"/>
        <v>0</v>
      </c>
    </row>
    <row r="382" spans="1:7" ht="20.100000000000001" customHeight="1">
      <c r="A382" s="371" t="str">
        <f t="shared" si="110"/>
        <v/>
      </c>
      <c r="B382" s="336" t="str">
        <f t="shared" si="111"/>
        <v/>
      </c>
      <c r="C382" s="336"/>
      <c r="D382" s="333" t="str">
        <f t="shared" si="112"/>
        <v/>
      </c>
      <c r="E382" s="337"/>
      <c r="F382" s="376">
        <f t="shared" si="113"/>
        <v>0</v>
      </c>
      <c r="G382" s="340">
        <f t="shared" si="114"/>
        <v>0</v>
      </c>
    </row>
    <row r="383" spans="1:7" ht="20.100000000000001" customHeight="1">
      <c r="A383" s="371" t="str">
        <f t="shared" si="110"/>
        <v/>
      </c>
      <c r="B383" s="336" t="str">
        <f t="shared" si="111"/>
        <v/>
      </c>
      <c r="C383" s="336"/>
      <c r="D383" s="333" t="str">
        <f t="shared" si="112"/>
        <v/>
      </c>
      <c r="E383" s="337"/>
      <c r="F383" s="376">
        <f t="shared" si="113"/>
        <v>0</v>
      </c>
      <c r="G383" s="340">
        <f t="shared" si="114"/>
        <v>0</v>
      </c>
    </row>
    <row r="384" spans="1:7" ht="20.100000000000001" customHeight="1">
      <c r="A384" s="371" t="str">
        <f t="shared" si="110"/>
        <v/>
      </c>
      <c r="B384" s="336" t="str">
        <f t="shared" si="111"/>
        <v/>
      </c>
      <c r="C384" s="372"/>
      <c r="D384" s="333" t="str">
        <f t="shared" si="112"/>
        <v/>
      </c>
      <c r="E384" s="373"/>
      <c r="F384" s="376">
        <f t="shared" si="113"/>
        <v>0</v>
      </c>
      <c r="G384" s="340">
        <f t="shared" si="114"/>
        <v>0</v>
      </c>
    </row>
    <row r="385" spans="1:7" ht="20.100000000000001" customHeight="1">
      <c r="A385" s="371" t="str">
        <f t="shared" si="110"/>
        <v/>
      </c>
      <c r="B385" s="336" t="str">
        <f t="shared" si="111"/>
        <v/>
      </c>
      <c r="C385" s="372"/>
      <c r="D385" s="333" t="str">
        <f t="shared" si="112"/>
        <v/>
      </c>
      <c r="E385" s="373"/>
      <c r="F385" s="376">
        <f t="shared" si="113"/>
        <v>0</v>
      </c>
      <c r="G385" s="340">
        <f t="shared" si="114"/>
        <v>0</v>
      </c>
    </row>
    <row r="386" spans="1:7" ht="20.100000000000001" customHeight="1">
      <c r="A386" s="374"/>
      <c r="B386" s="360"/>
      <c r="C386" s="360"/>
      <c r="D386" s="338"/>
      <c r="E386" s="356"/>
      <c r="F386" s="598" t="s">
        <v>28</v>
      </c>
      <c r="G386" s="341">
        <f>SUBTOTAL(9,G378:G385)</f>
        <v>0</v>
      </c>
    </row>
    <row r="387" spans="1:7" ht="20.100000000000001" customHeight="1">
      <c r="A387" s="374"/>
      <c r="B387" s="360"/>
      <c r="C387" s="347" t="s">
        <v>723</v>
      </c>
      <c r="D387" s="338"/>
      <c r="E387" s="356"/>
      <c r="F387" s="357"/>
      <c r="G387" s="375"/>
    </row>
    <row r="388" spans="1:7" ht="20.100000000000001" customHeight="1">
      <c r="A388" s="371" t="str">
        <f t="shared" ref="A388:A396" si="115">IFERROR(VLOOKUP(C388,Tabla_Insumos,4,FALSE),"")</f>
        <v/>
      </c>
      <c r="B388" s="336" t="str">
        <f t="shared" ref="B388:B396" si="116">IFERROR(VLOOKUP(C388,Tabla_Insumos,5,FALSE),"")</f>
        <v/>
      </c>
      <c r="C388" s="343"/>
      <c r="D388" s="333" t="str">
        <f t="shared" ref="D388:D396" si="117">IFERROR(VLOOKUP(C388,Tabla_Insumos,2,FALSE),"")</f>
        <v/>
      </c>
      <c r="E388" s="402"/>
      <c r="F388" s="339">
        <f t="shared" ref="F388:F396" si="118">IFERROR(VLOOKUP(C388,Tabla_Insumos,3,FALSE),0)</f>
        <v>0</v>
      </c>
      <c r="G388" s="340">
        <f>ROUND(E388*F388,2)</f>
        <v>0</v>
      </c>
    </row>
    <row r="389" spans="1:7" ht="20.100000000000001" customHeight="1">
      <c r="A389" s="371" t="str">
        <f t="shared" si="115"/>
        <v/>
      </c>
      <c r="B389" s="336" t="str">
        <f t="shared" si="116"/>
        <v/>
      </c>
      <c r="C389" s="372"/>
      <c r="D389" s="333" t="str">
        <f t="shared" si="117"/>
        <v/>
      </c>
      <c r="E389" s="373"/>
      <c r="F389" s="339">
        <f t="shared" si="118"/>
        <v>0</v>
      </c>
      <c r="G389" s="340">
        <f t="shared" ref="G389:G396" si="119">ROUND(E389*F389,2)</f>
        <v>0</v>
      </c>
    </row>
    <row r="390" spans="1:7" ht="20.100000000000001" customHeight="1">
      <c r="A390" s="371" t="str">
        <f t="shared" si="115"/>
        <v/>
      </c>
      <c r="B390" s="336" t="str">
        <f t="shared" si="116"/>
        <v/>
      </c>
      <c r="C390" s="372"/>
      <c r="D390" s="333" t="str">
        <f t="shared" si="117"/>
        <v/>
      </c>
      <c r="E390" s="373"/>
      <c r="F390" s="339">
        <f t="shared" si="118"/>
        <v>0</v>
      </c>
      <c r="G390" s="340">
        <f t="shared" si="119"/>
        <v>0</v>
      </c>
    </row>
    <row r="391" spans="1:7" ht="20.100000000000001" customHeight="1">
      <c r="A391" s="371" t="str">
        <f t="shared" si="115"/>
        <v/>
      </c>
      <c r="B391" s="336" t="str">
        <f t="shared" si="116"/>
        <v/>
      </c>
      <c r="C391" s="377"/>
      <c r="D391" s="333" t="str">
        <f t="shared" si="117"/>
        <v/>
      </c>
      <c r="E391" s="337"/>
      <c r="F391" s="339">
        <f t="shared" si="118"/>
        <v>0</v>
      </c>
      <c r="G391" s="340">
        <f t="shared" si="119"/>
        <v>0</v>
      </c>
    </row>
    <row r="392" spans="1:7" ht="20.100000000000001" customHeight="1">
      <c r="A392" s="371" t="str">
        <f t="shared" si="115"/>
        <v/>
      </c>
      <c r="B392" s="336" t="str">
        <f t="shared" si="116"/>
        <v/>
      </c>
      <c r="C392" s="378"/>
      <c r="D392" s="333" t="str">
        <f t="shared" si="117"/>
        <v/>
      </c>
      <c r="E392" s="337"/>
      <c r="F392" s="339">
        <f t="shared" si="118"/>
        <v>0</v>
      </c>
      <c r="G392" s="340">
        <f t="shared" si="119"/>
        <v>0</v>
      </c>
    </row>
    <row r="393" spans="1:7" ht="20.100000000000001" customHeight="1">
      <c r="A393" s="371" t="str">
        <f t="shared" si="115"/>
        <v/>
      </c>
      <c r="B393" s="336" t="str">
        <f t="shared" si="116"/>
        <v/>
      </c>
      <c r="C393" s="372"/>
      <c r="D393" s="333" t="str">
        <f t="shared" si="117"/>
        <v/>
      </c>
      <c r="E393" s="373"/>
      <c r="F393" s="339">
        <f t="shared" si="118"/>
        <v>0</v>
      </c>
      <c r="G393" s="340">
        <f t="shared" si="119"/>
        <v>0</v>
      </c>
    </row>
    <row r="394" spans="1:7" ht="20.100000000000001" customHeight="1">
      <c r="A394" s="371" t="str">
        <f t="shared" si="115"/>
        <v/>
      </c>
      <c r="B394" s="336" t="str">
        <f t="shared" si="116"/>
        <v/>
      </c>
      <c r="C394" s="372"/>
      <c r="D394" s="333" t="str">
        <f t="shared" si="117"/>
        <v/>
      </c>
      <c r="E394" s="373"/>
      <c r="F394" s="339">
        <f t="shared" si="118"/>
        <v>0</v>
      </c>
      <c r="G394" s="340">
        <f t="shared" si="119"/>
        <v>0</v>
      </c>
    </row>
    <row r="395" spans="1:7" ht="20.100000000000001" customHeight="1">
      <c r="A395" s="371" t="str">
        <f t="shared" si="115"/>
        <v/>
      </c>
      <c r="B395" s="336" t="str">
        <f t="shared" si="116"/>
        <v/>
      </c>
      <c r="C395" s="372"/>
      <c r="D395" s="333" t="str">
        <f t="shared" si="117"/>
        <v/>
      </c>
      <c r="E395" s="373"/>
      <c r="F395" s="339">
        <f t="shared" si="118"/>
        <v>0</v>
      </c>
      <c r="G395" s="340">
        <f t="shared" si="119"/>
        <v>0</v>
      </c>
    </row>
    <row r="396" spans="1:7" ht="20.100000000000001" customHeight="1">
      <c r="A396" s="371" t="str">
        <f t="shared" si="115"/>
        <v/>
      </c>
      <c r="B396" s="336" t="str">
        <f t="shared" si="116"/>
        <v/>
      </c>
      <c r="C396" s="372"/>
      <c r="D396" s="333" t="str">
        <f t="shared" si="117"/>
        <v/>
      </c>
      <c r="E396" s="373"/>
      <c r="F396" s="339">
        <f t="shared" si="118"/>
        <v>0</v>
      </c>
      <c r="G396" s="340">
        <f t="shared" si="119"/>
        <v>0</v>
      </c>
    </row>
    <row r="397" spans="1:7" ht="20.100000000000001" customHeight="1">
      <c r="A397" s="379"/>
      <c r="B397" s="338"/>
      <c r="C397" s="360"/>
      <c r="D397" s="338"/>
      <c r="E397" s="356"/>
      <c r="F397" s="598" t="s">
        <v>29</v>
      </c>
      <c r="G397" s="341">
        <f>SUBTOTAL(9,G388:G396)</f>
        <v>0</v>
      </c>
    </row>
    <row r="398" spans="1:7" ht="20.100000000000001" customHeight="1" thickBot="1">
      <c r="A398" s="380"/>
      <c r="B398" s="381"/>
      <c r="C398" s="382"/>
      <c r="D398" s="381"/>
      <c r="E398" s="383"/>
      <c r="F398" s="384"/>
      <c r="G398" s="385"/>
    </row>
    <row r="399" spans="1:7" ht="20.100000000000001" customHeight="1" thickBot="1">
      <c r="A399" s="395">
        <f>B357</f>
        <v>8</v>
      </c>
      <c r="B399" s="386" t="str">
        <f>C357</f>
        <v xml:space="preserve">Vigas de Encadenado Inferior </v>
      </c>
      <c r="C399" s="387"/>
      <c r="D399" s="387" t="s">
        <v>30</v>
      </c>
      <c r="E399" s="388"/>
      <c r="F399" s="389" t="s">
        <v>31</v>
      </c>
      <c r="G399" s="390">
        <f>SUBTOTAL(9,G362:G398)</f>
        <v>0</v>
      </c>
    </row>
    <row r="400" spans="1:7" ht="20.100000000000001" customHeight="1" thickTop="1" thickBot="1"/>
    <row r="401" spans="1:7" ht="20.100000000000001" customHeight="1" thickTop="1">
      <c r="A401" s="391" t="s">
        <v>1255</v>
      </c>
      <c r="B401" s="392"/>
      <c r="C401" s="392"/>
      <c r="D401" s="392"/>
      <c r="E401" s="392"/>
      <c r="F401" s="392"/>
      <c r="G401" s="393"/>
    </row>
    <row r="402" spans="1:7" ht="20.100000000000001" customHeight="1">
      <c r="A402" s="344" t="s">
        <v>719</v>
      </c>
      <c r="B402" s="345" t="str">
        <f>Comitente</f>
        <v>INSTITUTO PROVINCIAL DE LA VIVIENDA</v>
      </c>
      <c r="C402" s="346"/>
      <c r="D402" s="347"/>
      <c r="E402" s="347"/>
      <c r="F402" s="348"/>
      <c r="G402" s="349"/>
    </row>
    <row r="403" spans="1:7" ht="20.100000000000001" customHeight="1">
      <c r="A403" s="344" t="s">
        <v>720</v>
      </c>
      <c r="B403" s="345" t="str">
        <f>Contratista</f>
        <v>xxxxxx</v>
      </c>
      <c r="C403" s="350"/>
      <c r="D403" s="350"/>
      <c r="E403" s="350"/>
      <c r="F403" s="351"/>
      <c r="G403" s="352"/>
    </row>
    <row r="404" spans="1:7" ht="20.100000000000001" customHeight="1">
      <c r="A404" s="344" t="s">
        <v>20</v>
      </c>
      <c r="B404" s="345" t="str">
        <f>Obra</f>
        <v>BARRIO SAN CAYETANO - DPTO. CHIMBAS</v>
      </c>
      <c r="C404" s="350"/>
      <c r="D404" s="350"/>
      <c r="E404" s="350"/>
      <c r="F404" s="351" t="s">
        <v>33</v>
      </c>
      <c r="G404" s="353">
        <f>+Datos!$C$10</f>
        <v>43525</v>
      </c>
    </row>
    <row r="405" spans="1:7" ht="20.100000000000001" customHeight="1">
      <c r="A405" s="354" t="s">
        <v>718</v>
      </c>
      <c r="B405" s="355" t="str">
        <f>Ubicación</f>
        <v>DPTO. CHIMBAS</v>
      </c>
      <c r="C405" s="355"/>
      <c r="D405" s="338"/>
      <c r="E405" s="356"/>
      <c r="F405" s="357"/>
      <c r="G405" s="358"/>
    </row>
    <row r="406" spans="1:7" ht="20.100000000000001" customHeight="1">
      <c r="A406" s="354" t="s">
        <v>34</v>
      </c>
      <c r="B406" s="359" t="s">
        <v>1125</v>
      </c>
      <c r="C406" s="360" t="str">
        <f>IFERROR(VLOOKUP(B406,Tabla_CyP,2,FALSE),"")</f>
        <v>VIVIENDA</v>
      </c>
      <c r="D406" s="361"/>
      <c r="E406" s="356"/>
      <c r="F406" s="357"/>
      <c r="G406" s="358"/>
    </row>
    <row r="407" spans="1:7" ht="20.100000000000001" customHeight="1">
      <c r="A407" s="354" t="s">
        <v>21</v>
      </c>
      <c r="B407" s="394">
        <f>IFERROR(VLOOKUP(COUNTIF($A$1:A407,"ITEM:"),Tabla_NumeroItem,2,FALSE),"")</f>
        <v>9</v>
      </c>
      <c r="C407" s="360" t="str">
        <f>IFERROR(VLOOKUP(B407,Tabla_CyP,2,FALSE),"")</f>
        <v>Vigas de Arriostramiento</v>
      </c>
      <c r="D407" s="338"/>
      <c r="E407" s="356"/>
      <c r="F407" s="351" t="s">
        <v>22</v>
      </c>
      <c r="G407" s="362" t="str">
        <f>IFERROR(VLOOKUP(B407,Tabla_CyP,4,FALSE),"")</f>
        <v>m3</v>
      </c>
    </row>
    <row r="408" spans="1:7" ht="20.100000000000001" customHeight="1">
      <c r="A408" s="354"/>
      <c r="B408" s="355"/>
      <c r="C408" s="360"/>
      <c r="D408" s="338"/>
      <c r="E408" s="356"/>
      <c r="F408" s="357"/>
      <c r="G408" s="358"/>
    </row>
    <row r="409" spans="1:7" ht="20.100000000000001" customHeight="1">
      <c r="A409" s="628" t="s">
        <v>581</v>
      </c>
      <c r="B409" s="629"/>
      <c r="C409" s="630" t="s">
        <v>0</v>
      </c>
      <c r="D409" s="630" t="s">
        <v>23</v>
      </c>
      <c r="E409" s="632" t="s">
        <v>24</v>
      </c>
      <c r="F409" s="624" t="s">
        <v>25</v>
      </c>
      <c r="G409" s="626" t="s">
        <v>26</v>
      </c>
    </row>
    <row r="410" spans="1:7" ht="20.100000000000001" customHeight="1">
      <c r="A410" s="363" t="s">
        <v>582</v>
      </c>
      <c r="B410" s="364" t="s">
        <v>583</v>
      </c>
      <c r="C410" s="631"/>
      <c r="D410" s="631"/>
      <c r="E410" s="633"/>
      <c r="F410" s="625"/>
      <c r="G410" s="627"/>
    </row>
    <row r="411" spans="1:7" ht="20.100000000000001" customHeight="1">
      <c r="A411" s="599"/>
      <c r="B411" s="365"/>
      <c r="C411" s="366" t="s">
        <v>721</v>
      </c>
      <c r="D411" s="367"/>
      <c r="E411" s="368"/>
      <c r="F411" s="369"/>
      <c r="G411" s="370"/>
    </row>
    <row r="412" spans="1:7" ht="20.100000000000001" customHeight="1">
      <c r="A412" s="371" t="str">
        <f t="shared" ref="A412:A425" si="120">IFERROR(VLOOKUP(C412,Tabla_Insumos,4,FALSE),"")</f>
        <v/>
      </c>
      <c r="B412" s="336" t="str">
        <f t="shared" ref="B412:B425" si="121">IFERROR(VLOOKUP(C412,Tabla_Insumos,5,FALSE),"")</f>
        <v/>
      </c>
      <c r="C412" s="343"/>
      <c r="D412" s="333" t="str">
        <f t="shared" ref="D412:D425" si="122">IFERROR(VLOOKUP(C412,Tabla_Insumos,2,FALSE),"")</f>
        <v/>
      </c>
      <c r="E412" s="397"/>
      <c r="F412" s="339">
        <f t="shared" ref="F412:F425" si="123">IFERROR(VLOOKUP(C412,Tabla_Insumos,3,FALSE),0)</f>
        <v>0</v>
      </c>
      <c r="G412" s="340">
        <f>ROUND(E412*F412,2)</f>
        <v>0</v>
      </c>
    </row>
    <row r="413" spans="1:7" ht="20.100000000000001" customHeight="1">
      <c r="A413" s="371" t="str">
        <f t="shared" si="120"/>
        <v/>
      </c>
      <c r="B413" s="336" t="str">
        <f t="shared" si="121"/>
        <v/>
      </c>
      <c r="C413" s="343"/>
      <c r="D413" s="333" t="str">
        <f t="shared" si="122"/>
        <v/>
      </c>
      <c r="E413" s="397"/>
      <c r="F413" s="339">
        <f t="shared" si="123"/>
        <v>0</v>
      </c>
      <c r="G413" s="340">
        <f t="shared" ref="G413:G425" si="124">ROUND(E413*F413,2)</f>
        <v>0</v>
      </c>
    </row>
    <row r="414" spans="1:7" ht="20.100000000000001" customHeight="1">
      <c r="A414" s="371" t="str">
        <f t="shared" si="120"/>
        <v/>
      </c>
      <c r="B414" s="336" t="str">
        <f t="shared" si="121"/>
        <v/>
      </c>
      <c r="C414" s="343"/>
      <c r="D414" s="333" t="str">
        <f t="shared" si="122"/>
        <v/>
      </c>
      <c r="E414" s="397"/>
      <c r="F414" s="339">
        <f t="shared" si="123"/>
        <v>0</v>
      </c>
      <c r="G414" s="340">
        <f t="shared" si="124"/>
        <v>0</v>
      </c>
    </row>
    <row r="415" spans="1:7" ht="20.100000000000001" customHeight="1">
      <c r="A415" s="371" t="str">
        <f t="shared" si="120"/>
        <v/>
      </c>
      <c r="B415" s="336" t="str">
        <f t="shared" si="121"/>
        <v/>
      </c>
      <c r="C415" s="336"/>
      <c r="D415" s="333" t="str">
        <f t="shared" si="122"/>
        <v/>
      </c>
      <c r="E415" s="403"/>
      <c r="F415" s="339">
        <f t="shared" si="123"/>
        <v>0</v>
      </c>
      <c r="G415" s="340">
        <f t="shared" si="124"/>
        <v>0</v>
      </c>
    </row>
    <row r="416" spans="1:7" ht="20.100000000000001" customHeight="1">
      <c r="A416" s="371" t="str">
        <f t="shared" si="120"/>
        <v/>
      </c>
      <c r="B416" s="336" t="str">
        <f t="shared" si="121"/>
        <v/>
      </c>
      <c r="C416" s="336"/>
      <c r="D416" s="333" t="str">
        <f t="shared" si="122"/>
        <v/>
      </c>
      <c r="E416" s="403"/>
      <c r="F416" s="339">
        <f t="shared" si="123"/>
        <v>0</v>
      </c>
      <c r="G416" s="340">
        <f t="shared" si="124"/>
        <v>0</v>
      </c>
    </row>
    <row r="417" spans="1:7" ht="20.100000000000001" customHeight="1">
      <c r="A417" s="371" t="str">
        <f t="shared" si="120"/>
        <v/>
      </c>
      <c r="B417" s="336" t="str">
        <f t="shared" si="121"/>
        <v/>
      </c>
      <c r="C417" s="336"/>
      <c r="D417" s="333" t="str">
        <f t="shared" si="122"/>
        <v/>
      </c>
      <c r="E417" s="403"/>
      <c r="F417" s="339">
        <f t="shared" si="123"/>
        <v>0</v>
      </c>
      <c r="G417" s="340">
        <f t="shared" si="124"/>
        <v>0</v>
      </c>
    </row>
    <row r="418" spans="1:7" ht="20.100000000000001" customHeight="1">
      <c r="A418" s="371" t="str">
        <f t="shared" si="120"/>
        <v/>
      </c>
      <c r="B418" s="336" t="str">
        <f t="shared" si="121"/>
        <v/>
      </c>
      <c r="C418" s="336"/>
      <c r="D418" s="333" t="str">
        <f t="shared" si="122"/>
        <v/>
      </c>
      <c r="E418" s="403"/>
      <c r="F418" s="339">
        <f t="shared" si="123"/>
        <v>0</v>
      </c>
      <c r="G418" s="340">
        <f t="shared" si="124"/>
        <v>0</v>
      </c>
    </row>
    <row r="419" spans="1:7" ht="20.100000000000001" customHeight="1">
      <c r="A419" s="371" t="str">
        <f t="shared" si="120"/>
        <v/>
      </c>
      <c r="B419" s="336" t="str">
        <f t="shared" si="121"/>
        <v/>
      </c>
      <c r="C419" s="405"/>
      <c r="D419" s="333" t="str">
        <f t="shared" si="122"/>
        <v/>
      </c>
      <c r="E419" s="403"/>
      <c r="F419" s="339">
        <f t="shared" si="123"/>
        <v>0</v>
      </c>
      <c r="G419" s="340">
        <f t="shared" si="124"/>
        <v>0</v>
      </c>
    </row>
    <row r="420" spans="1:7" ht="20.100000000000001" customHeight="1">
      <c r="A420" s="371" t="str">
        <f t="shared" si="120"/>
        <v/>
      </c>
      <c r="B420" s="336" t="str">
        <f t="shared" si="121"/>
        <v/>
      </c>
      <c r="C420" s="336"/>
      <c r="D420" s="333" t="str">
        <f t="shared" si="122"/>
        <v/>
      </c>
      <c r="E420" s="403"/>
      <c r="F420" s="339">
        <f t="shared" si="123"/>
        <v>0</v>
      </c>
      <c r="G420" s="340">
        <f t="shared" si="124"/>
        <v>0</v>
      </c>
    </row>
    <row r="421" spans="1:7" ht="20.100000000000001" customHeight="1">
      <c r="A421" s="371" t="str">
        <f t="shared" si="120"/>
        <v/>
      </c>
      <c r="B421" s="336" t="str">
        <f t="shared" si="121"/>
        <v/>
      </c>
      <c r="C421" s="372"/>
      <c r="D421" s="333" t="str">
        <f t="shared" si="122"/>
        <v/>
      </c>
      <c r="E421" s="373"/>
      <c r="F421" s="339">
        <f t="shared" si="123"/>
        <v>0</v>
      </c>
      <c r="G421" s="340">
        <f t="shared" si="124"/>
        <v>0</v>
      </c>
    </row>
    <row r="422" spans="1:7" ht="20.100000000000001" customHeight="1">
      <c r="A422" s="371" t="str">
        <f t="shared" si="120"/>
        <v/>
      </c>
      <c r="B422" s="336" t="str">
        <f t="shared" si="121"/>
        <v/>
      </c>
      <c r="C422" s="372"/>
      <c r="D422" s="333" t="str">
        <f t="shared" si="122"/>
        <v/>
      </c>
      <c r="E422" s="373"/>
      <c r="F422" s="339">
        <f t="shared" si="123"/>
        <v>0</v>
      </c>
      <c r="G422" s="340">
        <f t="shared" si="124"/>
        <v>0</v>
      </c>
    </row>
    <row r="423" spans="1:7" ht="20.100000000000001" customHeight="1">
      <c r="A423" s="371" t="str">
        <f t="shared" si="120"/>
        <v/>
      </c>
      <c r="B423" s="336" t="str">
        <f t="shared" si="121"/>
        <v/>
      </c>
      <c r="C423" s="372"/>
      <c r="D423" s="333" t="str">
        <f t="shared" si="122"/>
        <v/>
      </c>
      <c r="E423" s="373"/>
      <c r="F423" s="339">
        <f t="shared" si="123"/>
        <v>0</v>
      </c>
      <c r="G423" s="340">
        <f t="shared" si="124"/>
        <v>0</v>
      </c>
    </row>
    <row r="424" spans="1:7" ht="20.100000000000001" customHeight="1">
      <c r="A424" s="371" t="str">
        <f t="shared" si="120"/>
        <v/>
      </c>
      <c r="B424" s="336" t="str">
        <f t="shared" si="121"/>
        <v/>
      </c>
      <c r="C424" s="372"/>
      <c r="D424" s="333" t="str">
        <f t="shared" si="122"/>
        <v/>
      </c>
      <c r="E424" s="373"/>
      <c r="F424" s="339">
        <f t="shared" si="123"/>
        <v>0</v>
      </c>
      <c r="G424" s="340">
        <f t="shared" si="124"/>
        <v>0</v>
      </c>
    </row>
    <row r="425" spans="1:7" ht="20.100000000000001" customHeight="1">
      <c r="A425" s="371" t="str">
        <f t="shared" si="120"/>
        <v/>
      </c>
      <c r="B425" s="336" t="str">
        <f t="shared" si="121"/>
        <v/>
      </c>
      <c r="C425" s="372"/>
      <c r="D425" s="333" t="str">
        <f t="shared" si="122"/>
        <v/>
      </c>
      <c r="E425" s="373"/>
      <c r="F425" s="339">
        <f t="shared" si="123"/>
        <v>0</v>
      </c>
      <c r="G425" s="340">
        <f t="shared" si="124"/>
        <v>0</v>
      </c>
    </row>
    <row r="426" spans="1:7" ht="20.100000000000001" customHeight="1">
      <c r="A426" s="374"/>
      <c r="B426" s="360"/>
      <c r="C426" s="360"/>
      <c r="D426" s="338"/>
      <c r="E426" s="356"/>
      <c r="F426" s="598" t="s">
        <v>27</v>
      </c>
      <c r="G426" s="341">
        <f>SUBTOTAL(9,G412:G425)</f>
        <v>0</v>
      </c>
    </row>
    <row r="427" spans="1:7" ht="20.100000000000001" customHeight="1">
      <c r="A427" s="374"/>
      <c r="B427" s="360"/>
      <c r="C427" s="347" t="s">
        <v>722</v>
      </c>
      <c r="D427" s="338"/>
      <c r="E427" s="356"/>
      <c r="F427" s="357"/>
      <c r="G427" s="375"/>
    </row>
    <row r="428" spans="1:7" ht="20.100000000000001" customHeight="1">
      <c r="A428" s="371" t="str">
        <f t="shared" ref="A428:A435" si="125">IFERROR(VLOOKUP(C428,Tabla_Insumos,4,FALSE),"")</f>
        <v/>
      </c>
      <c r="B428" s="336" t="str">
        <f t="shared" ref="B428:B435" si="126">IFERROR(VLOOKUP(C428,Tabla_Insumos,5,FALSE),"")</f>
        <v/>
      </c>
      <c r="C428" s="342"/>
      <c r="D428" s="333" t="str">
        <f t="shared" ref="D428:D435" si="127">IFERROR(VLOOKUP(C428,Tabla_Insumos,2,FALSE),"")</f>
        <v/>
      </c>
      <c r="E428" s="403"/>
      <c r="F428" s="376">
        <f t="shared" ref="F428:F435" si="128">IFERROR(VLOOKUP(C428,Tabla_Insumos,3,FALSE),0)</f>
        <v>0</v>
      </c>
      <c r="G428" s="340">
        <f>ROUND(E428*F428,2)</f>
        <v>0</v>
      </c>
    </row>
    <row r="429" spans="1:7" ht="20.100000000000001" customHeight="1">
      <c r="A429" s="371" t="str">
        <f t="shared" si="125"/>
        <v/>
      </c>
      <c r="B429" s="336" t="str">
        <f t="shared" si="126"/>
        <v/>
      </c>
      <c r="C429" s="342"/>
      <c r="D429" s="333" t="str">
        <f t="shared" si="127"/>
        <v/>
      </c>
      <c r="E429" s="403"/>
      <c r="F429" s="376">
        <f t="shared" si="128"/>
        <v>0</v>
      </c>
      <c r="G429" s="340">
        <f t="shared" ref="G429:G435" si="129">ROUND(E429*F429,2)</f>
        <v>0</v>
      </c>
    </row>
    <row r="430" spans="1:7" ht="20.100000000000001" customHeight="1">
      <c r="A430" s="371" t="str">
        <f t="shared" si="125"/>
        <v/>
      </c>
      <c r="B430" s="336" t="str">
        <f t="shared" si="126"/>
        <v/>
      </c>
      <c r="C430" s="343"/>
      <c r="D430" s="333" t="str">
        <f t="shared" si="127"/>
        <v/>
      </c>
      <c r="E430" s="337"/>
      <c r="F430" s="376">
        <f t="shared" si="128"/>
        <v>0</v>
      </c>
      <c r="G430" s="340">
        <f t="shared" si="129"/>
        <v>0</v>
      </c>
    </row>
    <row r="431" spans="1:7" ht="20.100000000000001" customHeight="1">
      <c r="A431" s="371" t="str">
        <f t="shared" si="125"/>
        <v/>
      </c>
      <c r="B431" s="336" t="str">
        <f t="shared" si="126"/>
        <v/>
      </c>
      <c r="C431" s="343"/>
      <c r="D431" s="333" t="str">
        <f t="shared" si="127"/>
        <v/>
      </c>
      <c r="E431" s="337"/>
      <c r="F431" s="376">
        <f t="shared" si="128"/>
        <v>0</v>
      </c>
      <c r="G431" s="340">
        <f t="shared" si="129"/>
        <v>0</v>
      </c>
    </row>
    <row r="432" spans="1:7" ht="20.100000000000001" customHeight="1">
      <c r="A432" s="371" t="str">
        <f t="shared" si="125"/>
        <v/>
      </c>
      <c r="B432" s="336" t="str">
        <f t="shared" si="126"/>
        <v/>
      </c>
      <c r="C432" s="336"/>
      <c r="D432" s="333" t="str">
        <f t="shared" si="127"/>
        <v/>
      </c>
      <c r="E432" s="337"/>
      <c r="F432" s="376">
        <f t="shared" si="128"/>
        <v>0</v>
      </c>
      <c r="G432" s="340">
        <f t="shared" si="129"/>
        <v>0</v>
      </c>
    </row>
    <row r="433" spans="1:7" ht="20.100000000000001" customHeight="1">
      <c r="A433" s="371" t="str">
        <f t="shared" si="125"/>
        <v/>
      </c>
      <c r="B433" s="336" t="str">
        <f t="shared" si="126"/>
        <v/>
      </c>
      <c r="C433" s="336"/>
      <c r="D433" s="333" t="str">
        <f t="shared" si="127"/>
        <v/>
      </c>
      <c r="E433" s="337"/>
      <c r="F433" s="376">
        <f t="shared" si="128"/>
        <v>0</v>
      </c>
      <c r="G433" s="340">
        <f t="shared" si="129"/>
        <v>0</v>
      </c>
    </row>
    <row r="434" spans="1:7" ht="20.100000000000001" customHeight="1">
      <c r="A434" s="371" t="str">
        <f t="shared" si="125"/>
        <v/>
      </c>
      <c r="B434" s="336" t="str">
        <f t="shared" si="126"/>
        <v/>
      </c>
      <c r="C434" s="372"/>
      <c r="D434" s="333" t="str">
        <f t="shared" si="127"/>
        <v/>
      </c>
      <c r="E434" s="373"/>
      <c r="F434" s="376">
        <f t="shared" si="128"/>
        <v>0</v>
      </c>
      <c r="G434" s="340">
        <f t="shared" si="129"/>
        <v>0</v>
      </c>
    </row>
    <row r="435" spans="1:7" ht="20.100000000000001" customHeight="1">
      <c r="A435" s="371" t="str">
        <f t="shared" si="125"/>
        <v/>
      </c>
      <c r="B435" s="336" t="str">
        <f t="shared" si="126"/>
        <v/>
      </c>
      <c r="C435" s="372"/>
      <c r="D435" s="333" t="str">
        <f t="shared" si="127"/>
        <v/>
      </c>
      <c r="E435" s="373"/>
      <c r="F435" s="376">
        <f t="shared" si="128"/>
        <v>0</v>
      </c>
      <c r="G435" s="340">
        <f t="shared" si="129"/>
        <v>0</v>
      </c>
    </row>
    <row r="436" spans="1:7" ht="20.100000000000001" customHeight="1">
      <c r="A436" s="374"/>
      <c r="B436" s="360"/>
      <c r="C436" s="360"/>
      <c r="D436" s="338"/>
      <c r="E436" s="356"/>
      <c r="F436" s="598" t="s">
        <v>28</v>
      </c>
      <c r="G436" s="341">
        <f>SUBTOTAL(9,G428:G435)</f>
        <v>0</v>
      </c>
    </row>
    <row r="437" spans="1:7" ht="20.100000000000001" customHeight="1">
      <c r="A437" s="374"/>
      <c r="B437" s="360"/>
      <c r="C437" s="347" t="s">
        <v>723</v>
      </c>
      <c r="D437" s="338"/>
      <c r="E437" s="356"/>
      <c r="F437" s="357"/>
      <c r="G437" s="375"/>
    </row>
    <row r="438" spans="1:7" ht="20.100000000000001" customHeight="1">
      <c r="A438" s="371" t="str">
        <f t="shared" ref="A438:A446" si="130">IFERROR(VLOOKUP(C438,Tabla_Insumos,4,FALSE),"")</f>
        <v/>
      </c>
      <c r="B438" s="336" t="str">
        <f t="shared" ref="B438:B446" si="131">IFERROR(VLOOKUP(C438,Tabla_Insumos,5,FALSE),"")</f>
        <v/>
      </c>
      <c r="C438" s="343"/>
      <c r="D438" s="333" t="str">
        <f t="shared" ref="D438:D446" si="132">IFERROR(VLOOKUP(C438,Tabla_Insumos,2,FALSE),"")</f>
        <v/>
      </c>
      <c r="E438" s="402"/>
      <c r="F438" s="339">
        <f t="shared" ref="F438:F446" si="133">IFERROR(VLOOKUP(C438,Tabla_Insumos,3,FALSE),0)</f>
        <v>0</v>
      </c>
      <c r="G438" s="340">
        <f>ROUND(E438*F438,2)</f>
        <v>0</v>
      </c>
    </row>
    <row r="439" spans="1:7" ht="20.100000000000001" customHeight="1">
      <c r="A439" s="371" t="str">
        <f t="shared" si="130"/>
        <v/>
      </c>
      <c r="B439" s="336" t="str">
        <f t="shared" si="131"/>
        <v/>
      </c>
      <c r="C439" s="343"/>
      <c r="D439" s="333" t="str">
        <f t="shared" si="132"/>
        <v/>
      </c>
      <c r="E439" s="337"/>
      <c r="F439" s="339">
        <f t="shared" si="133"/>
        <v>0</v>
      </c>
      <c r="G439" s="340">
        <f t="shared" ref="G439:G446" si="134">ROUND(E439*F439,2)</f>
        <v>0</v>
      </c>
    </row>
    <row r="440" spans="1:7" ht="20.100000000000001" customHeight="1">
      <c r="A440" s="371" t="str">
        <f t="shared" si="130"/>
        <v/>
      </c>
      <c r="B440" s="336" t="str">
        <f t="shared" si="131"/>
        <v/>
      </c>
      <c r="C440" s="342"/>
      <c r="D440" s="333" t="str">
        <f t="shared" si="132"/>
        <v/>
      </c>
      <c r="E440" s="337"/>
      <c r="F440" s="339">
        <f t="shared" si="133"/>
        <v>0</v>
      </c>
      <c r="G440" s="340">
        <f t="shared" si="134"/>
        <v>0</v>
      </c>
    </row>
    <row r="441" spans="1:7" ht="20.100000000000001" customHeight="1">
      <c r="A441" s="371" t="str">
        <f t="shared" si="130"/>
        <v/>
      </c>
      <c r="B441" s="336" t="str">
        <f t="shared" si="131"/>
        <v/>
      </c>
      <c r="C441" s="377"/>
      <c r="D441" s="333" t="str">
        <f t="shared" si="132"/>
        <v/>
      </c>
      <c r="E441" s="337"/>
      <c r="F441" s="339">
        <f t="shared" si="133"/>
        <v>0</v>
      </c>
      <c r="G441" s="340">
        <f t="shared" si="134"/>
        <v>0</v>
      </c>
    </row>
    <row r="442" spans="1:7" ht="20.100000000000001" customHeight="1">
      <c r="A442" s="371" t="str">
        <f t="shared" si="130"/>
        <v/>
      </c>
      <c r="B442" s="336" t="str">
        <f t="shared" si="131"/>
        <v/>
      </c>
      <c r="C442" s="378"/>
      <c r="D442" s="333" t="str">
        <f t="shared" si="132"/>
        <v/>
      </c>
      <c r="E442" s="337"/>
      <c r="F442" s="339">
        <f t="shared" si="133"/>
        <v>0</v>
      </c>
      <c r="G442" s="340">
        <f t="shared" si="134"/>
        <v>0</v>
      </c>
    </row>
    <row r="443" spans="1:7" ht="20.100000000000001" customHeight="1">
      <c r="A443" s="371" t="str">
        <f t="shared" si="130"/>
        <v/>
      </c>
      <c r="B443" s="336" t="str">
        <f t="shared" si="131"/>
        <v/>
      </c>
      <c r="C443" s="372"/>
      <c r="D443" s="333" t="str">
        <f t="shared" si="132"/>
        <v/>
      </c>
      <c r="E443" s="373"/>
      <c r="F443" s="339">
        <f t="shared" si="133"/>
        <v>0</v>
      </c>
      <c r="G443" s="340">
        <f t="shared" si="134"/>
        <v>0</v>
      </c>
    </row>
    <row r="444" spans="1:7" ht="20.100000000000001" customHeight="1">
      <c r="A444" s="371" t="str">
        <f t="shared" si="130"/>
        <v/>
      </c>
      <c r="B444" s="336" t="str">
        <f t="shared" si="131"/>
        <v/>
      </c>
      <c r="C444" s="372"/>
      <c r="D444" s="333" t="str">
        <f t="shared" si="132"/>
        <v/>
      </c>
      <c r="E444" s="373"/>
      <c r="F444" s="339">
        <f t="shared" si="133"/>
        <v>0</v>
      </c>
      <c r="G444" s="340">
        <f t="shared" si="134"/>
        <v>0</v>
      </c>
    </row>
    <row r="445" spans="1:7" ht="20.100000000000001" customHeight="1">
      <c r="A445" s="371" t="str">
        <f t="shared" si="130"/>
        <v/>
      </c>
      <c r="B445" s="336" t="str">
        <f t="shared" si="131"/>
        <v/>
      </c>
      <c r="C445" s="372"/>
      <c r="D445" s="333" t="str">
        <f t="shared" si="132"/>
        <v/>
      </c>
      <c r="E445" s="373"/>
      <c r="F445" s="339">
        <f t="shared" si="133"/>
        <v>0</v>
      </c>
      <c r="G445" s="340">
        <f t="shared" si="134"/>
        <v>0</v>
      </c>
    </row>
    <row r="446" spans="1:7" ht="20.100000000000001" customHeight="1">
      <c r="A446" s="371" t="str">
        <f t="shared" si="130"/>
        <v/>
      </c>
      <c r="B446" s="336" t="str">
        <f t="shared" si="131"/>
        <v/>
      </c>
      <c r="C446" s="372"/>
      <c r="D446" s="333" t="str">
        <f t="shared" si="132"/>
        <v/>
      </c>
      <c r="E446" s="373"/>
      <c r="F446" s="339">
        <f t="shared" si="133"/>
        <v>0</v>
      </c>
      <c r="G446" s="340">
        <f t="shared" si="134"/>
        <v>0</v>
      </c>
    </row>
    <row r="447" spans="1:7" ht="20.100000000000001" customHeight="1">
      <c r="A447" s="379"/>
      <c r="B447" s="338"/>
      <c r="C447" s="360"/>
      <c r="D447" s="338"/>
      <c r="E447" s="356"/>
      <c r="F447" s="598" t="s">
        <v>29</v>
      </c>
      <c r="G447" s="341">
        <f>SUBTOTAL(9,G438:G446)</f>
        <v>0</v>
      </c>
    </row>
    <row r="448" spans="1:7" ht="20.100000000000001" customHeight="1" thickBot="1">
      <c r="A448" s="380"/>
      <c r="B448" s="381"/>
      <c r="C448" s="382"/>
      <c r="D448" s="381"/>
      <c r="E448" s="383"/>
      <c r="F448" s="384"/>
      <c r="G448" s="385"/>
    </row>
    <row r="449" spans="1:7" ht="20.100000000000001" customHeight="1" thickBot="1">
      <c r="A449" s="395">
        <f>B407</f>
        <v>9</v>
      </c>
      <c r="B449" s="386" t="str">
        <f>C407</f>
        <v>Vigas de Arriostramiento</v>
      </c>
      <c r="C449" s="387"/>
      <c r="D449" s="387" t="s">
        <v>30</v>
      </c>
      <c r="E449" s="388"/>
      <c r="F449" s="389" t="s">
        <v>31</v>
      </c>
      <c r="G449" s="390">
        <f>SUBTOTAL(9,G412:G448)</f>
        <v>0</v>
      </c>
    </row>
    <row r="450" spans="1:7" ht="20.100000000000001" customHeight="1" thickTop="1" thickBot="1"/>
    <row r="451" spans="1:7" ht="20.100000000000001" customHeight="1" thickTop="1">
      <c r="A451" s="391" t="s">
        <v>1255</v>
      </c>
      <c r="B451" s="392"/>
      <c r="C451" s="392"/>
      <c r="D451" s="392"/>
      <c r="E451" s="392"/>
      <c r="F451" s="392"/>
      <c r="G451" s="393"/>
    </row>
    <row r="452" spans="1:7" ht="20.100000000000001" customHeight="1">
      <c r="A452" s="344" t="s">
        <v>719</v>
      </c>
      <c r="B452" s="345" t="str">
        <f>Comitente</f>
        <v>INSTITUTO PROVINCIAL DE LA VIVIENDA</v>
      </c>
      <c r="C452" s="346"/>
      <c r="D452" s="347"/>
      <c r="E452" s="347"/>
      <c r="F452" s="348"/>
      <c r="G452" s="349"/>
    </row>
    <row r="453" spans="1:7" ht="20.100000000000001" customHeight="1">
      <c r="A453" s="344" t="s">
        <v>720</v>
      </c>
      <c r="B453" s="345" t="str">
        <f>Contratista</f>
        <v>xxxxxx</v>
      </c>
      <c r="C453" s="350"/>
      <c r="D453" s="350"/>
      <c r="E453" s="350"/>
      <c r="F453" s="351"/>
      <c r="G453" s="352"/>
    </row>
    <row r="454" spans="1:7" ht="20.100000000000001" customHeight="1">
      <c r="A454" s="344" t="s">
        <v>20</v>
      </c>
      <c r="B454" s="345" t="str">
        <f>Obra</f>
        <v>BARRIO SAN CAYETANO - DPTO. CHIMBAS</v>
      </c>
      <c r="C454" s="350"/>
      <c r="D454" s="350"/>
      <c r="E454" s="350"/>
      <c r="F454" s="351" t="s">
        <v>33</v>
      </c>
      <c r="G454" s="353">
        <f>+Datos!$C$10</f>
        <v>43525</v>
      </c>
    </row>
    <row r="455" spans="1:7" ht="20.100000000000001" customHeight="1">
      <c r="A455" s="354" t="s">
        <v>718</v>
      </c>
      <c r="B455" s="355" t="str">
        <f>Ubicación</f>
        <v>DPTO. CHIMBAS</v>
      </c>
      <c r="C455" s="355"/>
      <c r="D455" s="338"/>
      <c r="E455" s="356"/>
      <c r="F455" s="357"/>
      <c r="G455" s="358"/>
    </row>
    <row r="456" spans="1:7" ht="20.100000000000001" customHeight="1">
      <c r="A456" s="354" t="s">
        <v>34</v>
      </c>
      <c r="B456" s="359" t="s">
        <v>1125</v>
      </c>
      <c r="C456" s="360" t="str">
        <f>IFERROR(VLOOKUP(B456,Tabla_CyP,2,FALSE),"")</f>
        <v>VIVIENDA</v>
      </c>
      <c r="D456" s="361"/>
      <c r="E456" s="356"/>
      <c r="F456" s="357"/>
      <c r="G456" s="358"/>
    </row>
    <row r="457" spans="1:7" ht="20.100000000000001" customHeight="1">
      <c r="A457" s="354" t="s">
        <v>21</v>
      </c>
      <c r="B457" s="394">
        <f>IFERROR(VLOOKUP(COUNTIF($A$1:A457,"ITEM:"),Tabla_NumeroItem,2,FALSE),"")</f>
        <v>10</v>
      </c>
      <c r="C457" s="360" t="str">
        <f>IFERROR(VLOOKUP(B457,Tabla_CyP,2,FALSE),"")</f>
        <v>Relleno bajo contrapiso exterior, veredines perimetrales y vereda de acceso</v>
      </c>
      <c r="D457" s="338"/>
      <c r="E457" s="356"/>
      <c r="F457" s="351" t="s">
        <v>22</v>
      </c>
      <c r="G457" s="362" t="str">
        <f>IFERROR(VLOOKUP(B457,Tabla_CyP,4,FALSE),"")</f>
        <v>m3</v>
      </c>
    </row>
    <row r="458" spans="1:7" ht="20.100000000000001" customHeight="1">
      <c r="A458" s="354"/>
      <c r="B458" s="355"/>
      <c r="C458" s="360"/>
      <c r="D458" s="338"/>
      <c r="E458" s="356"/>
      <c r="F458" s="357"/>
      <c r="G458" s="358"/>
    </row>
    <row r="459" spans="1:7" ht="20.100000000000001" customHeight="1">
      <c r="A459" s="628" t="s">
        <v>581</v>
      </c>
      <c r="B459" s="629"/>
      <c r="C459" s="630" t="s">
        <v>0</v>
      </c>
      <c r="D459" s="630" t="s">
        <v>23</v>
      </c>
      <c r="E459" s="632" t="s">
        <v>24</v>
      </c>
      <c r="F459" s="624" t="s">
        <v>25</v>
      </c>
      <c r="G459" s="626" t="s">
        <v>26</v>
      </c>
    </row>
    <row r="460" spans="1:7" ht="20.100000000000001" customHeight="1">
      <c r="A460" s="363" t="s">
        <v>582</v>
      </c>
      <c r="B460" s="364" t="s">
        <v>583</v>
      </c>
      <c r="C460" s="631"/>
      <c r="D460" s="631"/>
      <c r="E460" s="633"/>
      <c r="F460" s="625"/>
      <c r="G460" s="627"/>
    </row>
    <row r="461" spans="1:7" ht="20.100000000000001" customHeight="1">
      <c r="A461" s="599"/>
      <c r="B461" s="365"/>
      <c r="C461" s="366" t="s">
        <v>721</v>
      </c>
      <c r="D461" s="367"/>
      <c r="E461" s="368"/>
      <c r="F461" s="369"/>
      <c r="G461" s="370"/>
    </row>
    <row r="462" spans="1:7" ht="20.100000000000001" customHeight="1">
      <c r="A462" s="371" t="str">
        <f t="shared" ref="A462:A475" si="135">IFERROR(VLOOKUP(C462,Tabla_Insumos,4,FALSE),"")</f>
        <v/>
      </c>
      <c r="B462" s="336" t="str">
        <f t="shared" ref="B462:B475" si="136">IFERROR(VLOOKUP(C462,Tabla_Insumos,5,FALSE),"")</f>
        <v/>
      </c>
      <c r="C462" s="343"/>
      <c r="D462" s="333" t="str">
        <f t="shared" ref="D462:D475" si="137">IFERROR(VLOOKUP(C462,Tabla_Insumos,2,FALSE),"")</f>
        <v/>
      </c>
      <c r="E462" s="397"/>
      <c r="F462" s="339">
        <f t="shared" ref="F462:F475" si="138">IFERROR(VLOOKUP(C462,Tabla_Insumos,3,FALSE),0)</f>
        <v>0</v>
      </c>
      <c r="G462" s="340">
        <f>ROUND(E462*F462,2)</f>
        <v>0</v>
      </c>
    </row>
    <row r="463" spans="1:7" ht="20.100000000000001" customHeight="1">
      <c r="A463" s="371" t="str">
        <f t="shared" si="135"/>
        <v/>
      </c>
      <c r="B463" s="336" t="str">
        <f t="shared" si="136"/>
        <v/>
      </c>
      <c r="C463" s="343"/>
      <c r="D463" s="333" t="str">
        <f t="shared" si="137"/>
        <v/>
      </c>
      <c r="E463" s="397"/>
      <c r="F463" s="339">
        <f t="shared" si="138"/>
        <v>0</v>
      </c>
      <c r="G463" s="340">
        <f t="shared" ref="G463:G475" si="139">ROUND(E463*F463,2)</f>
        <v>0</v>
      </c>
    </row>
    <row r="464" spans="1:7" ht="20.100000000000001" customHeight="1">
      <c r="A464" s="371" t="str">
        <f t="shared" si="135"/>
        <v/>
      </c>
      <c r="B464" s="336" t="str">
        <f t="shared" si="136"/>
        <v/>
      </c>
      <c r="C464" s="343"/>
      <c r="D464" s="333" t="str">
        <f t="shared" si="137"/>
        <v/>
      </c>
      <c r="E464" s="397"/>
      <c r="F464" s="339">
        <f t="shared" si="138"/>
        <v>0</v>
      </c>
      <c r="G464" s="340">
        <f t="shared" si="139"/>
        <v>0</v>
      </c>
    </row>
    <row r="465" spans="1:7" ht="20.100000000000001" customHeight="1">
      <c r="A465" s="371" t="str">
        <f t="shared" si="135"/>
        <v/>
      </c>
      <c r="B465" s="336" t="str">
        <f t="shared" si="136"/>
        <v/>
      </c>
      <c r="C465" s="336"/>
      <c r="D465" s="333" t="str">
        <f t="shared" si="137"/>
        <v/>
      </c>
      <c r="E465" s="403"/>
      <c r="F465" s="339">
        <f t="shared" si="138"/>
        <v>0</v>
      </c>
      <c r="G465" s="340">
        <f t="shared" si="139"/>
        <v>0</v>
      </c>
    </row>
    <row r="466" spans="1:7" ht="20.100000000000001" customHeight="1">
      <c r="A466" s="371" t="str">
        <f t="shared" si="135"/>
        <v/>
      </c>
      <c r="B466" s="336" t="str">
        <f t="shared" si="136"/>
        <v/>
      </c>
      <c r="C466" s="336"/>
      <c r="D466" s="333" t="str">
        <f t="shared" si="137"/>
        <v/>
      </c>
      <c r="E466" s="403"/>
      <c r="F466" s="339">
        <f t="shared" si="138"/>
        <v>0</v>
      </c>
      <c r="G466" s="340">
        <f t="shared" si="139"/>
        <v>0</v>
      </c>
    </row>
    <row r="467" spans="1:7" ht="20.100000000000001" customHeight="1">
      <c r="A467" s="371" t="str">
        <f t="shared" si="135"/>
        <v/>
      </c>
      <c r="B467" s="336" t="str">
        <f t="shared" si="136"/>
        <v/>
      </c>
      <c r="C467" s="336"/>
      <c r="D467" s="333" t="str">
        <f t="shared" si="137"/>
        <v/>
      </c>
      <c r="E467" s="403"/>
      <c r="F467" s="339">
        <f t="shared" si="138"/>
        <v>0</v>
      </c>
      <c r="G467" s="340">
        <f t="shared" si="139"/>
        <v>0</v>
      </c>
    </row>
    <row r="468" spans="1:7" ht="20.100000000000001" customHeight="1">
      <c r="A468" s="371" t="str">
        <f t="shared" si="135"/>
        <v/>
      </c>
      <c r="B468" s="336" t="str">
        <f t="shared" si="136"/>
        <v/>
      </c>
      <c r="C468" s="336"/>
      <c r="D468" s="333" t="str">
        <f t="shared" si="137"/>
        <v/>
      </c>
      <c r="E468" s="403"/>
      <c r="F468" s="339">
        <f t="shared" si="138"/>
        <v>0</v>
      </c>
      <c r="G468" s="340">
        <f t="shared" si="139"/>
        <v>0</v>
      </c>
    </row>
    <row r="469" spans="1:7" ht="20.100000000000001" customHeight="1">
      <c r="A469" s="371" t="str">
        <f t="shared" si="135"/>
        <v/>
      </c>
      <c r="B469" s="336" t="str">
        <f t="shared" si="136"/>
        <v/>
      </c>
      <c r="C469" s="405"/>
      <c r="D469" s="333" t="str">
        <f t="shared" si="137"/>
        <v/>
      </c>
      <c r="E469" s="403"/>
      <c r="F469" s="339">
        <f t="shared" si="138"/>
        <v>0</v>
      </c>
      <c r="G469" s="340">
        <f t="shared" si="139"/>
        <v>0</v>
      </c>
    </row>
    <row r="470" spans="1:7" ht="20.100000000000001" customHeight="1">
      <c r="A470" s="371" t="str">
        <f t="shared" si="135"/>
        <v/>
      </c>
      <c r="B470" s="336" t="str">
        <f t="shared" si="136"/>
        <v/>
      </c>
      <c r="C470" s="336"/>
      <c r="D470" s="333" t="str">
        <f t="shared" si="137"/>
        <v/>
      </c>
      <c r="E470" s="403"/>
      <c r="F470" s="339">
        <f t="shared" si="138"/>
        <v>0</v>
      </c>
      <c r="G470" s="340">
        <f t="shared" si="139"/>
        <v>0</v>
      </c>
    </row>
    <row r="471" spans="1:7" ht="20.100000000000001" customHeight="1">
      <c r="A471" s="371" t="str">
        <f t="shared" si="135"/>
        <v/>
      </c>
      <c r="B471" s="336" t="str">
        <f t="shared" si="136"/>
        <v/>
      </c>
      <c r="C471" s="372"/>
      <c r="D471" s="333" t="str">
        <f t="shared" si="137"/>
        <v/>
      </c>
      <c r="E471" s="373"/>
      <c r="F471" s="339">
        <f t="shared" si="138"/>
        <v>0</v>
      </c>
      <c r="G471" s="340">
        <f t="shared" si="139"/>
        <v>0</v>
      </c>
    </row>
    <row r="472" spans="1:7" ht="20.100000000000001" customHeight="1">
      <c r="A472" s="371" t="str">
        <f t="shared" si="135"/>
        <v/>
      </c>
      <c r="B472" s="336" t="str">
        <f t="shared" si="136"/>
        <v/>
      </c>
      <c r="C472" s="372"/>
      <c r="D472" s="333" t="str">
        <f t="shared" si="137"/>
        <v/>
      </c>
      <c r="E472" s="373"/>
      <c r="F472" s="339">
        <f t="shared" si="138"/>
        <v>0</v>
      </c>
      <c r="G472" s="340">
        <f t="shared" si="139"/>
        <v>0</v>
      </c>
    </row>
    <row r="473" spans="1:7" ht="20.100000000000001" customHeight="1">
      <c r="A473" s="371" t="str">
        <f t="shared" si="135"/>
        <v/>
      </c>
      <c r="B473" s="336" t="str">
        <f t="shared" si="136"/>
        <v/>
      </c>
      <c r="C473" s="372"/>
      <c r="D473" s="333" t="str">
        <f t="shared" si="137"/>
        <v/>
      </c>
      <c r="E473" s="373"/>
      <c r="F473" s="339">
        <f t="shared" si="138"/>
        <v>0</v>
      </c>
      <c r="G473" s="340">
        <f t="shared" si="139"/>
        <v>0</v>
      </c>
    </row>
    <row r="474" spans="1:7" ht="20.100000000000001" customHeight="1">
      <c r="A474" s="371" t="str">
        <f t="shared" si="135"/>
        <v/>
      </c>
      <c r="B474" s="336" t="str">
        <f t="shared" si="136"/>
        <v/>
      </c>
      <c r="C474" s="372"/>
      <c r="D474" s="333" t="str">
        <f t="shared" si="137"/>
        <v/>
      </c>
      <c r="E474" s="373"/>
      <c r="F474" s="339">
        <f t="shared" si="138"/>
        <v>0</v>
      </c>
      <c r="G474" s="340">
        <f t="shared" si="139"/>
        <v>0</v>
      </c>
    </row>
    <row r="475" spans="1:7" ht="20.100000000000001" customHeight="1">
      <c r="A475" s="371" t="str">
        <f t="shared" si="135"/>
        <v/>
      </c>
      <c r="B475" s="336" t="str">
        <f t="shared" si="136"/>
        <v/>
      </c>
      <c r="C475" s="372"/>
      <c r="D475" s="333" t="str">
        <f t="shared" si="137"/>
        <v/>
      </c>
      <c r="E475" s="373"/>
      <c r="F475" s="339">
        <f t="shared" si="138"/>
        <v>0</v>
      </c>
      <c r="G475" s="340">
        <f t="shared" si="139"/>
        <v>0</v>
      </c>
    </row>
    <row r="476" spans="1:7" ht="20.100000000000001" customHeight="1">
      <c r="A476" s="374"/>
      <c r="B476" s="360"/>
      <c r="C476" s="360"/>
      <c r="D476" s="338"/>
      <c r="E476" s="356"/>
      <c r="F476" s="598" t="s">
        <v>27</v>
      </c>
      <c r="G476" s="341">
        <f>SUBTOTAL(9,G462:G475)</f>
        <v>0</v>
      </c>
    </row>
    <row r="477" spans="1:7" ht="20.100000000000001" customHeight="1">
      <c r="A477" s="374"/>
      <c r="B477" s="360"/>
      <c r="C477" s="347" t="s">
        <v>722</v>
      </c>
      <c r="D477" s="338"/>
      <c r="E477" s="356"/>
      <c r="F477" s="357"/>
      <c r="G477" s="375"/>
    </row>
    <row r="478" spans="1:7" ht="20.100000000000001" customHeight="1">
      <c r="A478" s="371" t="str">
        <f t="shared" ref="A478:A485" si="140">IFERROR(VLOOKUP(C478,Tabla_Insumos,4,FALSE),"")</f>
        <v/>
      </c>
      <c r="B478" s="336" t="str">
        <f t="shared" ref="B478:B485" si="141">IFERROR(VLOOKUP(C478,Tabla_Insumos,5,FALSE),"")</f>
        <v/>
      </c>
      <c r="C478" s="342"/>
      <c r="D478" s="333" t="str">
        <f t="shared" ref="D478:D485" si="142">IFERROR(VLOOKUP(C478,Tabla_Insumos,2,FALSE),"")</f>
        <v/>
      </c>
      <c r="E478" s="403"/>
      <c r="F478" s="376">
        <f t="shared" ref="F478:F485" si="143">IFERROR(VLOOKUP(C478,Tabla_Insumos,3,FALSE),0)</f>
        <v>0</v>
      </c>
      <c r="G478" s="340">
        <f>ROUND(E478*F478,2)</f>
        <v>0</v>
      </c>
    </row>
    <row r="479" spans="1:7" ht="20.100000000000001" customHeight="1">
      <c r="A479" s="371" t="str">
        <f t="shared" si="140"/>
        <v/>
      </c>
      <c r="B479" s="336" t="str">
        <f t="shared" si="141"/>
        <v/>
      </c>
      <c r="C479" s="342"/>
      <c r="D479" s="333" t="str">
        <f t="shared" si="142"/>
        <v/>
      </c>
      <c r="E479" s="403"/>
      <c r="F479" s="376">
        <f t="shared" si="143"/>
        <v>0</v>
      </c>
      <c r="G479" s="340">
        <f t="shared" ref="G479:G485" si="144">ROUND(E479*F479,2)</f>
        <v>0</v>
      </c>
    </row>
    <row r="480" spans="1:7" ht="20.100000000000001" customHeight="1">
      <c r="A480" s="371" t="str">
        <f t="shared" si="140"/>
        <v/>
      </c>
      <c r="B480" s="336" t="str">
        <f t="shared" si="141"/>
        <v/>
      </c>
      <c r="C480" s="343"/>
      <c r="D480" s="333" t="str">
        <f t="shared" si="142"/>
        <v/>
      </c>
      <c r="E480" s="337"/>
      <c r="F480" s="376">
        <f t="shared" si="143"/>
        <v>0</v>
      </c>
      <c r="G480" s="340">
        <f t="shared" si="144"/>
        <v>0</v>
      </c>
    </row>
    <row r="481" spans="1:7" ht="20.100000000000001" customHeight="1">
      <c r="A481" s="371" t="str">
        <f t="shared" si="140"/>
        <v/>
      </c>
      <c r="B481" s="336" t="str">
        <f t="shared" si="141"/>
        <v/>
      </c>
      <c r="C481" s="343"/>
      <c r="D481" s="333" t="str">
        <f t="shared" si="142"/>
        <v/>
      </c>
      <c r="E481" s="337"/>
      <c r="F481" s="376">
        <f t="shared" si="143"/>
        <v>0</v>
      </c>
      <c r="G481" s="340">
        <f t="shared" si="144"/>
        <v>0</v>
      </c>
    </row>
    <row r="482" spans="1:7" ht="20.100000000000001" customHeight="1">
      <c r="A482" s="371" t="str">
        <f t="shared" si="140"/>
        <v/>
      </c>
      <c r="B482" s="336" t="str">
        <f t="shared" si="141"/>
        <v/>
      </c>
      <c r="C482" s="336"/>
      <c r="D482" s="333" t="str">
        <f t="shared" si="142"/>
        <v/>
      </c>
      <c r="E482" s="337"/>
      <c r="F482" s="376">
        <f t="shared" si="143"/>
        <v>0</v>
      </c>
      <c r="G482" s="340">
        <f t="shared" si="144"/>
        <v>0</v>
      </c>
    </row>
    <row r="483" spans="1:7" ht="20.100000000000001" customHeight="1">
      <c r="A483" s="371" t="str">
        <f t="shared" si="140"/>
        <v/>
      </c>
      <c r="B483" s="336" t="str">
        <f t="shared" si="141"/>
        <v/>
      </c>
      <c r="C483" s="336"/>
      <c r="D483" s="333" t="str">
        <f t="shared" si="142"/>
        <v/>
      </c>
      <c r="E483" s="337"/>
      <c r="F483" s="376">
        <f t="shared" si="143"/>
        <v>0</v>
      </c>
      <c r="G483" s="340">
        <f t="shared" si="144"/>
        <v>0</v>
      </c>
    </row>
    <row r="484" spans="1:7" ht="20.100000000000001" customHeight="1">
      <c r="A484" s="371" t="str">
        <f t="shared" si="140"/>
        <v/>
      </c>
      <c r="B484" s="336" t="str">
        <f t="shared" si="141"/>
        <v/>
      </c>
      <c r="C484" s="372"/>
      <c r="D484" s="333" t="str">
        <f t="shared" si="142"/>
        <v/>
      </c>
      <c r="E484" s="373"/>
      <c r="F484" s="376">
        <f t="shared" si="143"/>
        <v>0</v>
      </c>
      <c r="G484" s="340">
        <f t="shared" si="144"/>
        <v>0</v>
      </c>
    </row>
    <row r="485" spans="1:7" ht="20.100000000000001" customHeight="1">
      <c r="A485" s="371" t="str">
        <f t="shared" si="140"/>
        <v/>
      </c>
      <c r="B485" s="336" t="str">
        <f t="shared" si="141"/>
        <v/>
      </c>
      <c r="C485" s="372"/>
      <c r="D485" s="333" t="str">
        <f t="shared" si="142"/>
        <v/>
      </c>
      <c r="E485" s="373"/>
      <c r="F485" s="376">
        <f t="shared" si="143"/>
        <v>0</v>
      </c>
      <c r="G485" s="340">
        <f t="shared" si="144"/>
        <v>0</v>
      </c>
    </row>
    <row r="486" spans="1:7" ht="20.100000000000001" customHeight="1">
      <c r="A486" s="374"/>
      <c r="B486" s="360"/>
      <c r="C486" s="360"/>
      <c r="D486" s="338"/>
      <c r="E486" s="356"/>
      <c r="F486" s="598" t="s">
        <v>28</v>
      </c>
      <c r="G486" s="341">
        <f>SUBTOTAL(9,G478:G485)</f>
        <v>0</v>
      </c>
    </row>
    <row r="487" spans="1:7" ht="20.100000000000001" customHeight="1">
      <c r="A487" s="374"/>
      <c r="B487" s="360"/>
      <c r="C487" s="347" t="s">
        <v>723</v>
      </c>
      <c r="D487" s="338"/>
      <c r="E487" s="356"/>
      <c r="F487" s="357"/>
      <c r="G487" s="375"/>
    </row>
    <row r="488" spans="1:7" ht="20.100000000000001" customHeight="1">
      <c r="A488" s="371" t="str">
        <f t="shared" ref="A488:A496" si="145">IFERROR(VLOOKUP(C488,Tabla_Insumos,4,FALSE),"")</f>
        <v/>
      </c>
      <c r="B488" s="336" t="str">
        <f t="shared" ref="B488:B496" si="146">IFERROR(VLOOKUP(C488,Tabla_Insumos,5,FALSE),"")</f>
        <v/>
      </c>
      <c r="C488" s="343"/>
      <c r="D488" s="333" t="str">
        <f t="shared" ref="D488:D496" si="147">IFERROR(VLOOKUP(C488,Tabla_Insumos,2,FALSE),"")</f>
        <v/>
      </c>
      <c r="E488" s="402"/>
      <c r="F488" s="339">
        <f t="shared" ref="F488:F496" si="148">IFERROR(VLOOKUP(C488,Tabla_Insumos,3,FALSE),0)</f>
        <v>0</v>
      </c>
      <c r="G488" s="340">
        <f>ROUND(E488*F488,2)</f>
        <v>0</v>
      </c>
    </row>
    <row r="489" spans="1:7" ht="20.100000000000001" customHeight="1">
      <c r="A489" s="371" t="str">
        <f t="shared" si="145"/>
        <v/>
      </c>
      <c r="B489" s="336" t="str">
        <f t="shared" si="146"/>
        <v/>
      </c>
      <c r="C489" s="372"/>
      <c r="D489" s="333" t="str">
        <f t="shared" si="147"/>
        <v/>
      </c>
      <c r="E489" s="373"/>
      <c r="F489" s="339">
        <f t="shared" si="148"/>
        <v>0</v>
      </c>
      <c r="G489" s="340">
        <f t="shared" ref="G489:G496" si="149">ROUND(E489*F489,2)</f>
        <v>0</v>
      </c>
    </row>
    <row r="490" spans="1:7" ht="20.100000000000001" customHeight="1">
      <c r="A490" s="371" t="str">
        <f t="shared" si="145"/>
        <v/>
      </c>
      <c r="B490" s="336" t="str">
        <f t="shared" si="146"/>
        <v/>
      </c>
      <c r="C490" s="372"/>
      <c r="D490" s="333" t="str">
        <f t="shared" si="147"/>
        <v/>
      </c>
      <c r="E490" s="373"/>
      <c r="F490" s="339">
        <f t="shared" si="148"/>
        <v>0</v>
      </c>
      <c r="G490" s="340">
        <f t="shared" si="149"/>
        <v>0</v>
      </c>
    </row>
    <row r="491" spans="1:7" ht="20.100000000000001" customHeight="1">
      <c r="A491" s="371" t="str">
        <f t="shared" si="145"/>
        <v/>
      </c>
      <c r="B491" s="336" t="str">
        <f t="shared" si="146"/>
        <v/>
      </c>
      <c r="C491" s="377"/>
      <c r="D491" s="333" t="str">
        <f t="shared" si="147"/>
        <v/>
      </c>
      <c r="E491" s="337"/>
      <c r="F491" s="339">
        <f t="shared" si="148"/>
        <v>0</v>
      </c>
      <c r="G491" s="340">
        <f t="shared" si="149"/>
        <v>0</v>
      </c>
    </row>
    <row r="492" spans="1:7" ht="20.100000000000001" customHeight="1">
      <c r="A492" s="371" t="str">
        <f t="shared" si="145"/>
        <v/>
      </c>
      <c r="B492" s="336" t="str">
        <f t="shared" si="146"/>
        <v/>
      </c>
      <c r="C492" s="378"/>
      <c r="D492" s="333" t="str">
        <f t="shared" si="147"/>
        <v/>
      </c>
      <c r="E492" s="337"/>
      <c r="F492" s="339">
        <f t="shared" si="148"/>
        <v>0</v>
      </c>
      <c r="G492" s="340">
        <f t="shared" si="149"/>
        <v>0</v>
      </c>
    </row>
    <row r="493" spans="1:7" ht="20.100000000000001" customHeight="1">
      <c r="A493" s="371" t="str">
        <f t="shared" si="145"/>
        <v/>
      </c>
      <c r="B493" s="336" t="str">
        <f t="shared" si="146"/>
        <v/>
      </c>
      <c r="C493" s="372"/>
      <c r="D493" s="333" t="str">
        <f t="shared" si="147"/>
        <v/>
      </c>
      <c r="E493" s="373"/>
      <c r="F493" s="339">
        <f t="shared" si="148"/>
        <v>0</v>
      </c>
      <c r="G493" s="340">
        <f t="shared" si="149"/>
        <v>0</v>
      </c>
    </row>
    <row r="494" spans="1:7" ht="20.100000000000001" customHeight="1">
      <c r="A494" s="371" t="str">
        <f t="shared" si="145"/>
        <v/>
      </c>
      <c r="B494" s="336" t="str">
        <f t="shared" si="146"/>
        <v/>
      </c>
      <c r="C494" s="372"/>
      <c r="D494" s="333" t="str">
        <f t="shared" si="147"/>
        <v/>
      </c>
      <c r="E494" s="373"/>
      <c r="F494" s="339">
        <f t="shared" si="148"/>
        <v>0</v>
      </c>
      <c r="G494" s="340">
        <f t="shared" si="149"/>
        <v>0</v>
      </c>
    </row>
    <row r="495" spans="1:7" ht="20.100000000000001" customHeight="1">
      <c r="A495" s="371" t="str">
        <f t="shared" si="145"/>
        <v/>
      </c>
      <c r="B495" s="336" t="str">
        <f t="shared" si="146"/>
        <v/>
      </c>
      <c r="C495" s="372"/>
      <c r="D495" s="333" t="str">
        <f t="shared" si="147"/>
        <v/>
      </c>
      <c r="E495" s="373"/>
      <c r="F495" s="339">
        <f t="shared" si="148"/>
        <v>0</v>
      </c>
      <c r="G495" s="340">
        <f t="shared" si="149"/>
        <v>0</v>
      </c>
    </row>
    <row r="496" spans="1:7" ht="20.100000000000001" customHeight="1">
      <c r="A496" s="371" t="str">
        <f t="shared" si="145"/>
        <v/>
      </c>
      <c r="B496" s="336" t="str">
        <f t="shared" si="146"/>
        <v/>
      </c>
      <c r="C496" s="372"/>
      <c r="D496" s="333" t="str">
        <f t="shared" si="147"/>
        <v/>
      </c>
      <c r="E496" s="373"/>
      <c r="F496" s="339">
        <f t="shared" si="148"/>
        <v>0</v>
      </c>
      <c r="G496" s="340">
        <f t="shared" si="149"/>
        <v>0</v>
      </c>
    </row>
    <row r="497" spans="1:7" ht="20.100000000000001" customHeight="1">
      <c r="A497" s="379"/>
      <c r="B497" s="338"/>
      <c r="C497" s="360"/>
      <c r="D497" s="338"/>
      <c r="E497" s="356"/>
      <c r="F497" s="598" t="s">
        <v>29</v>
      </c>
      <c r="G497" s="341">
        <f>SUBTOTAL(9,G488:G496)</f>
        <v>0</v>
      </c>
    </row>
    <row r="498" spans="1:7" ht="20.100000000000001" customHeight="1" thickBot="1">
      <c r="A498" s="380"/>
      <c r="B498" s="381"/>
      <c r="C498" s="382"/>
      <c r="D498" s="381"/>
      <c r="E498" s="383"/>
      <c r="F498" s="384"/>
      <c r="G498" s="385"/>
    </row>
    <row r="499" spans="1:7" ht="20.100000000000001" customHeight="1" thickBot="1">
      <c r="A499" s="395">
        <f>B457</f>
        <v>10</v>
      </c>
      <c r="B499" s="386" t="str">
        <f>C457</f>
        <v>Relleno bajo contrapiso exterior, veredines perimetrales y vereda de acceso</v>
      </c>
      <c r="C499" s="387"/>
      <c r="D499" s="387" t="s">
        <v>30</v>
      </c>
      <c r="E499" s="388"/>
      <c r="F499" s="389" t="s">
        <v>31</v>
      </c>
      <c r="G499" s="390">
        <f>SUBTOTAL(9,G462:G498)</f>
        <v>0</v>
      </c>
    </row>
    <row r="500" spans="1:7" ht="20.100000000000001" customHeight="1" thickTop="1" thickBot="1"/>
    <row r="501" spans="1:7" ht="20.100000000000001" customHeight="1" thickTop="1">
      <c r="A501" s="391" t="s">
        <v>1255</v>
      </c>
      <c r="B501" s="392"/>
      <c r="C501" s="392"/>
      <c r="D501" s="392"/>
      <c r="E501" s="392"/>
      <c r="F501" s="392"/>
      <c r="G501" s="393"/>
    </row>
    <row r="502" spans="1:7" ht="20.100000000000001" customHeight="1">
      <c r="A502" s="344" t="s">
        <v>719</v>
      </c>
      <c r="B502" s="345" t="str">
        <f>Comitente</f>
        <v>INSTITUTO PROVINCIAL DE LA VIVIENDA</v>
      </c>
      <c r="C502" s="346"/>
      <c r="D502" s="347"/>
      <c r="E502" s="347"/>
      <c r="F502" s="348"/>
      <c r="G502" s="349"/>
    </row>
    <row r="503" spans="1:7" ht="20.100000000000001" customHeight="1">
      <c r="A503" s="344" t="s">
        <v>720</v>
      </c>
      <c r="B503" s="345" t="str">
        <f>Contratista</f>
        <v>xxxxxx</v>
      </c>
      <c r="C503" s="350"/>
      <c r="D503" s="350"/>
      <c r="E503" s="350"/>
      <c r="F503" s="351"/>
      <c r="G503" s="352"/>
    </row>
    <row r="504" spans="1:7" ht="20.100000000000001" customHeight="1">
      <c r="A504" s="344" t="s">
        <v>20</v>
      </c>
      <c r="B504" s="345" t="str">
        <f>Obra</f>
        <v>BARRIO SAN CAYETANO - DPTO. CHIMBAS</v>
      </c>
      <c r="C504" s="350"/>
      <c r="D504" s="350"/>
      <c r="E504" s="350"/>
      <c r="F504" s="351" t="s">
        <v>33</v>
      </c>
      <c r="G504" s="353">
        <f>+Datos!$C$10</f>
        <v>43525</v>
      </c>
    </row>
    <row r="505" spans="1:7" ht="20.100000000000001" customHeight="1">
      <c r="A505" s="354" t="s">
        <v>718</v>
      </c>
      <c r="B505" s="355" t="str">
        <f>Ubicación</f>
        <v>DPTO. CHIMBAS</v>
      </c>
      <c r="C505" s="355"/>
      <c r="D505" s="338"/>
      <c r="E505" s="356"/>
      <c r="F505" s="357"/>
      <c r="G505" s="358"/>
    </row>
    <row r="506" spans="1:7" ht="20.100000000000001" customHeight="1">
      <c r="A506" s="354" t="s">
        <v>34</v>
      </c>
      <c r="B506" s="359" t="s">
        <v>1125</v>
      </c>
      <c r="C506" s="360" t="str">
        <f>IFERROR(VLOOKUP(B506,Tabla_CyP,2,FALSE),"")</f>
        <v>VIVIENDA</v>
      </c>
      <c r="D506" s="361"/>
      <c r="E506" s="356"/>
      <c r="F506" s="357"/>
      <c r="G506" s="358"/>
    </row>
    <row r="507" spans="1:7" ht="20.100000000000001" customHeight="1">
      <c r="A507" s="354" t="s">
        <v>21</v>
      </c>
      <c r="B507" s="394">
        <f>IFERROR(VLOOKUP(COUNTIF($A$1:A507,"ITEM:"),Tabla_NumeroItem,2,FALSE),"")</f>
        <v>11</v>
      </c>
      <c r="C507" s="360" t="str">
        <f>IFERROR(VLOOKUP(B507,Tabla_CyP,2,FALSE),"")</f>
        <v>Contrapiso Hormigón Fratasado (e=10cm)</v>
      </c>
      <c r="D507" s="338"/>
      <c r="E507" s="356"/>
      <c r="F507" s="351" t="s">
        <v>22</v>
      </c>
      <c r="G507" s="362" t="str">
        <f>IFERROR(VLOOKUP(B507,Tabla_CyP,4,FALSE),"")</f>
        <v>m2</v>
      </c>
    </row>
    <row r="508" spans="1:7" ht="20.100000000000001" customHeight="1">
      <c r="A508" s="354"/>
      <c r="B508" s="355"/>
      <c r="C508" s="360"/>
      <c r="D508" s="338"/>
      <c r="E508" s="356"/>
      <c r="F508" s="357"/>
      <c r="G508" s="358"/>
    </row>
    <row r="509" spans="1:7" ht="20.100000000000001" customHeight="1">
      <c r="A509" s="628" t="s">
        <v>581</v>
      </c>
      <c r="B509" s="629"/>
      <c r="C509" s="630" t="s">
        <v>0</v>
      </c>
      <c r="D509" s="630" t="s">
        <v>23</v>
      </c>
      <c r="E509" s="632" t="s">
        <v>24</v>
      </c>
      <c r="F509" s="624" t="s">
        <v>25</v>
      </c>
      <c r="G509" s="626" t="s">
        <v>26</v>
      </c>
    </row>
    <row r="510" spans="1:7" ht="20.100000000000001" customHeight="1">
      <c r="A510" s="363" t="s">
        <v>582</v>
      </c>
      <c r="B510" s="364" t="s">
        <v>583</v>
      </c>
      <c r="C510" s="631"/>
      <c r="D510" s="631"/>
      <c r="E510" s="633"/>
      <c r="F510" s="625"/>
      <c r="G510" s="627"/>
    </row>
    <row r="511" spans="1:7" ht="20.100000000000001" customHeight="1">
      <c r="A511" s="599"/>
      <c r="B511" s="365"/>
      <c r="C511" s="366" t="s">
        <v>721</v>
      </c>
      <c r="D511" s="367"/>
      <c r="E511" s="368"/>
      <c r="F511" s="369"/>
      <c r="G511" s="370"/>
    </row>
    <row r="512" spans="1:7" ht="20.100000000000001" customHeight="1">
      <c r="A512" s="371" t="str">
        <f t="shared" ref="A512:A525" si="150">IFERROR(VLOOKUP(C512,Tabla_Insumos,4,FALSE),"")</f>
        <v/>
      </c>
      <c r="B512" s="336" t="str">
        <f t="shared" ref="B512:B525" si="151">IFERROR(VLOOKUP(C512,Tabla_Insumos,5,FALSE),"")</f>
        <v/>
      </c>
      <c r="C512" s="343"/>
      <c r="D512" s="333" t="str">
        <f t="shared" ref="D512:D525" si="152">IFERROR(VLOOKUP(C512,Tabla_Insumos,2,FALSE),"")</f>
        <v/>
      </c>
      <c r="E512" s="397"/>
      <c r="F512" s="339">
        <f t="shared" ref="F512:F525" si="153">IFERROR(VLOOKUP(C512,Tabla_Insumos,3,FALSE),0)</f>
        <v>0</v>
      </c>
      <c r="G512" s="340">
        <f>ROUND(E512*F512,2)</f>
        <v>0</v>
      </c>
    </row>
    <row r="513" spans="1:7" ht="20.100000000000001" customHeight="1">
      <c r="A513" s="371" t="str">
        <f t="shared" si="150"/>
        <v/>
      </c>
      <c r="B513" s="336" t="str">
        <f t="shared" si="151"/>
        <v/>
      </c>
      <c r="C513" s="343"/>
      <c r="D513" s="333" t="str">
        <f t="shared" si="152"/>
        <v/>
      </c>
      <c r="E513" s="397"/>
      <c r="F513" s="339">
        <f t="shared" si="153"/>
        <v>0</v>
      </c>
      <c r="G513" s="340">
        <f t="shared" ref="G513:G525" si="154">ROUND(E513*F513,2)</f>
        <v>0</v>
      </c>
    </row>
    <row r="514" spans="1:7" ht="20.100000000000001" customHeight="1">
      <c r="A514" s="371" t="str">
        <f t="shared" si="150"/>
        <v/>
      </c>
      <c r="B514" s="336" t="str">
        <f t="shared" si="151"/>
        <v/>
      </c>
      <c r="C514" s="343"/>
      <c r="D514" s="333" t="str">
        <f t="shared" si="152"/>
        <v/>
      </c>
      <c r="E514" s="397"/>
      <c r="F514" s="339">
        <f t="shared" si="153"/>
        <v>0</v>
      </c>
      <c r="G514" s="340">
        <f t="shared" si="154"/>
        <v>0</v>
      </c>
    </row>
    <row r="515" spans="1:7" ht="20.100000000000001" customHeight="1">
      <c r="A515" s="371" t="str">
        <f t="shared" si="150"/>
        <v/>
      </c>
      <c r="B515" s="336" t="str">
        <f t="shared" si="151"/>
        <v/>
      </c>
      <c r="C515" s="336"/>
      <c r="D515" s="333" t="str">
        <f t="shared" si="152"/>
        <v/>
      </c>
      <c r="E515" s="403"/>
      <c r="F515" s="339">
        <f t="shared" si="153"/>
        <v>0</v>
      </c>
      <c r="G515" s="340">
        <f t="shared" si="154"/>
        <v>0</v>
      </c>
    </row>
    <row r="516" spans="1:7" ht="20.100000000000001" customHeight="1">
      <c r="A516" s="371" t="str">
        <f t="shared" si="150"/>
        <v/>
      </c>
      <c r="B516" s="336" t="str">
        <f t="shared" si="151"/>
        <v/>
      </c>
      <c r="C516" s="336"/>
      <c r="D516" s="333" t="str">
        <f t="shared" si="152"/>
        <v/>
      </c>
      <c r="E516" s="403"/>
      <c r="F516" s="339">
        <f t="shared" si="153"/>
        <v>0</v>
      </c>
      <c r="G516" s="340">
        <f t="shared" si="154"/>
        <v>0</v>
      </c>
    </row>
    <row r="517" spans="1:7" ht="20.100000000000001" customHeight="1">
      <c r="A517" s="371" t="str">
        <f t="shared" si="150"/>
        <v/>
      </c>
      <c r="B517" s="336" t="str">
        <f t="shared" si="151"/>
        <v/>
      </c>
      <c r="C517" s="336"/>
      <c r="D517" s="333" t="str">
        <f t="shared" si="152"/>
        <v/>
      </c>
      <c r="E517" s="403"/>
      <c r="F517" s="339">
        <f t="shared" si="153"/>
        <v>0</v>
      </c>
      <c r="G517" s="340">
        <f t="shared" si="154"/>
        <v>0</v>
      </c>
    </row>
    <row r="518" spans="1:7" ht="20.100000000000001" customHeight="1">
      <c r="A518" s="371" t="str">
        <f t="shared" si="150"/>
        <v/>
      </c>
      <c r="B518" s="336" t="str">
        <f t="shared" si="151"/>
        <v/>
      </c>
      <c r="C518" s="336"/>
      <c r="D518" s="333" t="str">
        <f t="shared" si="152"/>
        <v/>
      </c>
      <c r="E518" s="403"/>
      <c r="F518" s="339">
        <f t="shared" si="153"/>
        <v>0</v>
      </c>
      <c r="G518" s="340">
        <f t="shared" si="154"/>
        <v>0</v>
      </c>
    </row>
    <row r="519" spans="1:7" ht="20.100000000000001" customHeight="1">
      <c r="A519" s="371" t="str">
        <f t="shared" si="150"/>
        <v/>
      </c>
      <c r="B519" s="336" t="str">
        <f t="shared" si="151"/>
        <v/>
      </c>
      <c r="C519" s="405"/>
      <c r="D519" s="333" t="str">
        <f t="shared" si="152"/>
        <v/>
      </c>
      <c r="E519" s="403"/>
      <c r="F519" s="339">
        <f t="shared" si="153"/>
        <v>0</v>
      </c>
      <c r="G519" s="340">
        <f t="shared" si="154"/>
        <v>0</v>
      </c>
    </row>
    <row r="520" spans="1:7" ht="20.100000000000001" customHeight="1">
      <c r="A520" s="371" t="str">
        <f t="shared" si="150"/>
        <v/>
      </c>
      <c r="B520" s="336" t="str">
        <f t="shared" si="151"/>
        <v/>
      </c>
      <c r="C520" s="336"/>
      <c r="D520" s="333" t="str">
        <f t="shared" si="152"/>
        <v/>
      </c>
      <c r="E520" s="403"/>
      <c r="F520" s="339">
        <f t="shared" si="153"/>
        <v>0</v>
      </c>
      <c r="G520" s="340">
        <f t="shared" si="154"/>
        <v>0</v>
      </c>
    </row>
    <row r="521" spans="1:7" ht="20.100000000000001" customHeight="1">
      <c r="A521" s="371" t="str">
        <f t="shared" si="150"/>
        <v/>
      </c>
      <c r="B521" s="336" t="str">
        <f t="shared" si="151"/>
        <v/>
      </c>
      <c r="C521" s="372"/>
      <c r="D521" s="333" t="str">
        <f t="shared" si="152"/>
        <v/>
      </c>
      <c r="E521" s="373"/>
      <c r="F521" s="339">
        <f t="shared" si="153"/>
        <v>0</v>
      </c>
      <c r="G521" s="340">
        <f t="shared" si="154"/>
        <v>0</v>
      </c>
    </row>
    <row r="522" spans="1:7" ht="20.100000000000001" customHeight="1">
      <c r="A522" s="371" t="str">
        <f t="shared" si="150"/>
        <v/>
      </c>
      <c r="B522" s="336" t="str">
        <f t="shared" si="151"/>
        <v/>
      </c>
      <c r="C522" s="372"/>
      <c r="D522" s="333" t="str">
        <f t="shared" si="152"/>
        <v/>
      </c>
      <c r="E522" s="373"/>
      <c r="F522" s="339">
        <f t="shared" si="153"/>
        <v>0</v>
      </c>
      <c r="G522" s="340">
        <f t="shared" si="154"/>
        <v>0</v>
      </c>
    </row>
    <row r="523" spans="1:7" ht="20.100000000000001" customHeight="1">
      <c r="A523" s="371" t="str">
        <f t="shared" si="150"/>
        <v/>
      </c>
      <c r="B523" s="336" t="str">
        <f t="shared" si="151"/>
        <v/>
      </c>
      <c r="C523" s="372"/>
      <c r="D523" s="333" t="str">
        <f t="shared" si="152"/>
        <v/>
      </c>
      <c r="E523" s="373"/>
      <c r="F523" s="339">
        <f t="shared" si="153"/>
        <v>0</v>
      </c>
      <c r="G523" s="340">
        <f t="shared" si="154"/>
        <v>0</v>
      </c>
    </row>
    <row r="524" spans="1:7" ht="20.100000000000001" customHeight="1">
      <c r="A524" s="371" t="str">
        <f t="shared" si="150"/>
        <v/>
      </c>
      <c r="B524" s="336" t="str">
        <f t="shared" si="151"/>
        <v/>
      </c>
      <c r="C524" s="372"/>
      <c r="D524" s="333" t="str">
        <f t="shared" si="152"/>
        <v/>
      </c>
      <c r="E524" s="373"/>
      <c r="F524" s="339">
        <f t="shared" si="153"/>
        <v>0</v>
      </c>
      <c r="G524" s="340">
        <f t="shared" si="154"/>
        <v>0</v>
      </c>
    </row>
    <row r="525" spans="1:7" ht="20.100000000000001" customHeight="1">
      <c r="A525" s="371" t="str">
        <f t="shared" si="150"/>
        <v/>
      </c>
      <c r="B525" s="336" t="str">
        <f t="shared" si="151"/>
        <v/>
      </c>
      <c r="C525" s="372"/>
      <c r="D525" s="333" t="str">
        <f t="shared" si="152"/>
        <v/>
      </c>
      <c r="E525" s="373"/>
      <c r="F525" s="339">
        <f t="shared" si="153"/>
        <v>0</v>
      </c>
      <c r="G525" s="340">
        <f t="shared" si="154"/>
        <v>0</v>
      </c>
    </row>
    <row r="526" spans="1:7" ht="20.100000000000001" customHeight="1">
      <c r="A526" s="374"/>
      <c r="B526" s="360"/>
      <c r="C526" s="360"/>
      <c r="D526" s="338"/>
      <c r="E526" s="356"/>
      <c r="F526" s="598" t="s">
        <v>27</v>
      </c>
      <c r="G526" s="341">
        <f>SUBTOTAL(9,G512:G525)</f>
        <v>0</v>
      </c>
    </row>
    <row r="527" spans="1:7" ht="20.100000000000001" customHeight="1">
      <c r="A527" s="374"/>
      <c r="B527" s="360"/>
      <c r="C527" s="347" t="s">
        <v>722</v>
      </c>
      <c r="D527" s="338"/>
      <c r="E527" s="356"/>
      <c r="F527" s="357"/>
      <c r="G527" s="375"/>
    </row>
    <row r="528" spans="1:7" ht="20.100000000000001" customHeight="1">
      <c r="A528" s="371" t="str">
        <f t="shared" ref="A528:A535" si="155">IFERROR(VLOOKUP(C528,Tabla_Insumos,4,FALSE),"")</f>
        <v/>
      </c>
      <c r="B528" s="336" t="str">
        <f t="shared" ref="B528:B535" si="156">IFERROR(VLOOKUP(C528,Tabla_Insumos,5,FALSE),"")</f>
        <v/>
      </c>
      <c r="C528" s="342"/>
      <c r="D528" s="333" t="str">
        <f t="shared" ref="D528:D535" si="157">IFERROR(VLOOKUP(C528,Tabla_Insumos,2,FALSE),"")</f>
        <v/>
      </c>
      <c r="E528" s="403"/>
      <c r="F528" s="376">
        <f t="shared" ref="F528:F535" si="158">IFERROR(VLOOKUP(C528,Tabla_Insumos,3,FALSE),0)</f>
        <v>0</v>
      </c>
      <c r="G528" s="340">
        <f>ROUND(E528*F528,2)</f>
        <v>0</v>
      </c>
    </row>
    <row r="529" spans="1:7" ht="20.100000000000001" customHeight="1">
      <c r="A529" s="371" t="str">
        <f t="shared" si="155"/>
        <v/>
      </c>
      <c r="B529" s="336" t="str">
        <f t="shared" si="156"/>
        <v/>
      </c>
      <c r="C529" s="409"/>
      <c r="D529" s="333" t="str">
        <f t="shared" si="157"/>
        <v/>
      </c>
      <c r="E529" s="403"/>
      <c r="F529" s="376">
        <f t="shared" si="158"/>
        <v>0</v>
      </c>
      <c r="G529" s="340">
        <f t="shared" ref="G529:G535" si="159">ROUND(E529*F529,2)</f>
        <v>0</v>
      </c>
    </row>
    <row r="530" spans="1:7" ht="20.100000000000001" customHeight="1">
      <c r="A530" s="371" t="str">
        <f t="shared" si="155"/>
        <v/>
      </c>
      <c r="B530" s="336" t="str">
        <f t="shared" si="156"/>
        <v/>
      </c>
      <c r="C530" s="645"/>
      <c r="D530" s="333" t="str">
        <f t="shared" si="157"/>
        <v/>
      </c>
      <c r="E530" s="337"/>
      <c r="F530" s="376">
        <f>IFERROR(VLOOKUP(C530,Tabla_Insumos,3,FALSE),0)</f>
        <v>0</v>
      </c>
      <c r="G530" s="340">
        <f>ROUND(E530*F530,2)</f>
        <v>0</v>
      </c>
    </row>
    <row r="531" spans="1:7" ht="20.100000000000001" customHeight="1">
      <c r="A531" s="371" t="str">
        <f t="shared" si="155"/>
        <v/>
      </c>
      <c r="B531" s="336" t="str">
        <f t="shared" si="156"/>
        <v/>
      </c>
      <c r="C531" s="343"/>
      <c r="D531" s="333" t="str">
        <f t="shared" si="157"/>
        <v/>
      </c>
      <c r="E531" s="337"/>
      <c r="F531" s="376">
        <f t="shared" si="158"/>
        <v>0</v>
      </c>
      <c r="G531" s="340">
        <f t="shared" si="159"/>
        <v>0</v>
      </c>
    </row>
    <row r="532" spans="1:7" ht="20.100000000000001" customHeight="1">
      <c r="A532" s="371" t="str">
        <f t="shared" si="155"/>
        <v/>
      </c>
      <c r="B532" s="336" t="str">
        <f t="shared" si="156"/>
        <v/>
      </c>
      <c r="C532" s="336"/>
      <c r="D532" s="333" t="str">
        <f t="shared" si="157"/>
        <v/>
      </c>
      <c r="E532" s="337"/>
      <c r="F532" s="376">
        <f t="shared" si="158"/>
        <v>0</v>
      </c>
      <c r="G532" s="340">
        <f t="shared" si="159"/>
        <v>0</v>
      </c>
    </row>
    <row r="533" spans="1:7" ht="20.100000000000001" customHeight="1">
      <c r="A533" s="371" t="str">
        <f t="shared" si="155"/>
        <v/>
      </c>
      <c r="B533" s="336" t="str">
        <f t="shared" si="156"/>
        <v/>
      </c>
      <c r="C533" s="336"/>
      <c r="D533" s="333" t="str">
        <f t="shared" si="157"/>
        <v/>
      </c>
      <c r="E533" s="337"/>
      <c r="F533" s="376">
        <f t="shared" si="158"/>
        <v>0</v>
      </c>
      <c r="G533" s="340">
        <f t="shared" si="159"/>
        <v>0</v>
      </c>
    </row>
    <row r="534" spans="1:7" ht="20.100000000000001" customHeight="1">
      <c r="A534" s="371" t="str">
        <f t="shared" si="155"/>
        <v/>
      </c>
      <c r="B534" s="336" t="str">
        <f t="shared" si="156"/>
        <v/>
      </c>
      <c r="C534" s="372"/>
      <c r="D534" s="333" t="str">
        <f t="shared" si="157"/>
        <v/>
      </c>
      <c r="E534" s="373"/>
      <c r="F534" s="376">
        <f t="shared" si="158"/>
        <v>0</v>
      </c>
      <c r="G534" s="340">
        <f t="shared" si="159"/>
        <v>0</v>
      </c>
    </row>
    <row r="535" spans="1:7" ht="20.100000000000001" customHeight="1">
      <c r="A535" s="371" t="str">
        <f t="shared" si="155"/>
        <v/>
      </c>
      <c r="B535" s="336" t="str">
        <f t="shared" si="156"/>
        <v/>
      </c>
      <c r="C535" s="372"/>
      <c r="D535" s="333" t="str">
        <f t="shared" si="157"/>
        <v/>
      </c>
      <c r="E535" s="373"/>
      <c r="F535" s="376">
        <f t="shared" si="158"/>
        <v>0</v>
      </c>
      <c r="G535" s="340">
        <f t="shared" si="159"/>
        <v>0</v>
      </c>
    </row>
    <row r="536" spans="1:7" ht="20.100000000000001" customHeight="1">
      <c r="A536" s="374"/>
      <c r="B536" s="360"/>
      <c r="C536" s="360"/>
      <c r="D536" s="338"/>
      <c r="E536" s="356"/>
      <c r="F536" s="598" t="s">
        <v>28</v>
      </c>
      <c r="G536" s="341">
        <f>SUBTOTAL(9,G528:G535)</f>
        <v>0</v>
      </c>
    </row>
    <row r="537" spans="1:7" ht="20.100000000000001" customHeight="1">
      <c r="A537" s="374"/>
      <c r="B537" s="360"/>
      <c r="C537" s="347" t="s">
        <v>723</v>
      </c>
      <c r="D537" s="338"/>
      <c r="E537" s="356"/>
      <c r="F537" s="357"/>
      <c r="G537" s="375"/>
    </row>
    <row r="538" spans="1:7" ht="20.100000000000001" customHeight="1">
      <c r="A538" s="371" t="str">
        <f t="shared" ref="A538:A546" si="160">IFERROR(VLOOKUP(C538,Tabla_Insumos,4,FALSE),"")</f>
        <v/>
      </c>
      <c r="B538" s="336" t="str">
        <f t="shared" ref="B538:B546" si="161">IFERROR(VLOOKUP(C538,Tabla_Insumos,5,FALSE),"")</f>
        <v/>
      </c>
      <c r="C538" s="343"/>
      <c r="D538" s="333" t="str">
        <f t="shared" ref="D538:D546" si="162">IFERROR(VLOOKUP(C538,Tabla_Insumos,2,FALSE),"")</f>
        <v/>
      </c>
      <c r="E538" s="402"/>
      <c r="F538" s="339">
        <f t="shared" ref="F538:F546" si="163">IFERROR(VLOOKUP(C538,Tabla_Insumos,3,FALSE),0)</f>
        <v>0</v>
      </c>
      <c r="G538" s="340">
        <f>ROUND(E538*F538,2)</f>
        <v>0</v>
      </c>
    </row>
    <row r="539" spans="1:7" ht="20.100000000000001" customHeight="1">
      <c r="A539" s="371" t="str">
        <f t="shared" si="160"/>
        <v/>
      </c>
      <c r="B539" s="336" t="str">
        <f t="shared" si="161"/>
        <v/>
      </c>
      <c r="C539" s="372"/>
      <c r="D539" s="333" t="str">
        <f t="shared" si="162"/>
        <v/>
      </c>
      <c r="E539" s="373"/>
      <c r="F539" s="339">
        <f t="shared" si="163"/>
        <v>0</v>
      </c>
      <c r="G539" s="340">
        <f t="shared" ref="G539:G546" si="164">ROUND(E539*F539,2)</f>
        <v>0</v>
      </c>
    </row>
    <row r="540" spans="1:7" ht="20.100000000000001" customHeight="1">
      <c r="A540" s="371" t="str">
        <f t="shared" si="160"/>
        <v/>
      </c>
      <c r="B540" s="336" t="str">
        <f t="shared" si="161"/>
        <v/>
      </c>
      <c r="C540" s="372"/>
      <c r="D540" s="333" t="str">
        <f t="shared" si="162"/>
        <v/>
      </c>
      <c r="E540" s="373"/>
      <c r="F540" s="339">
        <f t="shared" si="163"/>
        <v>0</v>
      </c>
      <c r="G540" s="340">
        <f t="shared" si="164"/>
        <v>0</v>
      </c>
    </row>
    <row r="541" spans="1:7" ht="20.100000000000001" customHeight="1">
      <c r="A541" s="371" t="str">
        <f t="shared" si="160"/>
        <v/>
      </c>
      <c r="B541" s="336" t="str">
        <f t="shared" si="161"/>
        <v/>
      </c>
      <c r="C541" s="377"/>
      <c r="D541" s="333" t="str">
        <f t="shared" si="162"/>
        <v/>
      </c>
      <c r="E541" s="337"/>
      <c r="F541" s="339">
        <f t="shared" si="163"/>
        <v>0</v>
      </c>
      <c r="G541" s="340">
        <f t="shared" si="164"/>
        <v>0</v>
      </c>
    </row>
    <row r="542" spans="1:7" ht="20.100000000000001" customHeight="1">
      <c r="A542" s="371" t="str">
        <f t="shared" si="160"/>
        <v/>
      </c>
      <c r="B542" s="336" t="str">
        <f t="shared" si="161"/>
        <v/>
      </c>
      <c r="C542" s="378"/>
      <c r="D542" s="333" t="str">
        <f t="shared" si="162"/>
        <v/>
      </c>
      <c r="E542" s="337"/>
      <c r="F542" s="339">
        <f t="shared" si="163"/>
        <v>0</v>
      </c>
      <c r="G542" s="340">
        <f t="shared" si="164"/>
        <v>0</v>
      </c>
    </row>
    <row r="543" spans="1:7" ht="20.100000000000001" customHeight="1">
      <c r="A543" s="371" t="str">
        <f t="shared" si="160"/>
        <v/>
      </c>
      <c r="B543" s="336" t="str">
        <f t="shared" si="161"/>
        <v/>
      </c>
      <c r="C543" s="372"/>
      <c r="D543" s="333" t="str">
        <f t="shared" si="162"/>
        <v/>
      </c>
      <c r="E543" s="373"/>
      <c r="F543" s="339">
        <f t="shared" si="163"/>
        <v>0</v>
      </c>
      <c r="G543" s="340">
        <f t="shared" si="164"/>
        <v>0</v>
      </c>
    </row>
    <row r="544" spans="1:7" ht="20.100000000000001" customHeight="1">
      <c r="A544" s="371" t="str">
        <f t="shared" si="160"/>
        <v/>
      </c>
      <c r="B544" s="336" t="str">
        <f t="shared" si="161"/>
        <v/>
      </c>
      <c r="C544" s="372"/>
      <c r="D544" s="333" t="str">
        <f t="shared" si="162"/>
        <v/>
      </c>
      <c r="E544" s="373"/>
      <c r="F544" s="339">
        <f t="shared" si="163"/>
        <v>0</v>
      </c>
      <c r="G544" s="340">
        <f t="shared" si="164"/>
        <v>0</v>
      </c>
    </row>
    <row r="545" spans="1:7" ht="20.100000000000001" customHeight="1">
      <c r="A545" s="371" t="str">
        <f t="shared" si="160"/>
        <v/>
      </c>
      <c r="B545" s="336" t="str">
        <f t="shared" si="161"/>
        <v/>
      </c>
      <c r="C545" s="372"/>
      <c r="D545" s="333" t="str">
        <f t="shared" si="162"/>
        <v/>
      </c>
      <c r="E545" s="373"/>
      <c r="F545" s="339">
        <f t="shared" si="163"/>
        <v>0</v>
      </c>
      <c r="G545" s="340">
        <f t="shared" si="164"/>
        <v>0</v>
      </c>
    </row>
    <row r="546" spans="1:7" ht="20.100000000000001" customHeight="1">
      <c r="A546" s="371" t="str">
        <f t="shared" si="160"/>
        <v/>
      </c>
      <c r="B546" s="336" t="str">
        <f t="shared" si="161"/>
        <v/>
      </c>
      <c r="C546" s="372"/>
      <c r="D546" s="333" t="str">
        <f t="shared" si="162"/>
        <v/>
      </c>
      <c r="E546" s="373"/>
      <c r="F546" s="339">
        <f t="shared" si="163"/>
        <v>0</v>
      </c>
      <c r="G546" s="340">
        <f t="shared" si="164"/>
        <v>0</v>
      </c>
    </row>
    <row r="547" spans="1:7" ht="20.100000000000001" customHeight="1">
      <c r="A547" s="379"/>
      <c r="B547" s="338"/>
      <c r="C547" s="360"/>
      <c r="D547" s="338"/>
      <c r="E547" s="356"/>
      <c r="F547" s="598" t="s">
        <v>29</v>
      </c>
      <c r="G547" s="341">
        <f>SUBTOTAL(9,G538:G546)</f>
        <v>0</v>
      </c>
    </row>
    <row r="548" spans="1:7" ht="20.100000000000001" customHeight="1" thickBot="1">
      <c r="A548" s="380"/>
      <c r="B548" s="381"/>
      <c r="C548" s="382"/>
      <c r="D548" s="381"/>
      <c r="E548" s="383"/>
      <c r="F548" s="384"/>
      <c r="G548" s="385"/>
    </row>
    <row r="549" spans="1:7" ht="20.100000000000001" customHeight="1" thickBot="1">
      <c r="A549" s="395">
        <f>B507</f>
        <v>11</v>
      </c>
      <c r="B549" s="386" t="str">
        <f>C507</f>
        <v>Contrapiso Hormigón Fratasado (e=10cm)</v>
      </c>
      <c r="C549" s="387"/>
      <c r="D549" s="387" t="s">
        <v>30</v>
      </c>
      <c r="E549" s="388"/>
      <c r="F549" s="389" t="s">
        <v>31</v>
      </c>
      <c r="G549" s="390">
        <f>SUBTOTAL(9,G512:G548)</f>
        <v>0</v>
      </c>
    </row>
    <row r="550" spans="1:7" ht="20.100000000000001" customHeight="1" thickTop="1" thickBot="1"/>
    <row r="551" spans="1:7" ht="20.100000000000001" customHeight="1" thickTop="1">
      <c r="A551" s="391" t="s">
        <v>1255</v>
      </c>
      <c r="B551" s="392"/>
      <c r="C551" s="392"/>
      <c r="D551" s="392"/>
      <c r="E551" s="392"/>
      <c r="F551" s="392"/>
      <c r="G551" s="393"/>
    </row>
    <row r="552" spans="1:7" ht="20.100000000000001" customHeight="1">
      <c r="A552" s="344" t="s">
        <v>719</v>
      </c>
      <c r="B552" s="345" t="str">
        <f>Comitente</f>
        <v>INSTITUTO PROVINCIAL DE LA VIVIENDA</v>
      </c>
      <c r="C552" s="346"/>
      <c r="D552" s="347"/>
      <c r="E552" s="347"/>
      <c r="F552" s="348"/>
      <c r="G552" s="349"/>
    </row>
    <row r="553" spans="1:7" ht="20.100000000000001" customHeight="1">
      <c r="A553" s="344" t="s">
        <v>720</v>
      </c>
      <c r="B553" s="345" t="str">
        <f>Contratista</f>
        <v>xxxxxx</v>
      </c>
      <c r="C553" s="350"/>
      <c r="D553" s="350"/>
      <c r="E553" s="350"/>
      <c r="F553" s="351"/>
      <c r="G553" s="352"/>
    </row>
    <row r="554" spans="1:7" ht="20.100000000000001" customHeight="1">
      <c r="A554" s="344" t="s">
        <v>20</v>
      </c>
      <c r="B554" s="345" t="str">
        <f>Obra</f>
        <v>BARRIO SAN CAYETANO - DPTO. CHIMBAS</v>
      </c>
      <c r="C554" s="350"/>
      <c r="D554" s="350"/>
      <c r="E554" s="350"/>
      <c r="F554" s="351" t="s">
        <v>33</v>
      </c>
      <c r="G554" s="353">
        <f>+Datos!$C$10</f>
        <v>43525</v>
      </c>
    </row>
    <row r="555" spans="1:7" ht="20.100000000000001" customHeight="1">
      <c r="A555" s="354" t="s">
        <v>718</v>
      </c>
      <c r="B555" s="355" t="str">
        <f>Ubicación</f>
        <v>DPTO. CHIMBAS</v>
      </c>
      <c r="C555" s="355"/>
      <c r="D555" s="338"/>
      <c r="E555" s="356"/>
      <c r="F555" s="357"/>
      <c r="G555" s="358"/>
    </row>
    <row r="556" spans="1:7" ht="20.100000000000001" customHeight="1">
      <c r="A556" s="354" t="s">
        <v>34</v>
      </c>
      <c r="B556" s="359" t="s">
        <v>1125</v>
      </c>
      <c r="C556" s="360" t="str">
        <f>IFERROR(VLOOKUP(B556,Tabla_CyP,2,FALSE),"")</f>
        <v>VIVIENDA</v>
      </c>
      <c r="D556" s="361"/>
      <c r="E556" s="356"/>
      <c r="F556" s="357"/>
      <c r="G556" s="358"/>
    </row>
    <row r="557" spans="1:7" ht="20.100000000000001" customHeight="1">
      <c r="A557" s="354" t="s">
        <v>21</v>
      </c>
      <c r="B557" s="394">
        <f>IFERROR(VLOOKUP(COUNTIF($A$1:A557,"ITEM:"),Tabla_NumeroItem,2,FALSE),"")</f>
        <v>12</v>
      </c>
      <c r="C557" s="360" t="str">
        <f>IFERROR(VLOOKUP(B557,Tabla_CyP,2,FALSE),"")</f>
        <v>Capa Aisladora Horizontal</v>
      </c>
      <c r="D557" s="338"/>
      <c r="E557" s="356"/>
      <c r="F557" s="351" t="s">
        <v>22</v>
      </c>
      <c r="G557" s="362" t="str">
        <f>IFERROR(VLOOKUP(B557,Tabla_CyP,4,FALSE),"")</f>
        <v>m2</v>
      </c>
    </row>
    <row r="558" spans="1:7" ht="20.100000000000001" customHeight="1">
      <c r="A558" s="354"/>
      <c r="B558" s="355"/>
      <c r="C558" s="360"/>
      <c r="D558" s="338"/>
      <c r="E558" s="356"/>
      <c r="F558" s="357"/>
      <c r="G558" s="358"/>
    </row>
    <row r="559" spans="1:7" ht="20.100000000000001" customHeight="1">
      <c r="A559" s="628" t="s">
        <v>581</v>
      </c>
      <c r="B559" s="629"/>
      <c r="C559" s="630" t="s">
        <v>0</v>
      </c>
      <c r="D559" s="630" t="s">
        <v>23</v>
      </c>
      <c r="E559" s="632" t="s">
        <v>24</v>
      </c>
      <c r="F559" s="624" t="s">
        <v>25</v>
      </c>
      <c r="G559" s="626" t="s">
        <v>26</v>
      </c>
    </row>
    <row r="560" spans="1:7" ht="20.100000000000001" customHeight="1">
      <c r="A560" s="363" t="s">
        <v>582</v>
      </c>
      <c r="B560" s="364" t="s">
        <v>583</v>
      </c>
      <c r="C560" s="631"/>
      <c r="D560" s="631"/>
      <c r="E560" s="633"/>
      <c r="F560" s="625"/>
      <c r="G560" s="627"/>
    </row>
    <row r="561" spans="1:7" ht="20.100000000000001" customHeight="1">
      <c r="A561" s="599"/>
      <c r="B561" s="365"/>
      <c r="C561" s="366" t="s">
        <v>721</v>
      </c>
      <c r="D561" s="367"/>
      <c r="E561" s="368"/>
      <c r="F561" s="369"/>
      <c r="G561" s="370"/>
    </row>
    <row r="562" spans="1:7" ht="20.100000000000001" customHeight="1">
      <c r="A562" s="371" t="str">
        <f t="shared" ref="A562:A575" si="165">IFERROR(VLOOKUP(C562,Tabla_Insumos,4,FALSE),"")</f>
        <v/>
      </c>
      <c r="B562" s="336" t="str">
        <f t="shared" ref="B562:B575" si="166">IFERROR(VLOOKUP(C562,Tabla_Insumos,5,FALSE),"")</f>
        <v/>
      </c>
      <c r="C562" s="343"/>
      <c r="D562" s="333" t="str">
        <f t="shared" ref="D562:D575" si="167">IFERROR(VLOOKUP(C562,Tabla_Insumos,2,FALSE),"")</f>
        <v/>
      </c>
      <c r="E562" s="397"/>
      <c r="F562" s="339">
        <f t="shared" ref="F562:F575" si="168">IFERROR(VLOOKUP(C562,Tabla_Insumos,3,FALSE),0)</f>
        <v>0</v>
      </c>
      <c r="G562" s="340">
        <f>ROUND(E562*F562,2)</f>
        <v>0</v>
      </c>
    </row>
    <row r="563" spans="1:7" ht="20.100000000000001" customHeight="1">
      <c r="A563" s="371" t="str">
        <f t="shared" si="165"/>
        <v/>
      </c>
      <c r="B563" s="336" t="str">
        <f t="shared" si="166"/>
        <v/>
      </c>
      <c r="C563" s="343"/>
      <c r="D563" s="333" t="str">
        <f t="shared" si="167"/>
        <v/>
      </c>
      <c r="E563" s="397"/>
      <c r="F563" s="339">
        <f t="shared" si="168"/>
        <v>0</v>
      </c>
      <c r="G563" s="340">
        <f t="shared" ref="G563:G575" si="169">ROUND(E563*F563,2)</f>
        <v>0</v>
      </c>
    </row>
    <row r="564" spans="1:7" ht="20.100000000000001" customHeight="1">
      <c r="A564" s="371" t="str">
        <f t="shared" si="165"/>
        <v/>
      </c>
      <c r="B564" s="336" t="str">
        <f t="shared" si="166"/>
        <v/>
      </c>
      <c r="C564" s="343"/>
      <c r="D564" s="333" t="str">
        <f t="shared" si="167"/>
        <v/>
      </c>
      <c r="E564" s="397"/>
      <c r="F564" s="339">
        <f t="shared" si="168"/>
        <v>0</v>
      </c>
      <c r="G564" s="340">
        <f t="shared" si="169"/>
        <v>0</v>
      </c>
    </row>
    <row r="565" spans="1:7" ht="20.100000000000001" customHeight="1">
      <c r="A565" s="371" t="str">
        <f t="shared" si="165"/>
        <v/>
      </c>
      <c r="B565" s="336" t="str">
        <f t="shared" si="166"/>
        <v/>
      </c>
      <c r="C565" s="336"/>
      <c r="D565" s="333" t="str">
        <f t="shared" si="167"/>
        <v/>
      </c>
      <c r="E565" s="403"/>
      <c r="F565" s="339">
        <f t="shared" si="168"/>
        <v>0</v>
      </c>
      <c r="G565" s="340">
        <f t="shared" si="169"/>
        <v>0</v>
      </c>
    </row>
    <row r="566" spans="1:7" ht="20.100000000000001" customHeight="1">
      <c r="A566" s="371" t="str">
        <f t="shared" si="165"/>
        <v/>
      </c>
      <c r="B566" s="336" t="str">
        <f t="shared" si="166"/>
        <v/>
      </c>
      <c r="C566" s="336"/>
      <c r="D566" s="333" t="str">
        <f t="shared" si="167"/>
        <v/>
      </c>
      <c r="E566" s="403"/>
      <c r="F566" s="339">
        <f t="shared" si="168"/>
        <v>0</v>
      </c>
      <c r="G566" s="340">
        <f t="shared" si="169"/>
        <v>0</v>
      </c>
    </row>
    <row r="567" spans="1:7" ht="20.100000000000001" customHeight="1">
      <c r="A567" s="371" t="str">
        <f t="shared" si="165"/>
        <v/>
      </c>
      <c r="B567" s="336" t="str">
        <f t="shared" si="166"/>
        <v/>
      </c>
      <c r="C567" s="336"/>
      <c r="D567" s="333" t="str">
        <f t="shared" si="167"/>
        <v/>
      </c>
      <c r="E567" s="403"/>
      <c r="F567" s="339">
        <f t="shared" si="168"/>
        <v>0</v>
      </c>
      <c r="G567" s="340">
        <f t="shared" si="169"/>
        <v>0</v>
      </c>
    </row>
    <row r="568" spans="1:7" ht="20.100000000000001" customHeight="1">
      <c r="A568" s="371" t="str">
        <f t="shared" si="165"/>
        <v/>
      </c>
      <c r="B568" s="336" t="str">
        <f t="shared" si="166"/>
        <v/>
      </c>
      <c r="C568" s="336"/>
      <c r="D568" s="333" t="str">
        <f t="shared" si="167"/>
        <v/>
      </c>
      <c r="E568" s="403"/>
      <c r="F568" s="339">
        <f t="shared" si="168"/>
        <v>0</v>
      </c>
      <c r="G568" s="340">
        <f t="shared" si="169"/>
        <v>0</v>
      </c>
    </row>
    <row r="569" spans="1:7" ht="20.100000000000001" customHeight="1">
      <c r="A569" s="371" t="str">
        <f t="shared" si="165"/>
        <v/>
      </c>
      <c r="B569" s="336" t="str">
        <f t="shared" si="166"/>
        <v/>
      </c>
      <c r="C569" s="405"/>
      <c r="D569" s="333" t="str">
        <f t="shared" si="167"/>
        <v/>
      </c>
      <c r="E569" s="403"/>
      <c r="F569" s="339">
        <f t="shared" si="168"/>
        <v>0</v>
      </c>
      <c r="G569" s="340">
        <f t="shared" si="169"/>
        <v>0</v>
      </c>
    </row>
    <row r="570" spans="1:7" ht="20.100000000000001" customHeight="1">
      <c r="A570" s="371" t="str">
        <f t="shared" si="165"/>
        <v/>
      </c>
      <c r="B570" s="336" t="str">
        <f t="shared" si="166"/>
        <v/>
      </c>
      <c r="C570" s="336"/>
      <c r="D570" s="333" t="str">
        <f t="shared" si="167"/>
        <v/>
      </c>
      <c r="E570" s="403"/>
      <c r="F570" s="339">
        <f t="shared" si="168"/>
        <v>0</v>
      </c>
      <c r="G570" s="340">
        <f t="shared" si="169"/>
        <v>0</v>
      </c>
    </row>
    <row r="571" spans="1:7" ht="20.100000000000001" customHeight="1">
      <c r="A571" s="371" t="str">
        <f t="shared" si="165"/>
        <v/>
      </c>
      <c r="B571" s="336" t="str">
        <f t="shared" si="166"/>
        <v/>
      </c>
      <c r="C571" s="372"/>
      <c r="D571" s="333" t="str">
        <f t="shared" si="167"/>
        <v/>
      </c>
      <c r="E571" s="373"/>
      <c r="F571" s="339">
        <f t="shared" si="168"/>
        <v>0</v>
      </c>
      <c r="G571" s="340">
        <f t="shared" si="169"/>
        <v>0</v>
      </c>
    </row>
    <row r="572" spans="1:7" ht="20.100000000000001" customHeight="1">
      <c r="A572" s="371" t="str">
        <f t="shared" si="165"/>
        <v/>
      </c>
      <c r="B572" s="336" t="str">
        <f t="shared" si="166"/>
        <v/>
      </c>
      <c r="C572" s="372"/>
      <c r="D572" s="333" t="str">
        <f t="shared" si="167"/>
        <v/>
      </c>
      <c r="E572" s="373"/>
      <c r="F572" s="339">
        <f t="shared" si="168"/>
        <v>0</v>
      </c>
      <c r="G572" s="340">
        <f t="shared" si="169"/>
        <v>0</v>
      </c>
    </row>
    <row r="573" spans="1:7" ht="20.100000000000001" customHeight="1">
      <c r="A573" s="371" t="str">
        <f t="shared" si="165"/>
        <v/>
      </c>
      <c r="B573" s="336" t="str">
        <f t="shared" si="166"/>
        <v/>
      </c>
      <c r="C573" s="372"/>
      <c r="D573" s="333" t="str">
        <f t="shared" si="167"/>
        <v/>
      </c>
      <c r="E573" s="373"/>
      <c r="F573" s="339">
        <f t="shared" si="168"/>
        <v>0</v>
      </c>
      <c r="G573" s="340">
        <f t="shared" si="169"/>
        <v>0</v>
      </c>
    </row>
    <row r="574" spans="1:7" ht="20.100000000000001" customHeight="1">
      <c r="A574" s="371" t="str">
        <f t="shared" si="165"/>
        <v/>
      </c>
      <c r="B574" s="336" t="str">
        <f t="shared" si="166"/>
        <v/>
      </c>
      <c r="C574" s="372"/>
      <c r="D574" s="333" t="str">
        <f t="shared" si="167"/>
        <v/>
      </c>
      <c r="E574" s="373"/>
      <c r="F574" s="339">
        <f t="shared" si="168"/>
        <v>0</v>
      </c>
      <c r="G574" s="340">
        <f t="shared" si="169"/>
        <v>0</v>
      </c>
    </row>
    <row r="575" spans="1:7" ht="20.100000000000001" customHeight="1">
      <c r="A575" s="371" t="str">
        <f t="shared" si="165"/>
        <v/>
      </c>
      <c r="B575" s="336" t="str">
        <f t="shared" si="166"/>
        <v/>
      </c>
      <c r="C575" s="372"/>
      <c r="D575" s="333" t="str">
        <f t="shared" si="167"/>
        <v/>
      </c>
      <c r="E575" s="373"/>
      <c r="F575" s="339">
        <f t="shared" si="168"/>
        <v>0</v>
      </c>
      <c r="G575" s="340">
        <f t="shared" si="169"/>
        <v>0</v>
      </c>
    </row>
    <row r="576" spans="1:7" ht="20.100000000000001" customHeight="1">
      <c r="A576" s="374"/>
      <c r="B576" s="360"/>
      <c r="C576" s="360"/>
      <c r="D576" s="338"/>
      <c r="E576" s="356"/>
      <c r="F576" s="598" t="s">
        <v>27</v>
      </c>
      <c r="G576" s="341">
        <f>SUBTOTAL(9,G562:G575)</f>
        <v>0</v>
      </c>
    </row>
    <row r="577" spans="1:7" ht="20.100000000000001" customHeight="1">
      <c r="A577" s="374"/>
      <c r="B577" s="360"/>
      <c r="C577" s="347" t="s">
        <v>722</v>
      </c>
      <c r="D577" s="338"/>
      <c r="E577" s="356"/>
      <c r="F577" s="357"/>
      <c r="G577" s="375"/>
    </row>
    <row r="578" spans="1:7" ht="20.100000000000001" customHeight="1">
      <c r="A578" s="371" t="str">
        <f t="shared" ref="A578:A585" si="170">IFERROR(VLOOKUP(C578,Tabla_Insumos,4,FALSE),"")</f>
        <v/>
      </c>
      <c r="B578" s="336" t="str">
        <f t="shared" ref="B578:B585" si="171">IFERROR(VLOOKUP(C578,Tabla_Insumos,5,FALSE),"")</f>
        <v/>
      </c>
      <c r="C578" s="342"/>
      <c r="D578" s="333" t="str">
        <f t="shared" ref="D578:D585" si="172">IFERROR(VLOOKUP(C578,Tabla_Insumos,2,FALSE),"")</f>
        <v/>
      </c>
      <c r="E578" s="403"/>
      <c r="F578" s="376">
        <f t="shared" ref="F578:F585" si="173">IFERROR(VLOOKUP(C578,Tabla_Insumos,3,FALSE),0)</f>
        <v>0</v>
      </c>
      <c r="G578" s="340">
        <f>ROUND(E578*F578,2)</f>
        <v>0</v>
      </c>
    </row>
    <row r="579" spans="1:7" ht="20.100000000000001" customHeight="1">
      <c r="A579" s="371" t="str">
        <f t="shared" si="170"/>
        <v/>
      </c>
      <c r="B579" s="336" t="str">
        <f t="shared" si="171"/>
        <v/>
      </c>
      <c r="C579" s="409"/>
      <c r="D579" s="333" t="str">
        <f t="shared" si="172"/>
        <v/>
      </c>
      <c r="E579" s="403"/>
      <c r="F579" s="376">
        <f t="shared" si="173"/>
        <v>0</v>
      </c>
      <c r="G579" s="340">
        <f t="shared" ref="G579:G585" si="174">ROUND(E579*F579,2)</f>
        <v>0</v>
      </c>
    </row>
    <row r="580" spans="1:7" ht="20.100000000000001" customHeight="1">
      <c r="A580" s="371" t="str">
        <f t="shared" si="170"/>
        <v/>
      </c>
      <c r="B580" s="336" t="str">
        <f t="shared" si="171"/>
        <v/>
      </c>
      <c r="C580" s="486"/>
      <c r="D580" s="333" t="str">
        <f t="shared" si="172"/>
        <v/>
      </c>
      <c r="E580" s="337"/>
      <c r="F580" s="376">
        <f>IFERROR(VLOOKUP(C580,Tabla_Insumos,3,FALSE),0)</f>
        <v>0</v>
      </c>
      <c r="G580" s="340">
        <f>ROUND(E580*F580,2)</f>
        <v>0</v>
      </c>
    </row>
    <row r="581" spans="1:7" ht="20.100000000000001" customHeight="1">
      <c r="A581" s="371" t="str">
        <f t="shared" si="170"/>
        <v/>
      </c>
      <c r="B581" s="336" t="str">
        <f t="shared" si="171"/>
        <v/>
      </c>
      <c r="C581" s="343"/>
      <c r="D581" s="333" t="str">
        <f t="shared" si="172"/>
        <v/>
      </c>
      <c r="E581" s="337"/>
      <c r="F581" s="376">
        <f t="shared" si="173"/>
        <v>0</v>
      </c>
      <c r="G581" s="340">
        <f t="shared" si="174"/>
        <v>0</v>
      </c>
    </row>
    <row r="582" spans="1:7" ht="20.100000000000001" customHeight="1">
      <c r="A582" s="371" t="str">
        <f t="shared" si="170"/>
        <v/>
      </c>
      <c r="B582" s="336" t="str">
        <f t="shared" si="171"/>
        <v/>
      </c>
      <c r="C582" s="336"/>
      <c r="D582" s="333" t="str">
        <f t="shared" si="172"/>
        <v/>
      </c>
      <c r="E582" s="337"/>
      <c r="F582" s="376">
        <f t="shared" si="173"/>
        <v>0</v>
      </c>
      <c r="G582" s="340">
        <f t="shared" si="174"/>
        <v>0</v>
      </c>
    </row>
    <row r="583" spans="1:7" ht="20.100000000000001" customHeight="1">
      <c r="A583" s="371" t="str">
        <f t="shared" si="170"/>
        <v/>
      </c>
      <c r="B583" s="336" t="str">
        <f t="shared" si="171"/>
        <v/>
      </c>
      <c r="C583" s="336"/>
      <c r="D583" s="333" t="str">
        <f t="shared" si="172"/>
        <v/>
      </c>
      <c r="E583" s="337"/>
      <c r="F583" s="376">
        <f t="shared" si="173"/>
        <v>0</v>
      </c>
      <c r="G583" s="340">
        <f t="shared" si="174"/>
        <v>0</v>
      </c>
    </row>
    <row r="584" spans="1:7" ht="20.100000000000001" customHeight="1">
      <c r="A584" s="371" t="str">
        <f t="shared" si="170"/>
        <v/>
      </c>
      <c r="B584" s="336" t="str">
        <f t="shared" si="171"/>
        <v/>
      </c>
      <c r="C584" s="372"/>
      <c r="D584" s="333" t="str">
        <f t="shared" si="172"/>
        <v/>
      </c>
      <c r="E584" s="373"/>
      <c r="F584" s="376">
        <f t="shared" si="173"/>
        <v>0</v>
      </c>
      <c r="G584" s="340">
        <f t="shared" si="174"/>
        <v>0</v>
      </c>
    </row>
    <row r="585" spans="1:7" ht="20.100000000000001" customHeight="1">
      <c r="A585" s="371" t="str">
        <f t="shared" si="170"/>
        <v/>
      </c>
      <c r="B585" s="336" t="str">
        <f t="shared" si="171"/>
        <v/>
      </c>
      <c r="C585" s="372"/>
      <c r="D585" s="333" t="str">
        <f t="shared" si="172"/>
        <v/>
      </c>
      <c r="E585" s="373"/>
      <c r="F585" s="376">
        <f t="shared" si="173"/>
        <v>0</v>
      </c>
      <c r="G585" s="340">
        <f t="shared" si="174"/>
        <v>0</v>
      </c>
    </row>
    <row r="586" spans="1:7" ht="20.100000000000001" customHeight="1">
      <c r="A586" s="374"/>
      <c r="B586" s="360"/>
      <c r="C586" s="360"/>
      <c r="D586" s="338"/>
      <c r="E586" s="356"/>
      <c r="F586" s="598" t="s">
        <v>28</v>
      </c>
      <c r="G586" s="341">
        <f>SUBTOTAL(9,G578:G585)</f>
        <v>0</v>
      </c>
    </row>
    <row r="587" spans="1:7" ht="20.100000000000001" customHeight="1">
      <c r="A587" s="374"/>
      <c r="B587" s="360"/>
      <c r="C587" s="347" t="s">
        <v>723</v>
      </c>
      <c r="D587" s="338"/>
      <c r="E587" s="356"/>
      <c r="F587" s="357"/>
      <c r="G587" s="375"/>
    </row>
    <row r="588" spans="1:7" ht="20.100000000000001" customHeight="1">
      <c r="A588" s="371" t="str">
        <f t="shared" ref="A588:A596" si="175">IFERROR(VLOOKUP(C588,Tabla_Insumos,4,FALSE),"")</f>
        <v/>
      </c>
      <c r="B588" s="336" t="str">
        <f t="shared" ref="B588:B596" si="176">IFERROR(VLOOKUP(C588,Tabla_Insumos,5,FALSE),"")</f>
        <v/>
      </c>
      <c r="C588" s="343"/>
      <c r="D588" s="333" t="str">
        <f t="shared" ref="D588:D596" si="177">IFERROR(VLOOKUP(C588,Tabla_Insumos,2,FALSE),"")</f>
        <v/>
      </c>
      <c r="E588" s="402"/>
      <c r="F588" s="339">
        <f t="shared" ref="F588:F596" si="178">IFERROR(VLOOKUP(C588,Tabla_Insumos,3,FALSE),0)</f>
        <v>0</v>
      </c>
      <c r="G588" s="340">
        <f>ROUND(E588*F588,2)</f>
        <v>0</v>
      </c>
    </row>
    <row r="589" spans="1:7" ht="20.100000000000001" customHeight="1">
      <c r="A589" s="371" t="str">
        <f t="shared" si="175"/>
        <v/>
      </c>
      <c r="B589" s="336" t="str">
        <f t="shared" si="176"/>
        <v/>
      </c>
      <c r="C589" s="372"/>
      <c r="D589" s="333" t="str">
        <f t="shared" si="177"/>
        <v/>
      </c>
      <c r="E589" s="373"/>
      <c r="F589" s="339">
        <f t="shared" si="178"/>
        <v>0</v>
      </c>
      <c r="G589" s="340">
        <f t="shared" ref="G589:G596" si="179">ROUND(E589*F589,2)</f>
        <v>0</v>
      </c>
    </row>
    <row r="590" spans="1:7" ht="20.100000000000001" customHeight="1">
      <c r="A590" s="371" t="str">
        <f t="shared" si="175"/>
        <v/>
      </c>
      <c r="B590" s="336" t="str">
        <f t="shared" si="176"/>
        <v/>
      </c>
      <c r="C590" s="372"/>
      <c r="D590" s="333" t="str">
        <f t="shared" si="177"/>
        <v/>
      </c>
      <c r="E590" s="373"/>
      <c r="F590" s="339">
        <f t="shared" si="178"/>
        <v>0</v>
      </c>
      <c r="G590" s="340">
        <f t="shared" si="179"/>
        <v>0</v>
      </c>
    </row>
    <row r="591" spans="1:7" ht="20.100000000000001" customHeight="1">
      <c r="A591" s="371" t="str">
        <f t="shared" si="175"/>
        <v/>
      </c>
      <c r="B591" s="336" t="str">
        <f t="shared" si="176"/>
        <v/>
      </c>
      <c r="C591" s="377"/>
      <c r="D591" s="333" t="str">
        <f t="shared" si="177"/>
        <v/>
      </c>
      <c r="E591" s="337"/>
      <c r="F591" s="339">
        <f t="shared" si="178"/>
        <v>0</v>
      </c>
      <c r="G591" s="340">
        <f t="shared" si="179"/>
        <v>0</v>
      </c>
    </row>
    <row r="592" spans="1:7" ht="20.100000000000001" customHeight="1">
      <c r="A592" s="371" t="str">
        <f t="shared" si="175"/>
        <v/>
      </c>
      <c r="B592" s="336" t="str">
        <f t="shared" si="176"/>
        <v/>
      </c>
      <c r="C592" s="378"/>
      <c r="D592" s="333" t="str">
        <f t="shared" si="177"/>
        <v/>
      </c>
      <c r="E592" s="337"/>
      <c r="F592" s="339">
        <f t="shared" si="178"/>
        <v>0</v>
      </c>
      <c r="G592" s="340">
        <f t="shared" si="179"/>
        <v>0</v>
      </c>
    </row>
    <row r="593" spans="1:7" ht="20.100000000000001" customHeight="1">
      <c r="A593" s="371" t="str">
        <f t="shared" si="175"/>
        <v/>
      </c>
      <c r="B593" s="336" t="str">
        <f t="shared" si="176"/>
        <v/>
      </c>
      <c r="C593" s="372"/>
      <c r="D593" s="333" t="str">
        <f t="shared" si="177"/>
        <v/>
      </c>
      <c r="E593" s="373"/>
      <c r="F593" s="339">
        <f t="shared" si="178"/>
        <v>0</v>
      </c>
      <c r="G593" s="340">
        <f t="shared" si="179"/>
        <v>0</v>
      </c>
    </row>
    <row r="594" spans="1:7" ht="20.100000000000001" customHeight="1">
      <c r="A594" s="371" t="str">
        <f t="shared" si="175"/>
        <v/>
      </c>
      <c r="B594" s="336" t="str">
        <f t="shared" si="176"/>
        <v/>
      </c>
      <c r="C594" s="372"/>
      <c r="D594" s="333" t="str">
        <f t="shared" si="177"/>
        <v/>
      </c>
      <c r="E594" s="373"/>
      <c r="F594" s="339">
        <f t="shared" si="178"/>
        <v>0</v>
      </c>
      <c r="G594" s="340">
        <f t="shared" si="179"/>
        <v>0</v>
      </c>
    </row>
    <row r="595" spans="1:7" ht="20.100000000000001" customHeight="1">
      <c r="A595" s="371" t="str">
        <f t="shared" si="175"/>
        <v/>
      </c>
      <c r="B595" s="336" t="str">
        <f t="shared" si="176"/>
        <v/>
      </c>
      <c r="C595" s="372"/>
      <c r="D595" s="333" t="str">
        <f t="shared" si="177"/>
        <v/>
      </c>
      <c r="E595" s="373"/>
      <c r="F595" s="339">
        <f t="shared" si="178"/>
        <v>0</v>
      </c>
      <c r="G595" s="340">
        <f t="shared" si="179"/>
        <v>0</v>
      </c>
    </row>
    <row r="596" spans="1:7" ht="20.100000000000001" customHeight="1">
      <c r="A596" s="371" t="str">
        <f t="shared" si="175"/>
        <v/>
      </c>
      <c r="B596" s="336" t="str">
        <f t="shared" si="176"/>
        <v/>
      </c>
      <c r="C596" s="372"/>
      <c r="D596" s="333" t="str">
        <f t="shared" si="177"/>
        <v/>
      </c>
      <c r="E596" s="373"/>
      <c r="F596" s="339">
        <f t="shared" si="178"/>
        <v>0</v>
      </c>
      <c r="G596" s="340">
        <f t="shared" si="179"/>
        <v>0</v>
      </c>
    </row>
    <row r="597" spans="1:7" ht="20.100000000000001" customHeight="1">
      <c r="A597" s="379"/>
      <c r="B597" s="338"/>
      <c r="C597" s="360"/>
      <c r="D597" s="338"/>
      <c r="E597" s="356"/>
      <c r="F597" s="598" t="s">
        <v>29</v>
      </c>
      <c r="G597" s="341">
        <f>SUBTOTAL(9,G588:G596)</f>
        <v>0</v>
      </c>
    </row>
    <row r="598" spans="1:7" ht="20.100000000000001" customHeight="1" thickBot="1">
      <c r="A598" s="380"/>
      <c r="B598" s="381"/>
      <c r="C598" s="382"/>
      <c r="D598" s="381"/>
      <c r="E598" s="383"/>
      <c r="F598" s="384"/>
      <c r="G598" s="385"/>
    </row>
    <row r="599" spans="1:7" ht="20.100000000000001" customHeight="1" thickBot="1">
      <c r="A599" s="395">
        <f>B557</f>
        <v>12</v>
      </c>
      <c r="B599" s="386" t="str">
        <f>C557</f>
        <v>Capa Aisladora Horizontal</v>
      </c>
      <c r="C599" s="387"/>
      <c r="D599" s="387" t="s">
        <v>30</v>
      </c>
      <c r="E599" s="388"/>
      <c r="F599" s="389" t="s">
        <v>31</v>
      </c>
      <c r="G599" s="390">
        <f>SUBTOTAL(9,G562:G598)</f>
        <v>0</v>
      </c>
    </row>
    <row r="600" spans="1:7" ht="20.100000000000001" customHeight="1" thickTop="1" thickBot="1"/>
    <row r="601" spans="1:7" ht="20.100000000000001" customHeight="1" thickTop="1">
      <c r="A601" s="391" t="s">
        <v>1255</v>
      </c>
      <c r="B601" s="392"/>
      <c r="C601" s="392"/>
      <c r="D601" s="392"/>
      <c r="E601" s="392"/>
      <c r="F601" s="392"/>
      <c r="G601" s="393"/>
    </row>
    <row r="602" spans="1:7" ht="20.100000000000001" customHeight="1">
      <c r="A602" s="344" t="s">
        <v>719</v>
      </c>
      <c r="B602" s="345" t="str">
        <f>Comitente</f>
        <v>INSTITUTO PROVINCIAL DE LA VIVIENDA</v>
      </c>
      <c r="C602" s="346"/>
      <c r="D602" s="347"/>
      <c r="E602" s="347"/>
      <c r="F602" s="348"/>
      <c r="G602" s="349"/>
    </row>
    <row r="603" spans="1:7" ht="20.100000000000001" customHeight="1">
      <c r="A603" s="344" t="s">
        <v>720</v>
      </c>
      <c r="B603" s="345" t="str">
        <f>Contratista</f>
        <v>xxxxxx</v>
      </c>
      <c r="C603" s="350"/>
      <c r="D603" s="350"/>
      <c r="E603" s="350"/>
      <c r="F603" s="351"/>
      <c r="G603" s="352"/>
    </row>
    <row r="604" spans="1:7" ht="20.100000000000001" customHeight="1">
      <c r="A604" s="344" t="s">
        <v>20</v>
      </c>
      <c r="B604" s="345" t="str">
        <f>Obra</f>
        <v>BARRIO SAN CAYETANO - DPTO. CHIMBAS</v>
      </c>
      <c r="C604" s="350"/>
      <c r="D604" s="350"/>
      <c r="E604" s="350"/>
      <c r="F604" s="351" t="s">
        <v>33</v>
      </c>
      <c r="G604" s="353">
        <f>+Datos!$C$10</f>
        <v>43525</v>
      </c>
    </row>
    <row r="605" spans="1:7" ht="20.100000000000001" customHeight="1">
      <c r="A605" s="354" t="s">
        <v>718</v>
      </c>
      <c r="B605" s="355" t="str">
        <f>Ubicación</f>
        <v>DPTO. CHIMBAS</v>
      </c>
      <c r="C605" s="355"/>
      <c r="D605" s="338"/>
      <c r="E605" s="356"/>
      <c r="F605" s="357"/>
      <c r="G605" s="358"/>
    </row>
    <row r="606" spans="1:7" ht="20.100000000000001" customHeight="1">
      <c r="A606" s="354" t="s">
        <v>34</v>
      </c>
      <c r="B606" s="359" t="s">
        <v>1125</v>
      </c>
      <c r="C606" s="360" t="str">
        <f>IFERROR(VLOOKUP(B606,Tabla_CyP,2,FALSE),"")</f>
        <v>VIVIENDA</v>
      </c>
      <c r="D606" s="361"/>
      <c r="E606" s="356"/>
      <c r="F606" s="357"/>
      <c r="G606" s="358"/>
    </row>
    <row r="607" spans="1:7" ht="20.100000000000001" customHeight="1">
      <c r="A607" s="354" t="s">
        <v>21</v>
      </c>
      <c r="B607" s="394">
        <f>IFERROR(VLOOKUP(COUNTIF($A$1:A607,"ITEM:"),Tabla_NumeroItem,2,FALSE),"")</f>
        <v>13</v>
      </c>
      <c r="C607" s="360" t="str">
        <f>IFERROR(VLOOKUP(B607,Tabla_CyP,2,FALSE),"")</f>
        <v>Mampostería s/Armar Ladrillón Cerámico Macizo de 0,18m esp.</v>
      </c>
      <c r="D607" s="338"/>
      <c r="E607" s="356"/>
      <c r="F607" s="351" t="s">
        <v>22</v>
      </c>
      <c r="G607" s="362" t="str">
        <f>IFERROR(VLOOKUP(B607,Tabla_CyP,4,FALSE),"")</f>
        <v>m2</v>
      </c>
    </row>
    <row r="608" spans="1:7" ht="20.100000000000001" customHeight="1">
      <c r="A608" s="354"/>
      <c r="B608" s="355"/>
      <c r="C608" s="360"/>
      <c r="D608" s="338"/>
      <c r="E608" s="356"/>
      <c r="F608" s="357"/>
      <c r="G608" s="358"/>
    </row>
    <row r="609" spans="1:7" ht="20.100000000000001" customHeight="1">
      <c r="A609" s="628" t="s">
        <v>581</v>
      </c>
      <c r="B609" s="629"/>
      <c r="C609" s="630" t="s">
        <v>0</v>
      </c>
      <c r="D609" s="630" t="s">
        <v>23</v>
      </c>
      <c r="E609" s="632" t="s">
        <v>24</v>
      </c>
      <c r="F609" s="624" t="s">
        <v>25</v>
      </c>
      <c r="G609" s="626" t="s">
        <v>26</v>
      </c>
    </row>
    <row r="610" spans="1:7" ht="20.100000000000001" customHeight="1">
      <c r="A610" s="363" t="s">
        <v>582</v>
      </c>
      <c r="B610" s="364" t="s">
        <v>583</v>
      </c>
      <c r="C610" s="631"/>
      <c r="D610" s="631"/>
      <c r="E610" s="633"/>
      <c r="F610" s="625"/>
      <c r="G610" s="627"/>
    </row>
    <row r="611" spans="1:7" ht="20.100000000000001" customHeight="1">
      <c r="A611" s="599"/>
      <c r="B611" s="365"/>
      <c r="C611" s="366" t="s">
        <v>721</v>
      </c>
      <c r="D611" s="367"/>
      <c r="E611" s="368"/>
      <c r="F611" s="369"/>
      <c r="G611" s="370"/>
    </row>
    <row r="612" spans="1:7" ht="20.100000000000001" customHeight="1">
      <c r="A612" s="371" t="str">
        <f t="shared" ref="A612:A625" si="180">IFERROR(VLOOKUP(C612,Tabla_Insumos,4,FALSE),"")</f>
        <v/>
      </c>
      <c r="B612" s="336" t="str">
        <f t="shared" ref="B612:B625" si="181">IFERROR(VLOOKUP(C612,Tabla_Insumos,5,FALSE),"")</f>
        <v/>
      </c>
      <c r="C612" s="343"/>
      <c r="D612" s="333" t="str">
        <f t="shared" ref="D612:D625" si="182">IFERROR(VLOOKUP(C612,Tabla_Insumos,2,FALSE),"")</f>
        <v/>
      </c>
      <c r="E612" s="397"/>
      <c r="F612" s="339">
        <f t="shared" ref="F612:F625" si="183">IFERROR(VLOOKUP(C612,Tabla_Insumos,3,FALSE),0)</f>
        <v>0</v>
      </c>
      <c r="G612" s="340">
        <f>ROUND(E612*F612,2)</f>
        <v>0</v>
      </c>
    </row>
    <row r="613" spans="1:7" ht="20.100000000000001" customHeight="1">
      <c r="A613" s="371" t="str">
        <f t="shared" si="180"/>
        <v/>
      </c>
      <c r="B613" s="336" t="str">
        <f t="shared" si="181"/>
        <v/>
      </c>
      <c r="C613" s="343"/>
      <c r="D613" s="333" t="str">
        <f t="shared" si="182"/>
        <v/>
      </c>
      <c r="E613" s="397"/>
      <c r="F613" s="339">
        <f t="shared" si="183"/>
        <v>0</v>
      </c>
      <c r="G613" s="340">
        <f t="shared" ref="G613:G625" si="184">ROUND(E613*F613,2)</f>
        <v>0</v>
      </c>
    </row>
    <row r="614" spans="1:7" ht="20.100000000000001" customHeight="1">
      <c r="A614" s="371" t="str">
        <f t="shared" si="180"/>
        <v/>
      </c>
      <c r="B614" s="336" t="str">
        <f t="shared" si="181"/>
        <v/>
      </c>
      <c r="C614" s="343"/>
      <c r="D614" s="333" t="str">
        <f t="shared" si="182"/>
        <v/>
      </c>
      <c r="E614" s="397"/>
      <c r="F614" s="339">
        <f t="shared" si="183"/>
        <v>0</v>
      </c>
      <c r="G614" s="340">
        <f t="shared" si="184"/>
        <v>0</v>
      </c>
    </row>
    <row r="615" spans="1:7" ht="20.100000000000001" customHeight="1">
      <c r="A615" s="371" t="str">
        <f t="shared" si="180"/>
        <v/>
      </c>
      <c r="B615" s="336" t="str">
        <f t="shared" si="181"/>
        <v/>
      </c>
      <c r="C615" s="336"/>
      <c r="D615" s="333" t="str">
        <f t="shared" si="182"/>
        <v/>
      </c>
      <c r="E615" s="403"/>
      <c r="F615" s="339">
        <f t="shared" si="183"/>
        <v>0</v>
      </c>
      <c r="G615" s="340">
        <f t="shared" si="184"/>
        <v>0</v>
      </c>
    </row>
    <row r="616" spans="1:7" ht="20.100000000000001" customHeight="1">
      <c r="A616" s="371" t="str">
        <f t="shared" si="180"/>
        <v/>
      </c>
      <c r="B616" s="336" t="str">
        <f t="shared" si="181"/>
        <v/>
      </c>
      <c r="C616" s="336"/>
      <c r="D616" s="333" t="str">
        <f t="shared" si="182"/>
        <v/>
      </c>
      <c r="E616" s="403"/>
      <c r="F616" s="339">
        <f t="shared" si="183"/>
        <v>0</v>
      </c>
      <c r="G616" s="340">
        <f t="shared" si="184"/>
        <v>0</v>
      </c>
    </row>
    <row r="617" spans="1:7" ht="20.100000000000001" customHeight="1">
      <c r="A617" s="371" t="str">
        <f t="shared" si="180"/>
        <v/>
      </c>
      <c r="B617" s="336" t="str">
        <f t="shared" si="181"/>
        <v/>
      </c>
      <c r="C617" s="336"/>
      <c r="D617" s="333" t="str">
        <f t="shared" si="182"/>
        <v/>
      </c>
      <c r="E617" s="403"/>
      <c r="F617" s="339">
        <f t="shared" si="183"/>
        <v>0</v>
      </c>
      <c r="G617" s="340">
        <f t="shared" si="184"/>
        <v>0</v>
      </c>
    </row>
    <row r="618" spans="1:7" ht="20.100000000000001" customHeight="1">
      <c r="A618" s="371" t="str">
        <f t="shared" si="180"/>
        <v/>
      </c>
      <c r="B618" s="336" t="str">
        <f t="shared" si="181"/>
        <v/>
      </c>
      <c r="C618" s="336"/>
      <c r="D618" s="333" t="str">
        <f t="shared" si="182"/>
        <v/>
      </c>
      <c r="E618" s="403"/>
      <c r="F618" s="339">
        <f t="shared" si="183"/>
        <v>0</v>
      </c>
      <c r="G618" s="340">
        <f t="shared" si="184"/>
        <v>0</v>
      </c>
    </row>
    <row r="619" spans="1:7" ht="20.100000000000001" customHeight="1">
      <c r="A619" s="371" t="str">
        <f t="shared" si="180"/>
        <v/>
      </c>
      <c r="B619" s="336" t="str">
        <f t="shared" si="181"/>
        <v/>
      </c>
      <c r="C619" s="405"/>
      <c r="D619" s="333" t="str">
        <f t="shared" si="182"/>
        <v/>
      </c>
      <c r="E619" s="403"/>
      <c r="F619" s="339">
        <f t="shared" si="183"/>
        <v>0</v>
      </c>
      <c r="G619" s="340">
        <f t="shared" si="184"/>
        <v>0</v>
      </c>
    </row>
    <row r="620" spans="1:7" ht="20.100000000000001" customHeight="1">
      <c r="A620" s="371" t="str">
        <f t="shared" si="180"/>
        <v/>
      </c>
      <c r="B620" s="336" t="str">
        <f t="shared" si="181"/>
        <v/>
      </c>
      <c r="C620" s="336"/>
      <c r="D620" s="333" t="str">
        <f t="shared" si="182"/>
        <v/>
      </c>
      <c r="E620" s="403"/>
      <c r="F620" s="339">
        <f t="shared" si="183"/>
        <v>0</v>
      </c>
      <c r="G620" s="340">
        <f t="shared" si="184"/>
        <v>0</v>
      </c>
    </row>
    <row r="621" spans="1:7" ht="20.100000000000001" customHeight="1">
      <c r="A621" s="371" t="str">
        <f t="shared" si="180"/>
        <v/>
      </c>
      <c r="B621" s="336" t="str">
        <f t="shared" si="181"/>
        <v/>
      </c>
      <c r="C621" s="372"/>
      <c r="D621" s="333" t="str">
        <f t="shared" si="182"/>
        <v/>
      </c>
      <c r="E621" s="373"/>
      <c r="F621" s="339">
        <f t="shared" si="183"/>
        <v>0</v>
      </c>
      <c r="G621" s="340">
        <f t="shared" si="184"/>
        <v>0</v>
      </c>
    </row>
    <row r="622" spans="1:7" ht="20.100000000000001" customHeight="1">
      <c r="A622" s="371" t="str">
        <f t="shared" si="180"/>
        <v/>
      </c>
      <c r="B622" s="336" t="str">
        <f t="shared" si="181"/>
        <v/>
      </c>
      <c r="C622" s="372"/>
      <c r="D622" s="333" t="str">
        <f t="shared" si="182"/>
        <v/>
      </c>
      <c r="E622" s="373"/>
      <c r="F622" s="339">
        <f t="shared" si="183"/>
        <v>0</v>
      </c>
      <c r="G622" s="340">
        <f t="shared" si="184"/>
        <v>0</v>
      </c>
    </row>
    <row r="623" spans="1:7" ht="20.100000000000001" customHeight="1">
      <c r="A623" s="371" t="str">
        <f t="shared" si="180"/>
        <v/>
      </c>
      <c r="B623" s="336" t="str">
        <f t="shared" si="181"/>
        <v/>
      </c>
      <c r="C623" s="372"/>
      <c r="D623" s="333" t="str">
        <f t="shared" si="182"/>
        <v/>
      </c>
      <c r="E623" s="373"/>
      <c r="F623" s="339">
        <f t="shared" si="183"/>
        <v>0</v>
      </c>
      <c r="G623" s="340">
        <f t="shared" si="184"/>
        <v>0</v>
      </c>
    </row>
    <row r="624" spans="1:7" ht="20.100000000000001" customHeight="1">
      <c r="A624" s="371" t="str">
        <f t="shared" si="180"/>
        <v/>
      </c>
      <c r="B624" s="336" t="str">
        <f t="shared" si="181"/>
        <v/>
      </c>
      <c r="C624" s="372"/>
      <c r="D624" s="333" t="str">
        <f t="shared" si="182"/>
        <v/>
      </c>
      <c r="E624" s="373"/>
      <c r="F624" s="339">
        <f t="shared" si="183"/>
        <v>0</v>
      </c>
      <c r="G624" s="340">
        <f t="shared" si="184"/>
        <v>0</v>
      </c>
    </row>
    <row r="625" spans="1:7" ht="20.100000000000001" customHeight="1">
      <c r="A625" s="371" t="str">
        <f t="shared" si="180"/>
        <v/>
      </c>
      <c r="B625" s="336" t="str">
        <f t="shared" si="181"/>
        <v/>
      </c>
      <c r="C625" s="372"/>
      <c r="D625" s="333" t="str">
        <f t="shared" si="182"/>
        <v/>
      </c>
      <c r="E625" s="373"/>
      <c r="F625" s="339">
        <f t="shared" si="183"/>
        <v>0</v>
      </c>
      <c r="G625" s="340">
        <f t="shared" si="184"/>
        <v>0</v>
      </c>
    </row>
    <row r="626" spans="1:7" ht="20.100000000000001" customHeight="1">
      <c r="A626" s="374"/>
      <c r="B626" s="360"/>
      <c r="C626" s="360"/>
      <c r="D626" s="338"/>
      <c r="E626" s="356"/>
      <c r="F626" s="598" t="s">
        <v>27</v>
      </c>
      <c r="G626" s="341">
        <f>SUBTOTAL(9,G612:G625)</f>
        <v>0</v>
      </c>
    </row>
    <row r="627" spans="1:7" ht="20.100000000000001" customHeight="1">
      <c r="A627" s="374"/>
      <c r="B627" s="360"/>
      <c r="C627" s="347" t="s">
        <v>722</v>
      </c>
      <c r="D627" s="338"/>
      <c r="E627" s="356"/>
      <c r="F627" s="357"/>
      <c r="G627" s="375"/>
    </row>
    <row r="628" spans="1:7" ht="20.100000000000001" customHeight="1">
      <c r="A628" s="371" t="str">
        <f t="shared" ref="A628:A635" si="185">IFERROR(VLOOKUP(C628,Tabla_Insumos,4,FALSE),"")</f>
        <v/>
      </c>
      <c r="B628" s="336" t="str">
        <f t="shared" ref="B628:B635" si="186">IFERROR(VLOOKUP(C628,Tabla_Insumos,5,FALSE),"")</f>
        <v/>
      </c>
      <c r="C628" s="342"/>
      <c r="D628" s="333" t="str">
        <f t="shared" ref="D628:D635" si="187">IFERROR(VLOOKUP(C628,Tabla_Insumos,2,FALSE),"")</f>
        <v/>
      </c>
      <c r="E628" s="403"/>
      <c r="F628" s="376">
        <f t="shared" ref="F628:F635" si="188">IFERROR(VLOOKUP(C628,Tabla_Insumos,3,FALSE),0)</f>
        <v>0</v>
      </c>
      <c r="G628" s="340">
        <f>ROUND(E628*F628,2)</f>
        <v>0</v>
      </c>
    </row>
    <row r="629" spans="1:7" ht="20.100000000000001" customHeight="1">
      <c r="A629" s="371" t="str">
        <f t="shared" si="185"/>
        <v/>
      </c>
      <c r="B629" s="336" t="str">
        <f t="shared" si="186"/>
        <v/>
      </c>
      <c r="C629" s="409"/>
      <c r="D629" s="333" t="str">
        <f t="shared" si="187"/>
        <v/>
      </c>
      <c r="E629" s="403"/>
      <c r="F629" s="376">
        <f t="shared" si="188"/>
        <v>0</v>
      </c>
      <c r="G629" s="340">
        <f t="shared" ref="G629:G635" si="189">ROUND(E629*F629,2)</f>
        <v>0</v>
      </c>
    </row>
    <row r="630" spans="1:7" ht="20.100000000000001" customHeight="1">
      <c r="A630" s="371" t="str">
        <f t="shared" si="185"/>
        <v/>
      </c>
      <c r="B630" s="336" t="str">
        <f t="shared" si="186"/>
        <v/>
      </c>
      <c r="C630" s="343"/>
      <c r="D630" s="333" t="str">
        <f t="shared" si="187"/>
        <v/>
      </c>
      <c r="E630" s="337"/>
      <c r="F630" s="376">
        <f t="shared" si="188"/>
        <v>0</v>
      </c>
      <c r="G630" s="340">
        <f t="shared" si="189"/>
        <v>0</v>
      </c>
    </row>
    <row r="631" spans="1:7" ht="20.100000000000001" customHeight="1">
      <c r="A631" s="371" t="str">
        <f t="shared" si="185"/>
        <v/>
      </c>
      <c r="B631" s="336" t="str">
        <f t="shared" si="186"/>
        <v/>
      </c>
      <c r="C631" s="343"/>
      <c r="D631" s="333" t="str">
        <f t="shared" si="187"/>
        <v/>
      </c>
      <c r="E631" s="337"/>
      <c r="F631" s="376">
        <f t="shared" si="188"/>
        <v>0</v>
      </c>
      <c r="G631" s="340">
        <f t="shared" si="189"/>
        <v>0</v>
      </c>
    </row>
    <row r="632" spans="1:7" ht="20.100000000000001" customHeight="1">
      <c r="A632" s="371" t="str">
        <f t="shared" si="185"/>
        <v/>
      </c>
      <c r="B632" s="336" t="str">
        <f t="shared" si="186"/>
        <v/>
      </c>
      <c r="C632" s="336"/>
      <c r="D632" s="333" t="str">
        <f t="shared" si="187"/>
        <v/>
      </c>
      <c r="E632" s="337"/>
      <c r="F632" s="376">
        <f t="shared" si="188"/>
        <v>0</v>
      </c>
      <c r="G632" s="340">
        <f t="shared" si="189"/>
        <v>0</v>
      </c>
    </row>
    <row r="633" spans="1:7" ht="20.100000000000001" customHeight="1">
      <c r="A633" s="371" t="str">
        <f t="shared" si="185"/>
        <v/>
      </c>
      <c r="B633" s="336" t="str">
        <f t="shared" si="186"/>
        <v/>
      </c>
      <c r="C633" s="336"/>
      <c r="D633" s="333" t="str">
        <f t="shared" si="187"/>
        <v/>
      </c>
      <c r="E633" s="337"/>
      <c r="F633" s="376">
        <f t="shared" si="188"/>
        <v>0</v>
      </c>
      <c r="G633" s="340">
        <f t="shared" si="189"/>
        <v>0</v>
      </c>
    </row>
    <row r="634" spans="1:7" ht="20.100000000000001" customHeight="1">
      <c r="A634" s="371" t="str">
        <f t="shared" si="185"/>
        <v/>
      </c>
      <c r="B634" s="336" t="str">
        <f t="shared" si="186"/>
        <v/>
      </c>
      <c r="C634" s="372"/>
      <c r="D634" s="333" t="str">
        <f t="shared" si="187"/>
        <v/>
      </c>
      <c r="E634" s="373"/>
      <c r="F634" s="376">
        <f t="shared" si="188"/>
        <v>0</v>
      </c>
      <c r="G634" s="340">
        <f t="shared" si="189"/>
        <v>0</v>
      </c>
    </row>
    <row r="635" spans="1:7" ht="20.100000000000001" customHeight="1">
      <c r="A635" s="371" t="str">
        <f t="shared" si="185"/>
        <v/>
      </c>
      <c r="B635" s="336" t="str">
        <f t="shared" si="186"/>
        <v/>
      </c>
      <c r="C635" s="372"/>
      <c r="D635" s="333" t="str">
        <f t="shared" si="187"/>
        <v/>
      </c>
      <c r="E635" s="373"/>
      <c r="F635" s="376">
        <f t="shared" si="188"/>
        <v>0</v>
      </c>
      <c r="G635" s="340">
        <f t="shared" si="189"/>
        <v>0</v>
      </c>
    </row>
    <row r="636" spans="1:7" ht="20.100000000000001" customHeight="1">
      <c r="A636" s="374"/>
      <c r="B636" s="360"/>
      <c r="C636" s="360"/>
      <c r="D636" s="338"/>
      <c r="E636" s="356"/>
      <c r="F636" s="598" t="s">
        <v>28</v>
      </c>
      <c r="G636" s="341">
        <f>SUBTOTAL(9,G628:G635)</f>
        <v>0</v>
      </c>
    </row>
    <row r="637" spans="1:7" ht="20.100000000000001" customHeight="1">
      <c r="A637" s="374"/>
      <c r="B637" s="360"/>
      <c r="C637" s="347" t="s">
        <v>723</v>
      </c>
      <c r="D637" s="338"/>
      <c r="E637" s="356"/>
      <c r="F637" s="357"/>
      <c r="G637" s="375"/>
    </row>
    <row r="638" spans="1:7" ht="20.100000000000001" customHeight="1">
      <c r="A638" s="371" t="str">
        <f t="shared" ref="A638:A646" si="190">IFERROR(VLOOKUP(C638,Tabla_Insumos,4,FALSE),"")</f>
        <v/>
      </c>
      <c r="B638" s="336" t="str">
        <f t="shared" ref="B638:B646" si="191">IFERROR(VLOOKUP(C638,Tabla_Insumos,5,FALSE),"")</f>
        <v/>
      </c>
      <c r="C638" s="343"/>
      <c r="D638" s="333" t="str">
        <f t="shared" ref="D638:D646" si="192">IFERROR(VLOOKUP(C638,Tabla_Insumos,2,FALSE),"")</f>
        <v/>
      </c>
      <c r="E638" s="402"/>
      <c r="F638" s="339">
        <f t="shared" ref="F638:F646" si="193">IFERROR(VLOOKUP(C638,Tabla_Insumos,3,FALSE),0)</f>
        <v>0</v>
      </c>
      <c r="G638" s="340">
        <f>ROUND(E638*F638,2)</f>
        <v>0</v>
      </c>
    </row>
    <row r="639" spans="1:7" ht="20.100000000000001" customHeight="1">
      <c r="A639" s="371" t="str">
        <f t="shared" si="190"/>
        <v/>
      </c>
      <c r="B639" s="336" t="str">
        <f t="shared" si="191"/>
        <v/>
      </c>
      <c r="C639" s="372"/>
      <c r="D639" s="333" t="str">
        <f t="shared" si="192"/>
        <v/>
      </c>
      <c r="E639" s="373"/>
      <c r="F639" s="339">
        <f t="shared" si="193"/>
        <v>0</v>
      </c>
      <c r="G639" s="340">
        <f t="shared" ref="G639:G646" si="194">ROUND(E639*F639,2)</f>
        <v>0</v>
      </c>
    </row>
    <row r="640" spans="1:7" ht="20.100000000000001" customHeight="1">
      <c r="A640" s="371" t="str">
        <f t="shared" si="190"/>
        <v/>
      </c>
      <c r="B640" s="336" t="str">
        <f t="shared" si="191"/>
        <v/>
      </c>
      <c r="C640" s="372"/>
      <c r="D640" s="333" t="str">
        <f t="shared" si="192"/>
        <v/>
      </c>
      <c r="E640" s="373"/>
      <c r="F640" s="339">
        <f t="shared" si="193"/>
        <v>0</v>
      </c>
      <c r="G640" s="340">
        <f t="shared" si="194"/>
        <v>0</v>
      </c>
    </row>
    <row r="641" spans="1:7" ht="20.100000000000001" customHeight="1">
      <c r="A641" s="371" t="str">
        <f t="shared" si="190"/>
        <v/>
      </c>
      <c r="B641" s="336" t="str">
        <f t="shared" si="191"/>
        <v/>
      </c>
      <c r="C641" s="377"/>
      <c r="D641" s="333" t="str">
        <f t="shared" si="192"/>
        <v/>
      </c>
      <c r="E641" s="337"/>
      <c r="F641" s="339">
        <f t="shared" si="193"/>
        <v>0</v>
      </c>
      <c r="G641" s="340">
        <f t="shared" si="194"/>
        <v>0</v>
      </c>
    </row>
    <row r="642" spans="1:7" ht="20.100000000000001" customHeight="1">
      <c r="A642" s="371" t="str">
        <f t="shared" si="190"/>
        <v/>
      </c>
      <c r="B642" s="336" t="str">
        <f t="shared" si="191"/>
        <v/>
      </c>
      <c r="C642" s="378"/>
      <c r="D642" s="333" t="str">
        <f t="shared" si="192"/>
        <v/>
      </c>
      <c r="E642" s="337"/>
      <c r="F642" s="339">
        <f t="shared" si="193"/>
        <v>0</v>
      </c>
      <c r="G642" s="340">
        <f t="shared" si="194"/>
        <v>0</v>
      </c>
    </row>
    <row r="643" spans="1:7" ht="20.100000000000001" customHeight="1">
      <c r="A643" s="371" t="str">
        <f t="shared" si="190"/>
        <v/>
      </c>
      <c r="B643" s="336" t="str">
        <f t="shared" si="191"/>
        <v/>
      </c>
      <c r="C643" s="372"/>
      <c r="D643" s="333" t="str">
        <f t="shared" si="192"/>
        <v/>
      </c>
      <c r="E643" s="373"/>
      <c r="F643" s="339">
        <f t="shared" si="193"/>
        <v>0</v>
      </c>
      <c r="G643" s="340">
        <f t="shared" si="194"/>
        <v>0</v>
      </c>
    </row>
    <row r="644" spans="1:7" ht="20.100000000000001" customHeight="1">
      <c r="A644" s="371" t="str">
        <f t="shared" si="190"/>
        <v/>
      </c>
      <c r="B644" s="336" t="str">
        <f t="shared" si="191"/>
        <v/>
      </c>
      <c r="C644" s="372"/>
      <c r="D644" s="333" t="str">
        <f t="shared" si="192"/>
        <v/>
      </c>
      <c r="E644" s="373"/>
      <c r="F644" s="339">
        <f t="shared" si="193"/>
        <v>0</v>
      </c>
      <c r="G644" s="340">
        <f t="shared" si="194"/>
        <v>0</v>
      </c>
    </row>
    <row r="645" spans="1:7" ht="20.100000000000001" customHeight="1">
      <c r="A645" s="371" t="str">
        <f t="shared" si="190"/>
        <v/>
      </c>
      <c r="B645" s="336" t="str">
        <f t="shared" si="191"/>
        <v/>
      </c>
      <c r="C645" s="372"/>
      <c r="D645" s="333" t="str">
        <f t="shared" si="192"/>
        <v/>
      </c>
      <c r="E645" s="373"/>
      <c r="F645" s="339">
        <f t="shared" si="193"/>
        <v>0</v>
      </c>
      <c r="G645" s="340">
        <f t="shared" si="194"/>
        <v>0</v>
      </c>
    </row>
    <row r="646" spans="1:7" ht="20.100000000000001" customHeight="1">
      <c r="A646" s="371" t="str">
        <f t="shared" si="190"/>
        <v/>
      </c>
      <c r="B646" s="336" t="str">
        <f t="shared" si="191"/>
        <v/>
      </c>
      <c r="C646" s="372"/>
      <c r="D646" s="333" t="str">
        <f t="shared" si="192"/>
        <v/>
      </c>
      <c r="E646" s="373"/>
      <c r="F646" s="339">
        <f t="shared" si="193"/>
        <v>0</v>
      </c>
      <c r="G646" s="340">
        <f t="shared" si="194"/>
        <v>0</v>
      </c>
    </row>
    <row r="647" spans="1:7" ht="20.100000000000001" customHeight="1">
      <c r="A647" s="379"/>
      <c r="B647" s="338"/>
      <c r="C647" s="360"/>
      <c r="D647" s="338"/>
      <c r="E647" s="356"/>
      <c r="F647" s="598" t="s">
        <v>29</v>
      </c>
      <c r="G647" s="341">
        <f>SUBTOTAL(9,G638:G646)</f>
        <v>0</v>
      </c>
    </row>
    <row r="648" spans="1:7" ht="20.100000000000001" customHeight="1" thickBot="1">
      <c r="A648" s="380"/>
      <c r="B648" s="381"/>
      <c r="C648" s="382"/>
      <c r="D648" s="381"/>
      <c r="E648" s="383"/>
      <c r="F648" s="384"/>
      <c r="G648" s="385"/>
    </row>
    <row r="649" spans="1:7" ht="20.100000000000001" customHeight="1" thickBot="1">
      <c r="A649" s="395">
        <f>B607</f>
        <v>13</v>
      </c>
      <c r="B649" s="386" t="str">
        <f>C607</f>
        <v>Mampostería s/Armar Ladrillón Cerámico Macizo de 0,18m esp.</v>
      </c>
      <c r="C649" s="387"/>
      <c r="D649" s="387" t="s">
        <v>30</v>
      </c>
      <c r="E649" s="388"/>
      <c r="F649" s="389" t="s">
        <v>31</v>
      </c>
      <c r="G649" s="390">
        <f>SUBTOTAL(9,G612:G648)</f>
        <v>0</v>
      </c>
    </row>
    <row r="650" spans="1:7" ht="20.100000000000001" customHeight="1" thickTop="1" thickBot="1"/>
    <row r="651" spans="1:7" ht="20.100000000000001" customHeight="1" thickTop="1">
      <c r="A651" s="391" t="s">
        <v>1255</v>
      </c>
      <c r="B651" s="392"/>
      <c r="C651" s="392"/>
      <c r="D651" s="392"/>
      <c r="E651" s="392"/>
      <c r="F651" s="392"/>
      <c r="G651" s="393"/>
    </row>
    <row r="652" spans="1:7" ht="20.100000000000001" customHeight="1">
      <c r="A652" s="344" t="s">
        <v>719</v>
      </c>
      <c r="B652" s="345" t="str">
        <f>Comitente</f>
        <v>INSTITUTO PROVINCIAL DE LA VIVIENDA</v>
      </c>
      <c r="C652" s="346"/>
      <c r="D652" s="347"/>
      <c r="E652" s="347"/>
      <c r="F652" s="348"/>
      <c r="G652" s="349"/>
    </row>
    <row r="653" spans="1:7" ht="20.100000000000001" customHeight="1">
      <c r="A653" s="344" t="s">
        <v>720</v>
      </c>
      <c r="B653" s="345" t="str">
        <f>Contratista</f>
        <v>xxxxxx</v>
      </c>
      <c r="C653" s="350"/>
      <c r="D653" s="350"/>
      <c r="E653" s="350"/>
      <c r="F653" s="351"/>
      <c r="G653" s="352"/>
    </row>
    <row r="654" spans="1:7" ht="20.100000000000001" customHeight="1">
      <c r="A654" s="344" t="s">
        <v>20</v>
      </c>
      <c r="B654" s="345" t="str">
        <f>Obra</f>
        <v>BARRIO SAN CAYETANO - DPTO. CHIMBAS</v>
      </c>
      <c r="C654" s="350"/>
      <c r="D654" s="350"/>
      <c r="E654" s="350"/>
      <c r="F654" s="351" t="s">
        <v>33</v>
      </c>
      <c r="G654" s="353">
        <f>+Datos!$C$10</f>
        <v>43525</v>
      </c>
    </row>
    <row r="655" spans="1:7" ht="20.100000000000001" customHeight="1">
      <c r="A655" s="354" t="s">
        <v>718</v>
      </c>
      <c r="B655" s="355" t="str">
        <f>Ubicación</f>
        <v>DPTO. CHIMBAS</v>
      </c>
      <c r="C655" s="355"/>
      <c r="D655" s="338"/>
      <c r="E655" s="356"/>
      <c r="F655" s="357"/>
      <c r="G655" s="358"/>
    </row>
    <row r="656" spans="1:7" ht="20.100000000000001" customHeight="1">
      <c r="A656" s="354" t="s">
        <v>34</v>
      </c>
      <c r="B656" s="359" t="s">
        <v>1125</v>
      </c>
      <c r="C656" s="360" t="str">
        <f>IFERROR(VLOOKUP(B656,Tabla_CyP,2,FALSE),"")</f>
        <v>VIVIENDA</v>
      </c>
      <c r="D656" s="361"/>
      <c r="E656" s="356"/>
      <c r="F656" s="357"/>
      <c r="G656" s="358"/>
    </row>
    <row r="657" spans="1:7" ht="20.100000000000001" customHeight="1">
      <c r="A657" s="354" t="s">
        <v>21</v>
      </c>
      <c r="B657" s="394">
        <f>IFERROR(VLOOKUP(COUNTIF($A$1:A657,"ITEM:"),Tabla_NumeroItem,2,FALSE),"")</f>
        <v>14</v>
      </c>
      <c r="C657" s="360" t="str">
        <f>IFERROR(VLOOKUP(B657,Tabla_CyP,2,FALSE),"")</f>
        <v>Mampostería Armada Ladrillón Cerámico Macizo de 0,08m esp.</v>
      </c>
      <c r="D657" s="338"/>
      <c r="E657" s="356"/>
      <c r="F657" s="351" t="s">
        <v>22</v>
      </c>
      <c r="G657" s="362" t="str">
        <f>IFERROR(VLOOKUP(B657,Tabla_CyP,4,FALSE),"")</f>
        <v>m2</v>
      </c>
    </row>
    <row r="658" spans="1:7" ht="20.100000000000001" customHeight="1">
      <c r="A658" s="354"/>
      <c r="B658" s="355"/>
      <c r="C658" s="360"/>
      <c r="D658" s="338"/>
      <c r="E658" s="356"/>
      <c r="F658" s="357"/>
      <c r="G658" s="358"/>
    </row>
    <row r="659" spans="1:7" ht="20.100000000000001" customHeight="1">
      <c r="A659" s="628" t="s">
        <v>581</v>
      </c>
      <c r="B659" s="629"/>
      <c r="C659" s="630" t="s">
        <v>0</v>
      </c>
      <c r="D659" s="630" t="s">
        <v>23</v>
      </c>
      <c r="E659" s="632" t="s">
        <v>24</v>
      </c>
      <c r="F659" s="624" t="s">
        <v>25</v>
      </c>
      <c r="G659" s="626" t="s">
        <v>26</v>
      </c>
    </row>
    <row r="660" spans="1:7" ht="20.100000000000001" customHeight="1">
      <c r="A660" s="363" t="s">
        <v>582</v>
      </c>
      <c r="B660" s="364" t="s">
        <v>583</v>
      </c>
      <c r="C660" s="631"/>
      <c r="D660" s="631"/>
      <c r="E660" s="633"/>
      <c r="F660" s="625"/>
      <c r="G660" s="627"/>
    </row>
    <row r="661" spans="1:7" ht="20.100000000000001" customHeight="1">
      <c r="A661" s="599"/>
      <c r="B661" s="365"/>
      <c r="C661" s="366" t="s">
        <v>721</v>
      </c>
      <c r="D661" s="367"/>
      <c r="E661" s="368"/>
      <c r="F661" s="369"/>
      <c r="G661" s="370"/>
    </row>
    <row r="662" spans="1:7" ht="20.100000000000001" customHeight="1">
      <c r="A662" s="371" t="str">
        <f t="shared" ref="A662:A675" si="195">IFERROR(VLOOKUP(C662,Tabla_Insumos,4,FALSE),"")</f>
        <v/>
      </c>
      <c r="B662" s="336" t="str">
        <f t="shared" ref="B662:B675" si="196">IFERROR(VLOOKUP(C662,Tabla_Insumos,5,FALSE),"")</f>
        <v/>
      </c>
      <c r="C662" s="343"/>
      <c r="D662" s="333" t="str">
        <f t="shared" ref="D662:D675" si="197">IFERROR(VLOOKUP(C662,Tabla_Insumos,2,FALSE),"")</f>
        <v/>
      </c>
      <c r="E662" s="397"/>
      <c r="F662" s="339">
        <f t="shared" ref="F662:F675" si="198">IFERROR(VLOOKUP(C662,Tabla_Insumos,3,FALSE),0)</f>
        <v>0</v>
      </c>
      <c r="G662" s="340">
        <f>ROUND(E662*F662,2)</f>
        <v>0</v>
      </c>
    </row>
    <row r="663" spans="1:7" ht="20.100000000000001" customHeight="1">
      <c r="A663" s="371" t="str">
        <f t="shared" si="195"/>
        <v/>
      </c>
      <c r="B663" s="336" t="str">
        <f t="shared" si="196"/>
        <v/>
      </c>
      <c r="C663" s="343"/>
      <c r="D663" s="333" t="str">
        <f t="shared" si="197"/>
        <v/>
      </c>
      <c r="E663" s="397"/>
      <c r="F663" s="339">
        <f t="shared" si="198"/>
        <v>0</v>
      </c>
      <c r="G663" s="340">
        <f t="shared" ref="G663:G675" si="199">ROUND(E663*F663,2)</f>
        <v>0</v>
      </c>
    </row>
    <row r="664" spans="1:7" ht="20.100000000000001" customHeight="1">
      <c r="A664" s="371" t="str">
        <f t="shared" si="195"/>
        <v/>
      </c>
      <c r="B664" s="336" t="str">
        <f t="shared" si="196"/>
        <v/>
      </c>
      <c r="C664" s="343"/>
      <c r="D664" s="333" t="str">
        <f t="shared" si="197"/>
        <v/>
      </c>
      <c r="E664" s="397"/>
      <c r="F664" s="339">
        <f t="shared" si="198"/>
        <v>0</v>
      </c>
      <c r="G664" s="340">
        <f t="shared" si="199"/>
        <v>0</v>
      </c>
    </row>
    <row r="665" spans="1:7" ht="20.100000000000001" customHeight="1">
      <c r="A665" s="371" t="str">
        <f t="shared" si="195"/>
        <v/>
      </c>
      <c r="B665" s="336" t="str">
        <f t="shared" si="196"/>
        <v/>
      </c>
      <c r="C665" s="336"/>
      <c r="D665" s="333" t="str">
        <f t="shared" si="197"/>
        <v/>
      </c>
      <c r="E665" s="403"/>
      <c r="F665" s="339">
        <f t="shared" si="198"/>
        <v>0</v>
      </c>
      <c r="G665" s="340">
        <f t="shared" si="199"/>
        <v>0</v>
      </c>
    </row>
    <row r="666" spans="1:7" ht="20.100000000000001" customHeight="1">
      <c r="A666" s="371" t="str">
        <f t="shared" si="195"/>
        <v/>
      </c>
      <c r="B666" s="336" t="str">
        <f t="shared" si="196"/>
        <v/>
      </c>
      <c r="C666" s="336"/>
      <c r="D666" s="333" t="str">
        <f t="shared" si="197"/>
        <v/>
      </c>
      <c r="E666" s="403"/>
      <c r="F666" s="339">
        <f t="shared" si="198"/>
        <v>0</v>
      </c>
      <c r="G666" s="340">
        <f t="shared" si="199"/>
        <v>0</v>
      </c>
    </row>
    <row r="667" spans="1:7" ht="20.100000000000001" customHeight="1">
      <c r="A667" s="371" t="str">
        <f t="shared" si="195"/>
        <v/>
      </c>
      <c r="B667" s="336" t="str">
        <f t="shared" si="196"/>
        <v/>
      </c>
      <c r="C667" s="336"/>
      <c r="D667" s="333" t="str">
        <f t="shared" si="197"/>
        <v/>
      </c>
      <c r="E667" s="403"/>
      <c r="F667" s="339">
        <f t="shared" si="198"/>
        <v>0</v>
      </c>
      <c r="G667" s="340">
        <f t="shared" si="199"/>
        <v>0</v>
      </c>
    </row>
    <row r="668" spans="1:7" ht="20.100000000000001" customHeight="1">
      <c r="A668" s="371" t="str">
        <f t="shared" si="195"/>
        <v/>
      </c>
      <c r="B668" s="336" t="str">
        <f t="shared" si="196"/>
        <v/>
      </c>
      <c r="C668" s="336"/>
      <c r="D668" s="333" t="str">
        <f t="shared" si="197"/>
        <v/>
      </c>
      <c r="E668" s="403"/>
      <c r="F668" s="339">
        <f t="shared" si="198"/>
        <v>0</v>
      </c>
      <c r="G668" s="340">
        <f t="shared" si="199"/>
        <v>0</v>
      </c>
    </row>
    <row r="669" spans="1:7" ht="20.100000000000001" customHeight="1">
      <c r="A669" s="371" t="str">
        <f t="shared" si="195"/>
        <v/>
      </c>
      <c r="B669" s="336" t="str">
        <f t="shared" si="196"/>
        <v/>
      </c>
      <c r="C669" s="405"/>
      <c r="D669" s="333" t="str">
        <f t="shared" si="197"/>
        <v/>
      </c>
      <c r="E669" s="403"/>
      <c r="F669" s="339">
        <f t="shared" si="198"/>
        <v>0</v>
      </c>
      <c r="G669" s="340">
        <f t="shared" si="199"/>
        <v>0</v>
      </c>
    </row>
    <row r="670" spans="1:7" ht="20.100000000000001" customHeight="1">
      <c r="A670" s="371" t="str">
        <f t="shared" si="195"/>
        <v/>
      </c>
      <c r="B670" s="336" t="str">
        <f t="shared" si="196"/>
        <v/>
      </c>
      <c r="C670" s="336"/>
      <c r="D670" s="333" t="str">
        <f t="shared" si="197"/>
        <v/>
      </c>
      <c r="E670" s="403"/>
      <c r="F670" s="339">
        <f t="shared" si="198"/>
        <v>0</v>
      </c>
      <c r="G670" s="340">
        <f t="shared" si="199"/>
        <v>0</v>
      </c>
    </row>
    <row r="671" spans="1:7" ht="20.100000000000001" customHeight="1">
      <c r="A671" s="371" t="str">
        <f t="shared" si="195"/>
        <v/>
      </c>
      <c r="B671" s="336" t="str">
        <f t="shared" si="196"/>
        <v/>
      </c>
      <c r="C671" s="372"/>
      <c r="D671" s="333" t="str">
        <f t="shared" si="197"/>
        <v/>
      </c>
      <c r="E671" s="373"/>
      <c r="F671" s="339">
        <f t="shared" si="198"/>
        <v>0</v>
      </c>
      <c r="G671" s="340">
        <f t="shared" si="199"/>
        <v>0</v>
      </c>
    </row>
    <row r="672" spans="1:7" ht="20.100000000000001" customHeight="1">
      <c r="A672" s="371" t="str">
        <f t="shared" si="195"/>
        <v/>
      </c>
      <c r="B672" s="336" t="str">
        <f t="shared" si="196"/>
        <v/>
      </c>
      <c r="C672" s="372"/>
      <c r="D672" s="333" t="str">
        <f t="shared" si="197"/>
        <v/>
      </c>
      <c r="E672" s="373"/>
      <c r="F672" s="339">
        <f t="shared" si="198"/>
        <v>0</v>
      </c>
      <c r="G672" s="340">
        <f t="shared" si="199"/>
        <v>0</v>
      </c>
    </row>
    <row r="673" spans="1:7" ht="20.100000000000001" customHeight="1">
      <c r="A673" s="371" t="str">
        <f t="shared" si="195"/>
        <v/>
      </c>
      <c r="B673" s="336" t="str">
        <f t="shared" si="196"/>
        <v/>
      </c>
      <c r="C673" s="372"/>
      <c r="D673" s="333" t="str">
        <f t="shared" si="197"/>
        <v/>
      </c>
      <c r="E673" s="373"/>
      <c r="F673" s="339">
        <f t="shared" si="198"/>
        <v>0</v>
      </c>
      <c r="G673" s="340">
        <f t="shared" si="199"/>
        <v>0</v>
      </c>
    </row>
    <row r="674" spans="1:7" ht="20.100000000000001" customHeight="1">
      <c r="A674" s="371" t="str">
        <f t="shared" si="195"/>
        <v/>
      </c>
      <c r="B674" s="336" t="str">
        <f t="shared" si="196"/>
        <v/>
      </c>
      <c r="C674" s="372"/>
      <c r="D674" s="333" t="str">
        <f t="shared" si="197"/>
        <v/>
      </c>
      <c r="E674" s="373"/>
      <c r="F674" s="339">
        <f t="shared" si="198"/>
        <v>0</v>
      </c>
      <c r="G674" s="340">
        <f t="shared" si="199"/>
        <v>0</v>
      </c>
    </row>
    <row r="675" spans="1:7" ht="20.100000000000001" customHeight="1">
      <c r="A675" s="371" t="str">
        <f t="shared" si="195"/>
        <v/>
      </c>
      <c r="B675" s="336" t="str">
        <f t="shared" si="196"/>
        <v/>
      </c>
      <c r="C675" s="372"/>
      <c r="D675" s="333" t="str">
        <f t="shared" si="197"/>
        <v/>
      </c>
      <c r="E675" s="373"/>
      <c r="F675" s="339">
        <f t="shared" si="198"/>
        <v>0</v>
      </c>
      <c r="G675" s="340">
        <f t="shared" si="199"/>
        <v>0</v>
      </c>
    </row>
    <row r="676" spans="1:7" ht="20.100000000000001" customHeight="1">
      <c r="A676" s="374"/>
      <c r="B676" s="360"/>
      <c r="C676" s="360"/>
      <c r="D676" s="338"/>
      <c r="E676" s="356"/>
      <c r="F676" s="598" t="s">
        <v>27</v>
      </c>
      <c r="G676" s="341">
        <f>SUBTOTAL(9,G662:G675)</f>
        <v>0</v>
      </c>
    </row>
    <row r="677" spans="1:7" ht="20.100000000000001" customHeight="1">
      <c r="A677" s="374"/>
      <c r="B677" s="360"/>
      <c r="C677" s="347" t="s">
        <v>722</v>
      </c>
      <c r="D677" s="338"/>
      <c r="E677" s="356"/>
      <c r="F677" s="357"/>
      <c r="G677" s="375"/>
    </row>
    <row r="678" spans="1:7" ht="20.100000000000001" customHeight="1">
      <c r="A678" s="371" t="str">
        <f t="shared" ref="A678:A685" si="200">IFERROR(VLOOKUP(C678,Tabla_Insumos,4,FALSE),"")</f>
        <v/>
      </c>
      <c r="B678" s="336" t="str">
        <f t="shared" ref="B678:B685" si="201">IFERROR(VLOOKUP(C678,Tabla_Insumos,5,FALSE),"")</f>
        <v/>
      </c>
      <c r="C678" s="342"/>
      <c r="D678" s="333" t="str">
        <f t="shared" ref="D678:D685" si="202">IFERROR(VLOOKUP(C678,Tabla_Insumos,2,FALSE),"")</f>
        <v/>
      </c>
      <c r="E678" s="403"/>
      <c r="F678" s="376">
        <f t="shared" ref="F678:F685" si="203">IFERROR(VLOOKUP(C678,Tabla_Insumos,3,FALSE),0)</f>
        <v>0</v>
      </c>
      <c r="G678" s="340">
        <f>ROUND(E678*F678,2)</f>
        <v>0</v>
      </c>
    </row>
    <row r="679" spans="1:7" ht="20.100000000000001" customHeight="1">
      <c r="A679" s="371" t="str">
        <f t="shared" si="200"/>
        <v/>
      </c>
      <c r="B679" s="336" t="str">
        <f t="shared" si="201"/>
        <v/>
      </c>
      <c r="C679" s="409"/>
      <c r="D679" s="333" t="str">
        <f t="shared" si="202"/>
        <v/>
      </c>
      <c r="E679" s="403"/>
      <c r="F679" s="376">
        <f t="shared" si="203"/>
        <v>0</v>
      </c>
      <c r="G679" s="340">
        <f t="shared" ref="G679:G685" si="204">ROUND(E679*F679,2)</f>
        <v>0</v>
      </c>
    </row>
    <row r="680" spans="1:7" ht="20.100000000000001" customHeight="1">
      <c r="A680" s="371" t="str">
        <f t="shared" si="200"/>
        <v/>
      </c>
      <c r="B680" s="336" t="str">
        <f t="shared" si="201"/>
        <v/>
      </c>
      <c r="C680" s="486"/>
      <c r="D680" s="333" t="str">
        <f t="shared" si="202"/>
        <v/>
      </c>
      <c r="E680" s="337"/>
      <c r="F680" s="376">
        <f>IFERROR(VLOOKUP(C680,Tabla_Insumos,3,FALSE),0)</f>
        <v>0</v>
      </c>
      <c r="G680" s="340">
        <f>ROUND(E680*F680,2)</f>
        <v>0</v>
      </c>
    </row>
    <row r="681" spans="1:7" ht="20.100000000000001" customHeight="1">
      <c r="A681" s="371" t="str">
        <f t="shared" si="200"/>
        <v/>
      </c>
      <c r="B681" s="336" t="str">
        <f t="shared" si="201"/>
        <v/>
      </c>
      <c r="C681" s="343"/>
      <c r="D681" s="333" t="str">
        <f t="shared" si="202"/>
        <v/>
      </c>
      <c r="E681" s="337"/>
      <c r="F681" s="376">
        <f t="shared" si="203"/>
        <v>0</v>
      </c>
      <c r="G681" s="340">
        <f t="shared" si="204"/>
        <v>0</v>
      </c>
    </row>
    <row r="682" spans="1:7" ht="20.100000000000001" customHeight="1">
      <c r="A682" s="371" t="str">
        <f t="shared" si="200"/>
        <v/>
      </c>
      <c r="B682" s="336" t="str">
        <f t="shared" si="201"/>
        <v/>
      </c>
      <c r="C682" s="336"/>
      <c r="D682" s="333" t="str">
        <f t="shared" si="202"/>
        <v/>
      </c>
      <c r="E682" s="337"/>
      <c r="F682" s="376">
        <f t="shared" si="203"/>
        <v>0</v>
      </c>
      <c r="G682" s="340">
        <f t="shared" si="204"/>
        <v>0</v>
      </c>
    </row>
    <row r="683" spans="1:7" ht="20.100000000000001" customHeight="1">
      <c r="A683" s="371" t="str">
        <f t="shared" si="200"/>
        <v/>
      </c>
      <c r="B683" s="336" t="str">
        <f t="shared" si="201"/>
        <v/>
      </c>
      <c r="C683" s="336"/>
      <c r="D683" s="333" t="str">
        <f t="shared" si="202"/>
        <v/>
      </c>
      <c r="E683" s="337"/>
      <c r="F683" s="376">
        <f t="shared" si="203"/>
        <v>0</v>
      </c>
      <c r="G683" s="340">
        <f t="shared" si="204"/>
        <v>0</v>
      </c>
    </row>
    <row r="684" spans="1:7" ht="20.100000000000001" customHeight="1">
      <c r="A684" s="371" t="str">
        <f t="shared" si="200"/>
        <v/>
      </c>
      <c r="B684" s="336" t="str">
        <f t="shared" si="201"/>
        <v/>
      </c>
      <c r="C684" s="372"/>
      <c r="D684" s="333" t="str">
        <f t="shared" si="202"/>
        <v/>
      </c>
      <c r="E684" s="373"/>
      <c r="F684" s="376">
        <f t="shared" si="203"/>
        <v>0</v>
      </c>
      <c r="G684" s="340">
        <f t="shared" si="204"/>
        <v>0</v>
      </c>
    </row>
    <row r="685" spans="1:7" ht="20.100000000000001" customHeight="1">
      <c r="A685" s="371" t="str">
        <f t="shared" si="200"/>
        <v/>
      </c>
      <c r="B685" s="336" t="str">
        <f t="shared" si="201"/>
        <v/>
      </c>
      <c r="C685" s="372"/>
      <c r="D685" s="333" t="str">
        <f t="shared" si="202"/>
        <v/>
      </c>
      <c r="E685" s="373"/>
      <c r="F685" s="376">
        <f t="shared" si="203"/>
        <v>0</v>
      </c>
      <c r="G685" s="340">
        <f t="shared" si="204"/>
        <v>0</v>
      </c>
    </row>
    <row r="686" spans="1:7" ht="20.100000000000001" customHeight="1">
      <c r="A686" s="374"/>
      <c r="B686" s="360"/>
      <c r="C686" s="360"/>
      <c r="D686" s="338"/>
      <c r="E686" s="356"/>
      <c r="F686" s="598" t="s">
        <v>28</v>
      </c>
      <c r="G686" s="341">
        <f>SUBTOTAL(9,G678:G685)</f>
        <v>0</v>
      </c>
    </row>
    <row r="687" spans="1:7" ht="20.100000000000001" customHeight="1">
      <c r="A687" s="374"/>
      <c r="B687" s="360"/>
      <c r="C687" s="347" t="s">
        <v>723</v>
      </c>
      <c r="D687" s="338"/>
      <c r="E687" s="356"/>
      <c r="F687" s="357"/>
      <c r="G687" s="375"/>
    </row>
    <row r="688" spans="1:7" ht="20.100000000000001" customHeight="1">
      <c r="A688" s="371" t="str">
        <f t="shared" ref="A688:A696" si="205">IFERROR(VLOOKUP(C688,Tabla_Insumos,4,FALSE),"")</f>
        <v/>
      </c>
      <c r="B688" s="336" t="str">
        <f t="shared" ref="B688:B696" si="206">IFERROR(VLOOKUP(C688,Tabla_Insumos,5,FALSE),"")</f>
        <v/>
      </c>
      <c r="C688" s="343"/>
      <c r="D688" s="333" t="str">
        <f t="shared" ref="D688:D696" si="207">IFERROR(VLOOKUP(C688,Tabla_Insumos,2,FALSE),"")</f>
        <v/>
      </c>
      <c r="E688" s="402"/>
      <c r="F688" s="339">
        <f t="shared" ref="F688:F696" si="208">IFERROR(VLOOKUP(C688,Tabla_Insumos,3,FALSE),0)</f>
        <v>0</v>
      </c>
      <c r="G688" s="340">
        <f>ROUND(E688*F688,2)</f>
        <v>0</v>
      </c>
    </row>
    <row r="689" spans="1:7" ht="20.100000000000001" customHeight="1">
      <c r="A689" s="371" t="str">
        <f t="shared" si="205"/>
        <v/>
      </c>
      <c r="B689" s="336" t="str">
        <f t="shared" si="206"/>
        <v/>
      </c>
      <c r="C689" s="410"/>
      <c r="D689" s="333" t="str">
        <f t="shared" si="207"/>
        <v/>
      </c>
      <c r="E689" s="402"/>
      <c r="F689" s="339">
        <f t="shared" si="208"/>
        <v>0</v>
      </c>
      <c r="G689" s="340">
        <f t="shared" ref="G689:G696" si="209">ROUND(E689*F689,2)</f>
        <v>0</v>
      </c>
    </row>
    <row r="690" spans="1:7" ht="20.100000000000001" customHeight="1">
      <c r="A690" s="371" t="str">
        <f t="shared" si="205"/>
        <v/>
      </c>
      <c r="B690" s="336" t="str">
        <f t="shared" si="206"/>
        <v/>
      </c>
      <c r="C690" s="342"/>
      <c r="D690" s="333" t="str">
        <f t="shared" si="207"/>
        <v/>
      </c>
      <c r="E690" s="337"/>
      <c r="F690" s="339">
        <f t="shared" si="208"/>
        <v>0</v>
      </c>
      <c r="G690" s="340">
        <f t="shared" si="209"/>
        <v>0</v>
      </c>
    </row>
    <row r="691" spans="1:7" ht="20.100000000000001" customHeight="1">
      <c r="A691" s="371" t="str">
        <f t="shared" si="205"/>
        <v/>
      </c>
      <c r="B691" s="336" t="str">
        <f t="shared" si="206"/>
        <v/>
      </c>
      <c r="C691" s="377"/>
      <c r="D691" s="333" t="str">
        <f t="shared" si="207"/>
        <v/>
      </c>
      <c r="E691" s="337"/>
      <c r="F691" s="339">
        <f t="shared" si="208"/>
        <v>0</v>
      </c>
      <c r="G691" s="340">
        <f t="shared" si="209"/>
        <v>0</v>
      </c>
    </row>
    <row r="692" spans="1:7" ht="20.100000000000001" customHeight="1">
      <c r="A692" s="371" t="str">
        <f t="shared" si="205"/>
        <v/>
      </c>
      <c r="B692" s="336" t="str">
        <f t="shared" si="206"/>
        <v/>
      </c>
      <c r="C692" s="378"/>
      <c r="D692" s="333" t="str">
        <f t="shared" si="207"/>
        <v/>
      </c>
      <c r="E692" s="337"/>
      <c r="F692" s="339">
        <f t="shared" si="208"/>
        <v>0</v>
      </c>
      <c r="G692" s="340">
        <f t="shared" si="209"/>
        <v>0</v>
      </c>
    </row>
    <row r="693" spans="1:7" ht="20.100000000000001" customHeight="1">
      <c r="A693" s="371" t="str">
        <f t="shared" si="205"/>
        <v/>
      </c>
      <c r="B693" s="336" t="str">
        <f t="shared" si="206"/>
        <v/>
      </c>
      <c r="C693" s="372"/>
      <c r="D693" s="333" t="str">
        <f t="shared" si="207"/>
        <v/>
      </c>
      <c r="E693" s="373"/>
      <c r="F693" s="339">
        <f t="shared" si="208"/>
        <v>0</v>
      </c>
      <c r="G693" s="340">
        <f t="shared" si="209"/>
        <v>0</v>
      </c>
    </row>
    <row r="694" spans="1:7" ht="20.100000000000001" customHeight="1">
      <c r="A694" s="371" t="str">
        <f t="shared" si="205"/>
        <v/>
      </c>
      <c r="B694" s="336" t="str">
        <f t="shared" si="206"/>
        <v/>
      </c>
      <c r="C694" s="372"/>
      <c r="D694" s="333" t="str">
        <f t="shared" si="207"/>
        <v/>
      </c>
      <c r="E694" s="373"/>
      <c r="F694" s="339">
        <f t="shared" si="208"/>
        <v>0</v>
      </c>
      <c r="G694" s="340">
        <f t="shared" si="209"/>
        <v>0</v>
      </c>
    </row>
    <row r="695" spans="1:7" ht="20.100000000000001" customHeight="1">
      <c r="A695" s="371" t="str">
        <f t="shared" si="205"/>
        <v/>
      </c>
      <c r="B695" s="336" t="str">
        <f t="shared" si="206"/>
        <v/>
      </c>
      <c r="C695" s="372"/>
      <c r="D695" s="333" t="str">
        <f t="shared" si="207"/>
        <v/>
      </c>
      <c r="E695" s="373"/>
      <c r="F695" s="339">
        <f t="shared" si="208"/>
        <v>0</v>
      </c>
      <c r="G695" s="340">
        <f t="shared" si="209"/>
        <v>0</v>
      </c>
    </row>
    <row r="696" spans="1:7" ht="20.100000000000001" customHeight="1">
      <c r="A696" s="371" t="str">
        <f t="shared" si="205"/>
        <v/>
      </c>
      <c r="B696" s="336" t="str">
        <f t="shared" si="206"/>
        <v/>
      </c>
      <c r="C696" s="372"/>
      <c r="D696" s="333" t="str">
        <f t="shared" si="207"/>
        <v/>
      </c>
      <c r="E696" s="373"/>
      <c r="F696" s="339">
        <f t="shared" si="208"/>
        <v>0</v>
      </c>
      <c r="G696" s="340">
        <f t="shared" si="209"/>
        <v>0</v>
      </c>
    </row>
    <row r="697" spans="1:7" ht="20.100000000000001" customHeight="1">
      <c r="A697" s="379"/>
      <c r="B697" s="338"/>
      <c r="C697" s="360"/>
      <c r="D697" s="338"/>
      <c r="E697" s="356"/>
      <c r="F697" s="598" t="s">
        <v>29</v>
      </c>
      <c r="G697" s="341">
        <f>SUBTOTAL(9,G688:G696)</f>
        <v>0</v>
      </c>
    </row>
    <row r="698" spans="1:7" ht="20.100000000000001" customHeight="1" thickBot="1">
      <c r="A698" s="380"/>
      <c r="B698" s="381"/>
      <c r="C698" s="382"/>
      <c r="D698" s="381"/>
      <c r="E698" s="383"/>
      <c r="F698" s="384"/>
      <c r="G698" s="385"/>
    </row>
    <row r="699" spans="1:7" ht="20.100000000000001" customHeight="1" thickBot="1">
      <c r="A699" s="395">
        <f>B657</f>
        <v>14</v>
      </c>
      <c r="B699" s="386" t="str">
        <f>C657</f>
        <v>Mampostería Armada Ladrillón Cerámico Macizo de 0,08m esp.</v>
      </c>
      <c r="C699" s="387"/>
      <c r="D699" s="387" t="s">
        <v>30</v>
      </c>
      <c r="E699" s="388"/>
      <c r="F699" s="389" t="s">
        <v>31</v>
      </c>
      <c r="G699" s="390">
        <f>SUBTOTAL(9,G662:G698)</f>
        <v>0</v>
      </c>
    </row>
    <row r="700" spans="1:7" ht="20.100000000000001" customHeight="1" thickTop="1" thickBot="1"/>
    <row r="701" spans="1:7" ht="20.100000000000001" customHeight="1" thickTop="1">
      <c r="A701" s="391" t="s">
        <v>1255</v>
      </c>
      <c r="B701" s="392"/>
      <c r="C701" s="392"/>
      <c r="D701" s="392"/>
      <c r="E701" s="392"/>
      <c r="F701" s="392"/>
      <c r="G701" s="393"/>
    </row>
    <row r="702" spans="1:7" ht="20.100000000000001" customHeight="1">
      <c r="A702" s="344" t="s">
        <v>719</v>
      </c>
      <c r="B702" s="345" t="str">
        <f>Comitente</f>
        <v>INSTITUTO PROVINCIAL DE LA VIVIENDA</v>
      </c>
      <c r="C702" s="346"/>
      <c r="D702" s="347"/>
      <c r="E702" s="347"/>
      <c r="F702" s="348"/>
      <c r="G702" s="349"/>
    </row>
    <row r="703" spans="1:7" ht="20.100000000000001" customHeight="1">
      <c r="A703" s="344" t="s">
        <v>720</v>
      </c>
      <c r="B703" s="345" t="str">
        <f>Contratista</f>
        <v>xxxxxx</v>
      </c>
      <c r="C703" s="350"/>
      <c r="D703" s="350"/>
      <c r="E703" s="350"/>
      <c r="F703" s="351"/>
      <c r="G703" s="352"/>
    </row>
    <row r="704" spans="1:7" ht="20.100000000000001" customHeight="1">
      <c r="A704" s="344" t="s">
        <v>20</v>
      </c>
      <c r="B704" s="345" t="str">
        <f>Obra</f>
        <v>BARRIO SAN CAYETANO - DPTO. CHIMBAS</v>
      </c>
      <c r="C704" s="350"/>
      <c r="D704" s="350"/>
      <c r="E704" s="350"/>
      <c r="F704" s="351" t="s">
        <v>33</v>
      </c>
      <c r="G704" s="353">
        <f>+Datos!$C$10</f>
        <v>43525</v>
      </c>
    </row>
    <row r="705" spans="1:7" ht="20.100000000000001" customHeight="1">
      <c r="A705" s="354" t="s">
        <v>718</v>
      </c>
      <c r="B705" s="355" t="str">
        <f>Ubicación</f>
        <v>DPTO. CHIMBAS</v>
      </c>
      <c r="C705" s="355"/>
      <c r="D705" s="338"/>
      <c r="E705" s="356"/>
      <c r="F705" s="357"/>
      <c r="G705" s="358"/>
    </row>
    <row r="706" spans="1:7" ht="20.100000000000001" customHeight="1">
      <c r="A706" s="354" t="s">
        <v>34</v>
      </c>
      <c r="B706" s="359" t="s">
        <v>1125</v>
      </c>
      <c r="C706" s="360" t="str">
        <f>IFERROR(VLOOKUP(B706,Tabla_CyP,2,FALSE),"")</f>
        <v>VIVIENDA</v>
      </c>
      <c r="D706" s="361"/>
      <c r="E706" s="356"/>
      <c r="F706" s="357"/>
      <c r="G706" s="358"/>
    </row>
    <row r="707" spans="1:7" ht="20.100000000000001" customHeight="1">
      <c r="A707" s="354" t="s">
        <v>21</v>
      </c>
      <c r="B707" s="394">
        <f>IFERROR(VLOOKUP(COUNTIF($A$1:A707,"ITEM:"),Tabla_NumeroItem,2,FALSE),"")</f>
        <v>15</v>
      </c>
      <c r="C707" s="360" t="str">
        <f>IFERROR(VLOOKUP(B707,Tabla_CyP,2,FALSE),"")</f>
        <v>Tabique liviano tipo Durlock (con placas de yeso para sectores húmedos)</v>
      </c>
      <c r="D707" s="338"/>
      <c r="E707" s="356"/>
      <c r="F707" s="351" t="s">
        <v>22</v>
      </c>
      <c r="G707" s="362" t="str">
        <f>IFERROR(VLOOKUP(B707,Tabla_CyP,4,FALSE),"")</f>
        <v>m2</v>
      </c>
    </row>
    <row r="708" spans="1:7" ht="20.100000000000001" customHeight="1">
      <c r="A708" s="354"/>
      <c r="B708" s="355"/>
      <c r="C708" s="360"/>
      <c r="D708" s="338"/>
      <c r="E708" s="356"/>
      <c r="F708" s="357"/>
      <c r="G708" s="358"/>
    </row>
    <row r="709" spans="1:7" ht="20.100000000000001" customHeight="1">
      <c r="A709" s="628" t="s">
        <v>581</v>
      </c>
      <c r="B709" s="629"/>
      <c r="C709" s="630" t="s">
        <v>0</v>
      </c>
      <c r="D709" s="630" t="s">
        <v>23</v>
      </c>
      <c r="E709" s="632" t="s">
        <v>24</v>
      </c>
      <c r="F709" s="624" t="s">
        <v>25</v>
      </c>
      <c r="G709" s="626" t="s">
        <v>26</v>
      </c>
    </row>
    <row r="710" spans="1:7" ht="20.100000000000001" customHeight="1">
      <c r="A710" s="363" t="s">
        <v>582</v>
      </c>
      <c r="B710" s="364" t="s">
        <v>583</v>
      </c>
      <c r="C710" s="631"/>
      <c r="D710" s="631"/>
      <c r="E710" s="633"/>
      <c r="F710" s="625"/>
      <c r="G710" s="627"/>
    </row>
    <row r="711" spans="1:7" ht="20.100000000000001" customHeight="1">
      <c r="A711" s="599"/>
      <c r="B711" s="365"/>
      <c r="C711" s="366" t="s">
        <v>721</v>
      </c>
      <c r="D711" s="367"/>
      <c r="E711" s="368"/>
      <c r="F711" s="369"/>
      <c r="G711" s="370"/>
    </row>
    <row r="712" spans="1:7" ht="20.100000000000001" customHeight="1">
      <c r="A712" s="371" t="str">
        <f t="shared" ref="A712:A725" si="210">IFERROR(VLOOKUP(C712,Tabla_Insumos,4,FALSE),"")</f>
        <v/>
      </c>
      <c r="B712" s="336" t="str">
        <f t="shared" ref="B712:B725" si="211">IFERROR(VLOOKUP(C712,Tabla_Insumos,5,FALSE),"")</f>
        <v/>
      </c>
      <c r="C712" s="343"/>
      <c r="D712" s="333" t="str">
        <f t="shared" ref="D712:D725" si="212">IFERROR(VLOOKUP(C712,Tabla_Insumos,2,FALSE),"")</f>
        <v/>
      </c>
      <c r="E712" s="397"/>
      <c r="F712" s="339">
        <f t="shared" ref="F712:F725" si="213">IFERROR(VLOOKUP(C712,Tabla_Insumos,3,FALSE),0)</f>
        <v>0</v>
      </c>
      <c r="G712" s="340">
        <f>ROUND(E712*F712,2)</f>
        <v>0</v>
      </c>
    </row>
    <row r="713" spans="1:7" ht="20.100000000000001" customHeight="1">
      <c r="A713" s="371" t="str">
        <f t="shared" si="210"/>
        <v/>
      </c>
      <c r="B713" s="336" t="str">
        <f t="shared" si="211"/>
        <v/>
      </c>
      <c r="C713" s="343"/>
      <c r="D713" s="333" t="str">
        <f t="shared" si="212"/>
        <v/>
      </c>
      <c r="E713" s="397"/>
      <c r="F713" s="339">
        <f t="shared" si="213"/>
        <v>0</v>
      </c>
      <c r="G713" s="340">
        <f t="shared" ref="G713:G725" si="214">ROUND(E713*F713,2)</f>
        <v>0</v>
      </c>
    </row>
    <row r="714" spans="1:7" ht="20.100000000000001" customHeight="1">
      <c r="A714" s="371" t="str">
        <f t="shared" si="210"/>
        <v/>
      </c>
      <c r="B714" s="336" t="str">
        <f t="shared" si="211"/>
        <v/>
      </c>
      <c r="C714" s="343"/>
      <c r="D714" s="333" t="str">
        <f t="shared" si="212"/>
        <v/>
      </c>
      <c r="E714" s="397"/>
      <c r="F714" s="339">
        <f t="shared" si="213"/>
        <v>0</v>
      </c>
      <c r="G714" s="340">
        <f t="shared" si="214"/>
        <v>0</v>
      </c>
    </row>
    <row r="715" spans="1:7" ht="20.100000000000001" customHeight="1">
      <c r="A715" s="371" t="str">
        <f t="shared" si="210"/>
        <v/>
      </c>
      <c r="B715" s="336" t="str">
        <f t="shared" si="211"/>
        <v/>
      </c>
      <c r="C715" s="336"/>
      <c r="D715" s="333" t="str">
        <f t="shared" si="212"/>
        <v/>
      </c>
      <c r="E715" s="403"/>
      <c r="F715" s="339">
        <f t="shared" si="213"/>
        <v>0</v>
      </c>
      <c r="G715" s="340">
        <f t="shared" si="214"/>
        <v>0</v>
      </c>
    </row>
    <row r="716" spans="1:7" ht="20.100000000000001" customHeight="1">
      <c r="A716" s="371" t="str">
        <f t="shared" si="210"/>
        <v/>
      </c>
      <c r="B716" s="336" t="str">
        <f t="shared" si="211"/>
        <v/>
      </c>
      <c r="C716" s="336"/>
      <c r="D716" s="333" t="str">
        <f t="shared" si="212"/>
        <v/>
      </c>
      <c r="E716" s="403"/>
      <c r="F716" s="339">
        <f t="shared" si="213"/>
        <v>0</v>
      </c>
      <c r="G716" s="340">
        <f t="shared" si="214"/>
        <v>0</v>
      </c>
    </row>
    <row r="717" spans="1:7" ht="20.100000000000001" customHeight="1">
      <c r="A717" s="371" t="str">
        <f t="shared" si="210"/>
        <v/>
      </c>
      <c r="B717" s="336" t="str">
        <f t="shared" si="211"/>
        <v/>
      </c>
      <c r="C717" s="336"/>
      <c r="D717" s="333" t="str">
        <f t="shared" si="212"/>
        <v/>
      </c>
      <c r="E717" s="403"/>
      <c r="F717" s="339">
        <f t="shared" si="213"/>
        <v>0</v>
      </c>
      <c r="G717" s="340">
        <f t="shared" si="214"/>
        <v>0</v>
      </c>
    </row>
    <row r="718" spans="1:7" ht="20.100000000000001" customHeight="1">
      <c r="A718" s="371" t="str">
        <f t="shared" si="210"/>
        <v/>
      </c>
      <c r="B718" s="336" t="str">
        <f t="shared" si="211"/>
        <v/>
      </c>
      <c r="C718" s="336"/>
      <c r="D718" s="333" t="str">
        <f t="shared" si="212"/>
        <v/>
      </c>
      <c r="E718" s="403"/>
      <c r="F718" s="339">
        <f t="shared" si="213"/>
        <v>0</v>
      </c>
      <c r="G718" s="340">
        <f t="shared" si="214"/>
        <v>0</v>
      </c>
    </row>
    <row r="719" spans="1:7" ht="20.100000000000001" customHeight="1">
      <c r="A719" s="371" t="str">
        <f t="shared" si="210"/>
        <v/>
      </c>
      <c r="B719" s="336" t="str">
        <f t="shared" si="211"/>
        <v/>
      </c>
      <c r="C719" s="405"/>
      <c r="D719" s="333" t="str">
        <f t="shared" si="212"/>
        <v/>
      </c>
      <c r="E719" s="403"/>
      <c r="F719" s="339">
        <f t="shared" si="213"/>
        <v>0</v>
      </c>
      <c r="G719" s="340">
        <f t="shared" si="214"/>
        <v>0</v>
      </c>
    </row>
    <row r="720" spans="1:7" ht="20.100000000000001" customHeight="1">
      <c r="A720" s="371" t="str">
        <f t="shared" si="210"/>
        <v/>
      </c>
      <c r="B720" s="336" t="str">
        <f t="shared" si="211"/>
        <v/>
      </c>
      <c r="C720" s="336"/>
      <c r="D720" s="333" t="str">
        <f t="shared" si="212"/>
        <v/>
      </c>
      <c r="E720" s="403"/>
      <c r="F720" s="339">
        <f t="shared" si="213"/>
        <v>0</v>
      </c>
      <c r="G720" s="340">
        <f t="shared" si="214"/>
        <v>0</v>
      </c>
    </row>
    <row r="721" spans="1:7" ht="20.100000000000001" customHeight="1">
      <c r="A721" s="371" t="str">
        <f t="shared" si="210"/>
        <v/>
      </c>
      <c r="B721" s="336" t="str">
        <f t="shared" si="211"/>
        <v/>
      </c>
      <c r="C721" s="372"/>
      <c r="D721" s="333" t="str">
        <f t="shared" si="212"/>
        <v/>
      </c>
      <c r="E721" s="373"/>
      <c r="F721" s="339">
        <f t="shared" si="213"/>
        <v>0</v>
      </c>
      <c r="G721" s="340">
        <f t="shared" si="214"/>
        <v>0</v>
      </c>
    </row>
    <row r="722" spans="1:7" ht="20.100000000000001" customHeight="1">
      <c r="A722" s="371" t="str">
        <f t="shared" si="210"/>
        <v/>
      </c>
      <c r="B722" s="336" t="str">
        <f t="shared" si="211"/>
        <v/>
      </c>
      <c r="C722" s="372"/>
      <c r="D722" s="333" t="str">
        <f t="shared" si="212"/>
        <v/>
      </c>
      <c r="E722" s="373"/>
      <c r="F722" s="339">
        <f t="shared" si="213"/>
        <v>0</v>
      </c>
      <c r="G722" s="340">
        <f t="shared" si="214"/>
        <v>0</v>
      </c>
    </row>
    <row r="723" spans="1:7" ht="20.100000000000001" customHeight="1">
      <c r="A723" s="371" t="str">
        <f t="shared" si="210"/>
        <v/>
      </c>
      <c r="B723" s="336" t="str">
        <f t="shared" si="211"/>
        <v/>
      </c>
      <c r="C723" s="372"/>
      <c r="D723" s="333" t="str">
        <f t="shared" si="212"/>
        <v/>
      </c>
      <c r="E723" s="373"/>
      <c r="F723" s="339">
        <f t="shared" si="213"/>
        <v>0</v>
      </c>
      <c r="G723" s="340">
        <f t="shared" si="214"/>
        <v>0</v>
      </c>
    </row>
    <row r="724" spans="1:7" ht="20.100000000000001" customHeight="1">
      <c r="A724" s="371" t="str">
        <f t="shared" si="210"/>
        <v/>
      </c>
      <c r="B724" s="336" t="str">
        <f t="shared" si="211"/>
        <v/>
      </c>
      <c r="C724" s="372"/>
      <c r="D724" s="333" t="str">
        <f t="shared" si="212"/>
        <v/>
      </c>
      <c r="E724" s="373"/>
      <c r="F724" s="339">
        <f t="shared" si="213"/>
        <v>0</v>
      </c>
      <c r="G724" s="340">
        <f t="shared" si="214"/>
        <v>0</v>
      </c>
    </row>
    <row r="725" spans="1:7" ht="20.100000000000001" customHeight="1">
      <c r="A725" s="371" t="str">
        <f t="shared" si="210"/>
        <v/>
      </c>
      <c r="B725" s="336" t="str">
        <f t="shared" si="211"/>
        <v/>
      </c>
      <c r="C725" s="372"/>
      <c r="D725" s="333" t="str">
        <f t="shared" si="212"/>
        <v/>
      </c>
      <c r="E725" s="373"/>
      <c r="F725" s="339">
        <f t="shared" si="213"/>
        <v>0</v>
      </c>
      <c r="G725" s="340">
        <f t="shared" si="214"/>
        <v>0</v>
      </c>
    </row>
    <row r="726" spans="1:7" ht="20.100000000000001" customHeight="1">
      <c r="A726" s="374"/>
      <c r="B726" s="360"/>
      <c r="C726" s="360"/>
      <c r="D726" s="338"/>
      <c r="E726" s="356"/>
      <c r="F726" s="598" t="s">
        <v>27</v>
      </c>
      <c r="G726" s="341">
        <f>SUBTOTAL(9,G712:G725)</f>
        <v>0</v>
      </c>
    </row>
    <row r="727" spans="1:7" ht="20.100000000000001" customHeight="1">
      <c r="A727" s="374"/>
      <c r="B727" s="360"/>
      <c r="C727" s="347" t="s">
        <v>722</v>
      </c>
      <c r="D727" s="338"/>
      <c r="E727" s="356"/>
      <c r="F727" s="357"/>
      <c r="G727" s="375"/>
    </row>
    <row r="728" spans="1:7" ht="20.100000000000001" customHeight="1">
      <c r="A728" s="371" t="str">
        <f t="shared" ref="A728:A735" si="215">IFERROR(VLOOKUP(C728,Tabla_Insumos,4,FALSE),"")</f>
        <v/>
      </c>
      <c r="B728" s="336" t="str">
        <f t="shared" ref="B728:B735" si="216">IFERROR(VLOOKUP(C728,Tabla_Insumos,5,FALSE),"")</f>
        <v/>
      </c>
      <c r="C728" s="342"/>
      <c r="D728" s="333" t="str">
        <f t="shared" ref="D728:D735" si="217">IFERROR(VLOOKUP(C728,Tabla_Insumos,2,FALSE),"")</f>
        <v/>
      </c>
      <c r="E728" s="403"/>
      <c r="F728" s="376">
        <f t="shared" ref="F728:F735" si="218">IFERROR(VLOOKUP(C728,Tabla_Insumos,3,FALSE),0)</f>
        <v>0</v>
      </c>
      <c r="G728" s="340">
        <f>ROUND(E728*F728,2)</f>
        <v>0</v>
      </c>
    </row>
    <row r="729" spans="1:7" ht="20.100000000000001" customHeight="1">
      <c r="A729" s="371" t="str">
        <f t="shared" si="215"/>
        <v/>
      </c>
      <c r="B729" s="336" t="str">
        <f t="shared" si="216"/>
        <v/>
      </c>
      <c r="C729" s="409"/>
      <c r="D729" s="333" t="str">
        <f t="shared" si="217"/>
        <v/>
      </c>
      <c r="E729" s="403"/>
      <c r="F729" s="376">
        <f t="shared" si="218"/>
        <v>0</v>
      </c>
      <c r="G729" s="340">
        <f t="shared" ref="G729:G735" si="219">ROUND(E729*F729,2)</f>
        <v>0</v>
      </c>
    </row>
    <row r="730" spans="1:7" ht="20.100000000000001" customHeight="1">
      <c r="A730" s="371" t="str">
        <f t="shared" si="215"/>
        <v/>
      </c>
      <c r="B730" s="336" t="str">
        <f t="shared" si="216"/>
        <v/>
      </c>
      <c r="C730" s="486"/>
      <c r="D730" s="333" t="str">
        <f t="shared" si="217"/>
        <v/>
      </c>
      <c r="E730" s="337"/>
      <c r="F730" s="376">
        <f>IFERROR(VLOOKUP(C730,Tabla_Insumos,3,FALSE),0)</f>
        <v>0</v>
      </c>
      <c r="G730" s="340">
        <f>ROUND(E730*F730,2)</f>
        <v>0</v>
      </c>
    </row>
    <row r="731" spans="1:7" ht="20.100000000000001" customHeight="1">
      <c r="A731" s="371" t="str">
        <f t="shared" si="215"/>
        <v/>
      </c>
      <c r="B731" s="336" t="str">
        <f t="shared" si="216"/>
        <v/>
      </c>
      <c r="C731" s="343"/>
      <c r="D731" s="333" t="str">
        <f t="shared" si="217"/>
        <v/>
      </c>
      <c r="E731" s="337"/>
      <c r="F731" s="376">
        <f t="shared" si="218"/>
        <v>0</v>
      </c>
      <c r="G731" s="340">
        <f t="shared" si="219"/>
        <v>0</v>
      </c>
    </row>
    <row r="732" spans="1:7" ht="20.100000000000001" customHeight="1">
      <c r="A732" s="371" t="str">
        <f t="shared" si="215"/>
        <v/>
      </c>
      <c r="B732" s="336" t="str">
        <f t="shared" si="216"/>
        <v/>
      </c>
      <c r="C732" s="336"/>
      <c r="D732" s="333" t="str">
        <f t="shared" si="217"/>
        <v/>
      </c>
      <c r="E732" s="337"/>
      <c r="F732" s="376">
        <f t="shared" si="218"/>
        <v>0</v>
      </c>
      <c r="G732" s="340">
        <f t="shared" si="219"/>
        <v>0</v>
      </c>
    </row>
    <row r="733" spans="1:7" ht="20.100000000000001" customHeight="1">
      <c r="A733" s="371" t="str">
        <f t="shared" si="215"/>
        <v/>
      </c>
      <c r="B733" s="336" t="str">
        <f t="shared" si="216"/>
        <v/>
      </c>
      <c r="C733" s="336"/>
      <c r="D733" s="333" t="str">
        <f t="shared" si="217"/>
        <v/>
      </c>
      <c r="E733" s="337"/>
      <c r="F733" s="376">
        <f t="shared" si="218"/>
        <v>0</v>
      </c>
      <c r="G733" s="340">
        <f t="shared" si="219"/>
        <v>0</v>
      </c>
    </row>
    <row r="734" spans="1:7" ht="20.100000000000001" customHeight="1">
      <c r="A734" s="371" t="str">
        <f t="shared" si="215"/>
        <v/>
      </c>
      <c r="B734" s="336" t="str">
        <f t="shared" si="216"/>
        <v/>
      </c>
      <c r="C734" s="372"/>
      <c r="D734" s="333" t="str">
        <f t="shared" si="217"/>
        <v/>
      </c>
      <c r="E734" s="373"/>
      <c r="F734" s="376">
        <f t="shared" si="218"/>
        <v>0</v>
      </c>
      <c r="G734" s="340">
        <f t="shared" si="219"/>
        <v>0</v>
      </c>
    </row>
    <row r="735" spans="1:7" ht="20.100000000000001" customHeight="1">
      <c r="A735" s="371" t="str">
        <f t="shared" si="215"/>
        <v/>
      </c>
      <c r="B735" s="336" t="str">
        <f t="shared" si="216"/>
        <v/>
      </c>
      <c r="C735" s="372"/>
      <c r="D735" s="333" t="str">
        <f t="shared" si="217"/>
        <v/>
      </c>
      <c r="E735" s="373"/>
      <c r="F735" s="376">
        <f t="shared" si="218"/>
        <v>0</v>
      </c>
      <c r="G735" s="340">
        <f t="shared" si="219"/>
        <v>0</v>
      </c>
    </row>
    <row r="736" spans="1:7" ht="20.100000000000001" customHeight="1">
      <c r="A736" s="374"/>
      <c r="B736" s="360"/>
      <c r="C736" s="360"/>
      <c r="D736" s="338"/>
      <c r="E736" s="356"/>
      <c r="F736" s="598" t="s">
        <v>28</v>
      </c>
      <c r="G736" s="341">
        <f>SUBTOTAL(9,G728:G735)</f>
        <v>0</v>
      </c>
    </row>
    <row r="737" spans="1:7" ht="20.100000000000001" customHeight="1">
      <c r="A737" s="374"/>
      <c r="B737" s="360"/>
      <c r="C737" s="347" t="s">
        <v>723</v>
      </c>
      <c r="D737" s="338"/>
      <c r="E737" s="356"/>
      <c r="F737" s="357"/>
      <c r="G737" s="375"/>
    </row>
    <row r="738" spans="1:7" ht="20.100000000000001" customHeight="1">
      <c r="A738" s="371" t="str">
        <f t="shared" ref="A738:A746" si="220">IFERROR(VLOOKUP(C738,Tabla_Insumos,4,FALSE),"")</f>
        <v/>
      </c>
      <c r="B738" s="336" t="str">
        <f t="shared" ref="B738:B746" si="221">IFERROR(VLOOKUP(C738,Tabla_Insumos,5,FALSE),"")</f>
        <v/>
      </c>
      <c r="C738" s="343"/>
      <c r="D738" s="333" t="str">
        <f t="shared" ref="D738:D746" si="222">IFERROR(VLOOKUP(C738,Tabla_Insumos,2,FALSE),"")</f>
        <v/>
      </c>
      <c r="E738" s="402"/>
      <c r="F738" s="339">
        <f t="shared" ref="F738:F746" si="223">IFERROR(VLOOKUP(C738,Tabla_Insumos,3,FALSE),0)</f>
        <v>0</v>
      </c>
      <c r="G738" s="340">
        <f>ROUND(E738*F738,2)</f>
        <v>0</v>
      </c>
    </row>
    <row r="739" spans="1:7" ht="20.100000000000001" customHeight="1">
      <c r="A739" s="371" t="str">
        <f t="shared" si="220"/>
        <v/>
      </c>
      <c r="B739" s="336" t="str">
        <f t="shared" si="221"/>
        <v/>
      </c>
      <c r="C739" s="372"/>
      <c r="D739" s="333" t="str">
        <f t="shared" si="222"/>
        <v/>
      </c>
      <c r="E739" s="373"/>
      <c r="F739" s="339">
        <f t="shared" si="223"/>
        <v>0</v>
      </c>
      <c r="G739" s="340">
        <f t="shared" ref="G739:G746" si="224">ROUND(E739*F739,2)</f>
        <v>0</v>
      </c>
    </row>
    <row r="740" spans="1:7" ht="20.100000000000001" customHeight="1">
      <c r="A740" s="371" t="str">
        <f t="shared" si="220"/>
        <v/>
      </c>
      <c r="B740" s="336" t="str">
        <f t="shared" si="221"/>
        <v/>
      </c>
      <c r="C740" s="372"/>
      <c r="D740" s="333" t="str">
        <f t="shared" si="222"/>
        <v/>
      </c>
      <c r="E740" s="373"/>
      <c r="F740" s="339">
        <f t="shared" si="223"/>
        <v>0</v>
      </c>
      <c r="G740" s="340">
        <f t="shared" si="224"/>
        <v>0</v>
      </c>
    </row>
    <row r="741" spans="1:7" ht="20.100000000000001" customHeight="1">
      <c r="A741" s="371" t="str">
        <f t="shared" si="220"/>
        <v/>
      </c>
      <c r="B741" s="336" t="str">
        <f t="shared" si="221"/>
        <v/>
      </c>
      <c r="C741" s="377"/>
      <c r="D741" s="333" t="str">
        <f t="shared" si="222"/>
        <v/>
      </c>
      <c r="E741" s="337"/>
      <c r="F741" s="339">
        <f t="shared" si="223"/>
        <v>0</v>
      </c>
      <c r="G741" s="340">
        <f t="shared" si="224"/>
        <v>0</v>
      </c>
    </row>
    <row r="742" spans="1:7" ht="20.100000000000001" customHeight="1">
      <c r="A742" s="371" t="str">
        <f t="shared" si="220"/>
        <v/>
      </c>
      <c r="B742" s="336" t="str">
        <f t="shared" si="221"/>
        <v/>
      </c>
      <c r="C742" s="378"/>
      <c r="D742" s="333" t="str">
        <f t="shared" si="222"/>
        <v/>
      </c>
      <c r="E742" s="337"/>
      <c r="F742" s="339">
        <f t="shared" si="223"/>
        <v>0</v>
      </c>
      <c r="G742" s="340">
        <f t="shared" si="224"/>
        <v>0</v>
      </c>
    </row>
    <row r="743" spans="1:7" ht="20.100000000000001" customHeight="1">
      <c r="A743" s="371" t="str">
        <f t="shared" si="220"/>
        <v/>
      </c>
      <c r="B743" s="336" t="str">
        <f t="shared" si="221"/>
        <v/>
      </c>
      <c r="C743" s="372"/>
      <c r="D743" s="333" t="str">
        <f t="shared" si="222"/>
        <v/>
      </c>
      <c r="E743" s="373"/>
      <c r="F743" s="339">
        <f t="shared" si="223"/>
        <v>0</v>
      </c>
      <c r="G743" s="340">
        <f t="shared" si="224"/>
        <v>0</v>
      </c>
    </row>
    <row r="744" spans="1:7" ht="20.100000000000001" customHeight="1">
      <c r="A744" s="371" t="str">
        <f t="shared" si="220"/>
        <v/>
      </c>
      <c r="B744" s="336" t="str">
        <f t="shared" si="221"/>
        <v/>
      </c>
      <c r="C744" s="372"/>
      <c r="D744" s="333" t="str">
        <f t="shared" si="222"/>
        <v/>
      </c>
      <c r="E744" s="373"/>
      <c r="F744" s="339">
        <f t="shared" si="223"/>
        <v>0</v>
      </c>
      <c r="G744" s="340">
        <f t="shared" si="224"/>
        <v>0</v>
      </c>
    </row>
    <row r="745" spans="1:7" ht="20.100000000000001" customHeight="1">
      <c r="A745" s="371" t="str">
        <f t="shared" si="220"/>
        <v/>
      </c>
      <c r="B745" s="336" t="str">
        <f t="shared" si="221"/>
        <v/>
      </c>
      <c r="C745" s="372"/>
      <c r="D745" s="333" t="str">
        <f t="shared" si="222"/>
        <v/>
      </c>
      <c r="E745" s="373"/>
      <c r="F745" s="339">
        <f t="shared" si="223"/>
        <v>0</v>
      </c>
      <c r="G745" s="340">
        <f t="shared" si="224"/>
        <v>0</v>
      </c>
    </row>
    <row r="746" spans="1:7" ht="20.100000000000001" customHeight="1">
      <c r="A746" s="371" t="str">
        <f t="shared" si="220"/>
        <v/>
      </c>
      <c r="B746" s="336" t="str">
        <f t="shared" si="221"/>
        <v/>
      </c>
      <c r="C746" s="372"/>
      <c r="D746" s="333" t="str">
        <f t="shared" si="222"/>
        <v/>
      </c>
      <c r="E746" s="373"/>
      <c r="F746" s="339">
        <f t="shared" si="223"/>
        <v>0</v>
      </c>
      <c r="G746" s="340">
        <f t="shared" si="224"/>
        <v>0</v>
      </c>
    </row>
    <row r="747" spans="1:7" ht="20.100000000000001" customHeight="1">
      <c r="A747" s="379"/>
      <c r="B747" s="338"/>
      <c r="C747" s="360"/>
      <c r="D747" s="338"/>
      <c r="E747" s="356"/>
      <c r="F747" s="598" t="s">
        <v>29</v>
      </c>
      <c r="G747" s="341">
        <f>SUBTOTAL(9,G738:G746)</f>
        <v>0</v>
      </c>
    </row>
    <row r="748" spans="1:7" ht="20.100000000000001" customHeight="1" thickBot="1">
      <c r="A748" s="380"/>
      <c r="B748" s="381"/>
      <c r="C748" s="382"/>
      <c r="D748" s="381"/>
      <c r="E748" s="383"/>
      <c r="F748" s="384"/>
      <c r="G748" s="385"/>
    </row>
    <row r="749" spans="1:7" ht="20.100000000000001" customHeight="1" thickBot="1">
      <c r="A749" s="395">
        <f>B707</f>
        <v>15</v>
      </c>
      <c r="B749" s="386" t="str">
        <f>C707</f>
        <v>Tabique liviano tipo Durlock (con placas de yeso para sectores húmedos)</v>
      </c>
      <c r="C749" s="387"/>
      <c r="D749" s="387" t="s">
        <v>30</v>
      </c>
      <c r="E749" s="388"/>
      <c r="F749" s="389" t="s">
        <v>31</v>
      </c>
      <c r="G749" s="390">
        <f>SUBTOTAL(9,G712:G748)</f>
        <v>0</v>
      </c>
    </row>
    <row r="750" spans="1:7" ht="20.100000000000001" customHeight="1" thickTop="1" thickBot="1"/>
    <row r="751" spans="1:7" ht="20.100000000000001" customHeight="1" thickTop="1">
      <c r="A751" s="391" t="s">
        <v>1255</v>
      </c>
      <c r="B751" s="392"/>
      <c r="C751" s="392"/>
      <c r="D751" s="392"/>
      <c r="E751" s="392"/>
      <c r="F751" s="392"/>
      <c r="G751" s="393"/>
    </row>
    <row r="752" spans="1:7" ht="20.100000000000001" customHeight="1">
      <c r="A752" s="344" t="s">
        <v>719</v>
      </c>
      <c r="B752" s="345" t="str">
        <f>Comitente</f>
        <v>INSTITUTO PROVINCIAL DE LA VIVIENDA</v>
      </c>
      <c r="C752" s="346"/>
      <c r="D752" s="347"/>
      <c r="E752" s="347"/>
      <c r="F752" s="348"/>
      <c r="G752" s="349"/>
    </row>
    <row r="753" spans="1:7" ht="20.100000000000001" customHeight="1">
      <c r="A753" s="344" t="s">
        <v>720</v>
      </c>
      <c r="B753" s="345" t="str">
        <f>Contratista</f>
        <v>xxxxxx</v>
      </c>
      <c r="C753" s="350"/>
      <c r="D753" s="350"/>
      <c r="E753" s="350"/>
      <c r="F753" s="351"/>
      <c r="G753" s="352"/>
    </row>
    <row r="754" spans="1:7" ht="20.100000000000001" customHeight="1">
      <c r="A754" s="344" t="s">
        <v>20</v>
      </c>
      <c r="B754" s="345" t="str">
        <f>Obra</f>
        <v>BARRIO SAN CAYETANO - DPTO. CHIMBAS</v>
      </c>
      <c r="C754" s="350"/>
      <c r="D754" s="350"/>
      <c r="E754" s="350"/>
      <c r="F754" s="351" t="s">
        <v>33</v>
      </c>
      <c r="G754" s="353">
        <f>+Datos!$C$10</f>
        <v>43525</v>
      </c>
    </row>
    <row r="755" spans="1:7" ht="20.100000000000001" customHeight="1">
      <c r="A755" s="354" t="s">
        <v>718</v>
      </c>
      <c r="B755" s="355" t="str">
        <f>Ubicación</f>
        <v>DPTO. CHIMBAS</v>
      </c>
      <c r="C755" s="355"/>
      <c r="D755" s="338"/>
      <c r="E755" s="356"/>
      <c r="F755" s="357"/>
      <c r="G755" s="358"/>
    </row>
    <row r="756" spans="1:7" ht="20.100000000000001" customHeight="1">
      <c r="A756" s="354" t="s">
        <v>34</v>
      </c>
      <c r="B756" s="359" t="s">
        <v>1125</v>
      </c>
      <c r="C756" s="360" t="str">
        <f>IFERROR(VLOOKUP(B756,Tabla_CyP,2,FALSE),"")</f>
        <v>VIVIENDA</v>
      </c>
      <c r="D756" s="361"/>
      <c r="E756" s="356"/>
      <c r="F756" s="357"/>
      <c r="G756" s="358"/>
    </row>
    <row r="757" spans="1:7" ht="20.100000000000001" customHeight="1">
      <c r="A757" s="354" t="s">
        <v>21</v>
      </c>
      <c r="B757" s="394">
        <f>IFERROR(VLOOKUP(COUNTIF($A$1:A757,"ITEM:"),Tabla_NumeroItem,2,FALSE),"")</f>
        <v>16</v>
      </c>
      <c r="C757" s="360" t="str">
        <f>IFERROR(VLOOKUP(B757,Tabla_CyP,2,FALSE),"")</f>
        <v>Columnas de Encadenado y Enmarcado</v>
      </c>
      <c r="D757" s="338"/>
      <c r="E757" s="356"/>
      <c r="F757" s="351" t="s">
        <v>22</v>
      </c>
      <c r="G757" s="362" t="str">
        <f>IFERROR(VLOOKUP(B757,Tabla_CyP,4,FALSE),"")</f>
        <v>m3</v>
      </c>
    </row>
    <row r="758" spans="1:7" ht="20.100000000000001" customHeight="1">
      <c r="A758" s="354"/>
      <c r="B758" s="355"/>
      <c r="C758" s="360"/>
      <c r="D758" s="338"/>
      <c r="E758" s="356"/>
      <c r="F758" s="357"/>
      <c r="G758" s="358"/>
    </row>
    <row r="759" spans="1:7" ht="20.100000000000001" customHeight="1">
      <c r="A759" s="628" t="s">
        <v>581</v>
      </c>
      <c r="B759" s="629"/>
      <c r="C759" s="630" t="s">
        <v>0</v>
      </c>
      <c r="D759" s="630" t="s">
        <v>23</v>
      </c>
      <c r="E759" s="632" t="s">
        <v>24</v>
      </c>
      <c r="F759" s="624" t="s">
        <v>25</v>
      </c>
      <c r="G759" s="626" t="s">
        <v>26</v>
      </c>
    </row>
    <row r="760" spans="1:7" ht="20.100000000000001" customHeight="1">
      <c r="A760" s="363" t="s">
        <v>582</v>
      </c>
      <c r="B760" s="364" t="s">
        <v>583</v>
      </c>
      <c r="C760" s="631"/>
      <c r="D760" s="631"/>
      <c r="E760" s="633"/>
      <c r="F760" s="625"/>
      <c r="G760" s="627"/>
    </row>
    <row r="761" spans="1:7" ht="20.100000000000001" customHeight="1">
      <c r="A761" s="599"/>
      <c r="B761" s="365"/>
      <c r="C761" s="366" t="s">
        <v>721</v>
      </c>
      <c r="D761" s="367"/>
      <c r="E761" s="368"/>
      <c r="F761" s="369"/>
      <c r="G761" s="370"/>
    </row>
    <row r="762" spans="1:7" ht="20.100000000000001" customHeight="1">
      <c r="A762" s="371" t="str">
        <f t="shared" ref="A762:A775" si="225">IFERROR(VLOOKUP(C762,Tabla_Insumos,4,FALSE),"")</f>
        <v/>
      </c>
      <c r="B762" s="336" t="str">
        <f t="shared" ref="B762:B775" si="226">IFERROR(VLOOKUP(C762,Tabla_Insumos,5,FALSE),"")</f>
        <v/>
      </c>
      <c r="C762" s="343"/>
      <c r="D762" s="333" t="str">
        <f t="shared" ref="D762:D775" si="227">IFERROR(VLOOKUP(C762,Tabla_Insumos,2,FALSE),"")</f>
        <v/>
      </c>
      <c r="E762" s="397"/>
      <c r="F762" s="339">
        <f t="shared" ref="F762:F775" si="228">IFERROR(VLOOKUP(C762,Tabla_Insumos,3,FALSE),0)</f>
        <v>0</v>
      </c>
      <c r="G762" s="340">
        <f>ROUND(E762*F762,2)</f>
        <v>0</v>
      </c>
    </row>
    <row r="763" spans="1:7" ht="20.100000000000001" customHeight="1">
      <c r="A763" s="371" t="str">
        <f t="shared" si="225"/>
        <v/>
      </c>
      <c r="B763" s="336" t="str">
        <f t="shared" si="226"/>
        <v/>
      </c>
      <c r="C763" s="343"/>
      <c r="D763" s="333" t="str">
        <f t="shared" si="227"/>
        <v/>
      </c>
      <c r="E763" s="397"/>
      <c r="F763" s="339">
        <f t="shared" si="228"/>
        <v>0</v>
      </c>
      <c r="G763" s="340">
        <f t="shared" ref="G763:G775" si="229">ROUND(E763*F763,2)</f>
        <v>0</v>
      </c>
    </row>
    <row r="764" spans="1:7" ht="20.100000000000001" customHeight="1">
      <c r="A764" s="371" t="str">
        <f t="shared" si="225"/>
        <v/>
      </c>
      <c r="B764" s="336" t="str">
        <f t="shared" si="226"/>
        <v/>
      </c>
      <c r="C764" s="343"/>
      <c r="D764" s="333" t="str">
        <f t="shared" si="227"/>
        <v/>
      </c>
      <c r="E764" s="397"/>
      <c r="F764" s="339">
        <f t="shared" si="228"/>
        <v>0</v>
      </c>
      <c r="G764" s="340">
        <f t="shared" si="229"/>
        <v>0</v>
      </c>
    </row>
    <row r="765" spans="1:7" ht="20.100000000000001" customHeight="1">
      <c r="A765" s="371" t="str">
        <f t="shared" si="225"/>
        <v/>
      </c>
      <c r="B765" s="336" t="str">
        <f t="shared" si="226"/>
        <v/>
      </c>
      <c r="C765" s="336"/>
      <c r="D765" s="333" t="str">
        <f t="shared" si="227"/>
        <v/>
      </c>
      <c r="E765" s="403"/>
      <c r="F765" s="339">
        <f t="shared" si="228"/>
        <v>0</v>
      </c>
      <c r="G765" s="340">
        <f t="shared" si="229"/>
        <v>0</v>
      </c>
    </row>
    <row r="766" spans="1:7" ht="20.100000000000001" customHeight="1">
      <c r="A766" s="371" t="str">
        <f t="shared" si="225"/>
        <v/>
      </c>
      <c r="B766" s="336" t="str">
        <f t="shared" si="226"/>
        <v/>
      </c>
      <c r="C766" s="405"/>
      <c r="D766" s="333" t="str">
        <f t="shared" si="227"/>
        <v/>
      </c>
      <c r="E766" s="403"/>
      <c r="F766" s="339">
        <f t="shared" si="228"/>
        <v>0</v>
      </c>
      <c r="G766" s="340">
        <f t="shared" si="229"/>
        <v>0</v>
      </c>
    </row>
    <row r="767" spans="1:7" ht="20.100000000000001" customHeight="1">
      <c r="A767" s="371" t="str">
        <f t="shared" si="225"/>
        <v/>
      </c>
      <c r="B767" s="336" t="str">
        <f t="shared" si="226"/>
        <v/>
      </c>
      <c r="C767" s="336"/>
      <c r="D767" s="333" t="str">
        <f t="shared" si="227"/>
        <v/>
      </c>
      <c r="E767" s="403"/>
      <c r="F767" s="339">
        <f t="shared" si="228"/>
        <v>0</v>
      </c>
      <c r="G767" s="340">
        <f t="shared" si="229"/>
        <v>0</v>
      </c>
    </row>
    <row r="768" spans="1:7" ht="20.100000000000001" customHeight="1">
      <c r="A768" s="371" t="str">
        <f t="shared" si="225"/>
        <v/>
      </c>
      <c r="B768" s="336" t="str">
        <f t="shared" si="226"/>
        <v/>
      </c>
      <c r="C768" s="336"/>
      <c r="D768" s="333" t="str">
        <f t="shared" si="227"/>
        <v/>
      </c>
      <c r="E768" s="403"/>
      <c r="F768" s="339">
        <f t="shared" si="228"/>
        <v>0</v>
      </c>
      <c r="G768" s="340">
        <f t="shared" si="229"/>
        <v>0</v>
      </c>
    </row>
    <row r="769" spans="1:7" ht="20.100000000000001" customHeight="1">
      <c r="A769" s="371" t="str">
        <f t="shared" si="225"/>
        <v/>
      </c>
      <c r="B769" s="336" t="str">
        <f t="shared" si="226"/>
        <v/>
      </c>
      <c r="C769" s="336"/>
      <c r="D769" s="333" t="str">
        <f t="shared" si="227"/>
        <v/>
      </c>
      <c r="E769" s="403"/>
      <c r="F769" s="339">
        <f t="shared" si="228"/>
        <v>0</v>
      </c>
      <c r="G769" s="340">
        <f t="shared" si="229"/>
        <v>0</v>
      </c>
    </row>
    <row r="770" spans="1:7" ht="20.100000000000001" customHeight="1">
      <c r="A770" s="371" t="str">
        <f t="shared" si="225"/>
        <v/>
      </c>
      <c r="B770" s="336" t="str">
        <f t="shared" si="226"/>
        <v/>
      </c>
      <c r="C770" s="336"/>
      <c r="D770" s="333" t="str">
        <f t="shared" si="227"/>
        <v/>
      </c>
      <c r="E770" s="403"/>
      <c r="F770" s="339">
        <f t="shared" si="228"/>
        <v>0</v>
      </c>
      <c r="G770" s="340">
        <f t="shared" si="229"/>
        <v>0</v>
      </c>
    </row>
    <row r="771" spans="1:7" ht="20.100000000000001" customHeight="1">
      <c r="A771" s="371" t="str">
        <f t="shared" si="225"/>
        <v/>
      </c>
      <c r="B771" s="336" t="str">
        <f t="shared" si="226"/>
        <v/>
      </c>
      <c r="C771" s="336"/>
      <c r="D771" s="333" t="str">
        <f t="shared" si="227"/>
        <v/>
      </c>
      <c r="E771" s="403"/>
      <c r="F771" s="339">
        <f t="shared" si="228"/>
        <v>0</v>
      </c>
      <c r="G771" s="340">
        <f t="shared" si="229"/>
        <v>0</v>
      </c>
    </row>
    <row r="772" spans="1:7" ht="20.100000000000001" customHeight="1">
      <c r="A772" s="371" t="str">
        <f t="shared" si="225"/>
        <v/>
      </c>
      <c r="B772" s="336" t="str">
        <f t="shared" si="226"/>
        <v/>
      </c>
      <c r="C772" s="372"/>
      <c r="D772" s="333" t="str">
        <f t="shared" si="227"/>
        <v/>
      </c>
      <c r="E772" s="373"/>
      <c r="F772" s="339">
        <f t="shared" si="228"/>
        <v>0</v>
      </c>
      <c r="G772" s="340">
        <f t="shared" si="229"/>
        <v>0</v>
      </c>
    </row>
    <row r="773" spans="1:7" ht="20.100000000000001" customHeight="1">
      <c r="A773" s="371" t="str">
        <f t="shared" si="225"/>
        <v/>
      </c>
      <c r="B773" s="336" t="str">
        <f t="shared" si="226"/>
        <v/>
      </c>
      <c r="C773" s="372"/>
      <c r="D773" s="333" t="str">
        <f t="shared" si="227"/>
        <v/>
      </c>
      <c r="E773" s="373"/>
      <c r="F773" s="339">
        <f t="shared" si="228"/>
        <v>0</v>
      </c>
      <c r="G773" s="340">
        <f t="shared" si="229"/>
        <v>0</v>
      </c>
    </row>
    <row r="774" spans="1:7" ht="20.100000000000001" customHeight="1">
      <c r="A774" s="371" t="str">
        <f t="shared" si="225"/>
        <v/>
      </c>
      <c r="B774" s="336" t="str">
        <f t="shared" si="226"/>
        <v/>
      </c>
      <c r="C774" s="372"/>
      <c r="D774" s="333" t="str">
        <f t="shared" si="227"/>
        <v/>
      </c>
      <c r="E774" s="373"/>
      <c r="F774" s="339">
        <f t="shared" si="228"/>
        <v>0</v>
      </c>
      <c r="G774" s="340">
        <f t="shared" si="229"/>
        <v>0</v>
      </c>
    </row>
    <row r="775" spans="1:7" ht="20.100000000000001" customHeight="1">
      <c r="A775" s="371" t="str">
        <f t="shared" si="225"/>
        <v/>
      </c>
      <c r="B775" s="336" t="str">
        <f t="shared" si="226"/>
        <v/>
      </c>
      <c r="C775" s="372"/>
      <c r="D775" s="333" t="str">
        <f t="shared" si="227"/>
        <v/>
      </c>
      <c r="E775" s="373"/>
      <c r="F775" s="339">
        <f t="shared" si="228"/>
        <v>0</v>
      </c>
      <c r="G775" s="340">
        <f t="shared" si="229"/>
        <v>0</v>
      </c>
    </row>
    <row r="776" spans="1:7" ht="20.100000000000001" customHeight="1">
      <c r="A776" s="374"/>
      <c r="B776" s="360"/>
      <c r="C776" s="360"/>
      <c r="D776" s="338"/>
      <c r="E776" s="356"/>
      <c r="F776" s="598" t="s">
        <v>27</v>
      </c>
      <c r="G776" s="341">
        <f>SUBTOTAL(9,G762:G775)</f>
        <v>0</v>
      </c>
    </row>
    <row r="777" spans="1:7" ht="20.100000000000001" customHeight="1">
      <c r="A777" s="374"/>
      <c r="B777" s="360"/>
      <c r="C777" s="347" t="s">
        <v>722</v>
      </c>
      <c r="D777" s="338"/>
      <c r="E777" s="356"/>
      <c r="F777" s="357"/>
      <c r="G777" s="375"/>
    </row>
    <row r="778" spans="1:7" ht="20.100000000000001" customHeight="1">
      <c r="A778" s="371" t="str">
        <f t="shared" ref="A778:A785" si="230">IFERROR(VLOOKUP(C778,Tabla_Insumos,4,FALSE),"")</f>
        <v/>
      </c>
      <c r="B778" s="336" t="str">
        <f t="shared" ref="B778:B785" si="231">IFERROR(VLOOKUP(C778,Tabla_Insumos,5,FALSE),"")</f>
        <v/>
      </c>
      <c r="C778" s="342"/>
      <c r="D778" s="333" t="str">
        <f t="shared" ref="D778:D785" si="232">IFERROR(VLOOKUP(C778,Tabla_Insumos,2,FALSE),"")</f>
        <v/>
      </c>
      <c r="E778" s="403"/>
      <c r="F778" s="376">
        <f t="shared" ref="F778:F785" si="233">IFERROR(VLOOKUP(C778,Tabla_Insumos,3,FALSE),0)</f>
        <v>0</v>
      </c>
      <c r="G778" s="340">
        <f>ROUND(E778*F778,2)</f>
        <v>0</v>
      </c>
    </row>
    <row r="779" spans="1:7" ht="20.100000000000001" customHeight="1">
      <c r="A779" s="371" t="str">
        <f t="shared" si="230"/>
        <v/>
      </c>
      <c r="B779" s="336" t="str">
        <f t="shared" si="231"/>
        <v/>
      </c>
      <c r="C779" s="342"/>
      <c r="D779" s="333" t="str">
        <f t="shared" si="232"/>
        <v/>
      </c>
      <c r="E779" s="403"/>
      <c r="F779" s="376">
        <f t="shared" si="233"/>
        <v>0</v>
      </c>
      <c r="G779" s="340">
        <f t="shared" ref="G779:G785" si="234">ROUND(E779*F779,2)</f>
        <v>0</v>
      </c>
    </row>
    <row r="780" spans="1:7" ht="20.100000000000001" customHeight="1">
      <c r="A780" s="371" t="str">
        <f t="shared" si="230"/>
        <v/>
      </c>
      <c r="B780" s="336" t="str">
        <f t="shared" si="231"/>
        <v/>
      </c>
      <c r="C780" s="343"/>
      <c r="D780" s="333" t="str">
        <f t="shared" si="232"/>
        <v/>
      </c>
      <c r="E780" s="337"/>
      <c r="F780" s="376">
        <f t="shared" si="233"/>
        <v>0</v>
      </c>
      <c r="G780" s="340">
        <f t="shared" si="234"/>
        <v>0</v>
      </c>
    </row>
    <row r="781" spans="1:7" ht="20.100000000000001" customHeight="1">
      <c r="A781" s="371" t="str">
        <f t="shared" si="230"/>
        <v/>
      </c>
      <c r="B781" s="336" t="str">
        <f t="shared" si="231"/>
        <v/>
      </c>
      <c r="C781" s="343"/>
      <c r="D781" s="333" t="str">
        <f t="shared" si="232"/>
        <v/>
      </c>
      <c r="E781" s="337"/>
      <c r="F781" s="376">
        <f t="shared" si="233"/>
        <v>0</v>
      </c>
      <c r="G781" s="340">
        <f t="shared" si="234"/>
        <v>0</v>
      </c>
    </row>
    <row r="782" spans="1:7" ht="20.100000000000001" customHeight="1">
      <c r="A782" s="371" t="str">
        <f t="shared" si="230"/>
        <v/>
      </c>
      <c r="B782" s="336" t="str">
        <f t="shared" si="231"/>
        <v/>
      </c>
      <c r="C782" s="336"/>
      <c r="D782" s="333" t="str">
        <f t="shared" si="232"/>
        <v/>
      </c>
      <c r="E782" s="337"/>
      <c r="F782" s="376">
        <f t="shared" si="233"/>
        <v>0</v>
      </c>
      <c r="G782" s="340">
        <f t="shared" si="234"/>
        <v>0</v>
      </c>
    </row>
    <row r="783" spans="1:7" ht="20.100000000000001" customHeight="1">
      <c r="A783" s="371" t="str">
        <f t="shared" si="230"/>
        <v/>
      </c>
      <c r="B783" s="336" t="str">
        <f t="shared" si="231"/>
        <v/>
      </c>
      <c r="C783" s="336"/>
      <c r="D783" s="333" t="str">
        <f t="shared" si="232"/>
        <v/>
      </c>
      <c r="E783" s="337"/>
      <c r="F783" s="376">
        <f t="shared" si="233"/>
        <v>0</v>
      </c>
      <c r="G783" s="340">
        <f t="shared" si="234"/>
        <v>0</v>
      </c>
    </row>
    <row r="784" spans="1:7" ht="20.100000000000001" customHeight="1">
      <c r="A784" s="371" t="str">
        <f t="shared" si="230"/>
        <v/>
      </c>
      <c r="B784" s="336" t="str">
        <f t="shared" si="231"/>
        <v/>
      </c>
      <c r="C784" s="372"/>
      <c r="D784" s="333" t="str">
        <f t="shared" si="232"/>
        <v/>
      </c>
      <c r="E784" s="373"/>
      <c r="F784" s="376">
        <f t="shared" si="233"/>
        <v>0</v>
      </c>
      <c r="G784" s="340">
        <f t="shared" si="234"/>
        <v>0</v>
      </c>
    </row>
    <row r="785" spans="1:7" ht="20.100000000000001" customHeight="1">
      <c r="A785" s="371" t="str">
        <f t="shared" si="230"/>
        <v/>
      </c>
      <c r="B785" s="336" t="str">
        <f t="shared" si="231"/>
        <v/>
      </c>
      <c r="C785" s="372"/>
      <c r="D785" s="333" t="str">
        <f t="shared" si="232"/>
        <v/>
      </c>
      <c r="E785" s="373"/>
      <c r="F785" s="376">
        <f t="shared" si="233"/>
        <v>0</v>
      </c>
      <c r="G785" s="340">
        <f t="shared" si="234"/>
        <v>0</v>
      </c>
    </row>
    <row r="786" spans="1:7" ht="20.100000000000001" customHeight="1">
      <c r="A786" s="374"/>
      <c r="B786" s="360"/>
      <c r="C786" s="360"/>
      <c r="D786" s="338"/>
      <c r="E786" s="356"/>
      <c r="F786" s="598" t="s">
        <v>28</v>
      </c>
      <c r="G786" s="341">
        <f>SUBTOTAL(9,G778:G785)</f>
        <v>0</v>
      </c>
    </row>
    <row r="787" spans="1:7" ht="20.100000000000001" customHeight="1">
      <c r="A787" s="374"/>
      <c r="B787" s="360"/>
      <c r="C787" s="347" t="s">
        <v>723</v>
      </c>
      <c r="D787" s="338"/>
      <c r="E787" s="356"/>
      <c r="F787" s="357"/>
      <c r="G787" s="375"/>
    </row>
    <row r="788" spans="1:7" ht="20.100000000000001" customHeight="1">
      <c r="A788" s="371" t="str">
        <f t="shared" ref="A788:A796" si="235">IFERROR(VLOOKUP(C788,Tabla_Insumos,4,FALSE),"")</f>
        <v/>
      </c>
      <c r="B788" s="336" t="str">
        <f t="shared" ref="B788:B796" si="236">IFERROR(VLOOKUP(C788,Tabla_Insumos,5,FALSE),"")</f>
        <v/>
      </c>
      <c r="C788" s="343"/>
      <c r="D788" s="333" t="str">
        <f t="shared" ref="D788:D796" si="237">IFERROR(VLOOKUP(C788,Tabla_Insumos,2,FALSE),"")</f>
        <v/>
      </c>
      <c r="E788" s="402"/>
      <c r="F788" s="339">
        <f t="shared" ref="F788:F796" si="238">IFERROR(VLOOKUP(C788,Tabla_Insumos,3,FALSE),0)</f>
        <v>0</v>
      </c>
      <c r="G788" s="340">
        <f>ROUND(E788*F788,2)</f>
        <v>0</v>
      </c>
    </row>
    <row r="789" spans="1:7" ht="20.100000000000001" customHeight="1">
      <c r="A789" s="371" t="str">
        <f t="shared" si="235"/>
        <v/>
      </c>
      <c r="B789" s="336" t="str">
        <f t="shared" si="236"/>
        <v/>
      </c>
      <c r="C789" s="372"/>
      <c r="D789" s="333" t="str">
        <f t="shared" si="237"/>
        <v/>
      </c>
      <c r="E789" s="373"/>
      <c r="F789" s="339">
        <f t="shared" si="238"/>
        <v>0</v>
      </c>
      <c r="G789" s="340">
        <f t="shared" ref="G789:G796" si="239">ROUND(E789*F789,2)</f>
        <v>0</v>
      </c>
    </row>
    <row r="790" spans="1:7" ht="20.100000000000001" customHeight="1">
      <c r="A790" s="371" t="str">
        <f t="shared" si="235"/>
        <v/>
      </c>
      <c r="B790" s="336" t="str">
        <f t="shared" si="236"/>
        <v/>
      </c>
      <c r="C790" s="372"/>
      <c r="D790" s="333" t="str">
        <f t="shared" si="237"/>
        <v/>
      </c>
      <c r="E790" s="373"/>
      <c r="F790" s="339">
        <f t="shared" si="238"/>
        <v>0</v>
      </c>
      <c r="G790" s="340">
        <f t="shared" si="239"/>
        <v>0</v>
      </c>
    </row>
    <row r="791" spans="1:7" ht="20.100000000000001" customHeight="1">
      <c r="A791" s="371" t="str">
        <f t="shared" si="235"/>
        <v/>
      </c>
      <c r="B791" s="336" t="str">
        <f t="shared" si="236"/>
        <v/>
      </c>
      <c r="C791" s="377"/>
      <c r="D791" s="333" t="str">
        <f t="shared" si="237"/>
        <v/>
      </c>
      <c r="E791" s="337"/>
      <c r="F791" s="339">
        <f t="shared" si="238"/>
        <v>0</v>
      </c>
      <c r="G791" s="340">
        <f t="shared" si="239"/>
        <v>0</v>
      </c>
    </row>
    <row r="792" spans="1:7" ht="20.100000000000001" customHeight="1">
      <c r="A792" s="371" t="str">
        <f t="shared" si="235"/>
        <v/>
      </c>
      <c r="B792" s="336" t="str">
        <f t="shared" si="236"/>
        <v/>
      </c>
      <c r="C792" s="378"/>
      <c r="D792" s="333" t="str">
        <f t="shared" si="237"/>
        <v/>
      </c>
      <c r="E792" s="337"/>
      <c r="F792" s="339">
        <f t="shared" si="238"/>
        <v>0</v>
      </c>
      <c r="G792" s="340">
        <f t="shared" si="239"/>
        <v>0</v>
      </c>
    </row>
    <row r="793" spans="1:7" ht="20.100000000000001" customHeight="1">
      <c r="A793" s="371" t="str">
        <f t="shared" si="235"/>
        <v/>
      </c>
      <c r="B793" s="336" t="str">
        <f t="shared" si="236"/>
        <v/>
      </c>
      <c r="C793" s="372"/>
      <c r="D793" s="333" t="str">
        <f t="shared" si="237"/>
        <v/>
      </c>
      <c r="E793" s="373"/>
      <c r="F793" s="339">
        <f t="shared" si="238"/>
        <v>0</v>
      </c>
      <c r="G793" s="340">
        <f t="shared" si="239"/>
        <v>0</v>
      </c>
    </row>
    <row r="794" spans="1:7" ht="20.100000000000001" customHeight="1">
      <c r="A794" s="371" t="str">
        <f t="shared" si="235"/>
        <v/>
      </c>
      <c r="B794" s="336" t="str">
        <f t="shared" si="236"/>
        <v/>
      </c>
      <c r="C794" s="372"/>
      <c r="D794" s="333" t="str">
        <f t="shared" si="237"/>
        <v/>
      </c>
      <c r="E794" s="373"/>
      <c r="F794" s="339">
        <f t="shared" si="238"/>
        <v>0</v>
      </c>
      <c r="G794" s="340">
        <f t="shared" si="239"/>
        <v>0</v>
      </c>
    </row>
    <row r="795" spans="1:7" ht="20.100000000000001" customHeight="1">
      <c r="A795" s="371" t="str">
        <f t="shared" si="235"/>
        <v/>
      </c>
      <c r="B795" s="336" t="str">
        <f t="shared" si="236"/>
        <v/>
      </c>
      <c r="C795" s="372"/>
      <c r="D795" s="333" t="str">
        <f t="shared" si="237"/>
        <v/>
      </c>
      <c r="E795" s="373"/>
      <c r="F795" s="339">
        <f t="shared" si="238"/>
        <v>0</v>
      </c>
      <c r="G795" s="340">
        <f t="shared" si="239"/>
        <v>0</v>
      </c>
    </row>
    <row r="796" spans="1:7" ht="20.100000000000001" customHeight="1">
      <c r="A796" s="371" t="str">
        <f t="shared" si="235"/>
        <v/>
      </c>
      <c r="B796" s="336" t="str">
        <f t="shared" si="236"/>
        <v/>
      </c>
      <c r="C796" s="372"/>
      <c r="D796" s="333" t="str">
        <f t="shared" si="237"/>
        <v/>
      </c>
      <c r="E796" s="373"/>
      <c r="F796" s="339">
        <f t="shared" si="238"/>
        <v>0</v>
      </c>
      <c r="G796" s="340">
        <f t="shared" si="239"/>
        <v>0</v>
      </c>
    </row>
    <row r="797" spans="1:7" ht="20.100000000000001" customHeight="1">
      <c r="A797" s="379"/>
      <c r="B797" s="338"/>
      <c r="C797" s="360"/>
      <c r="D797" s="338"/>
      <c r="E797" s="356"/>
      <c r="F797" s="598" t="s">
        <v>29</v>
      </c>
      <c r="G797" s="341">
        <f>SUBTOTAL(9,G788:G796)</f>
        <v>0</v>
      </c>
    </row>
    <row r="798" spans="1:7" ht="20.100000000000001" customHeight="1" thickBot="1">
      <c r="A798" s="380"/>
      <c r="B798" s="381"/>
      <c r="C798" s="382"/>
      <c r="D798" s="381"/>
      <c r="E798" s="383"/>
      <c r="F798" s="384"/>
      <c r="G798" s="385"/>
    </row>
    <row r="799" spans="1:7" ht="20.100000000000001" customHeight="1" thickBot="1">
      <c r="A799" s="395">
        <f>B757</f>
        <v>16</v>
      </c>
      <c r="B799" s="386" t="str">
        <f>C757</f>
        <v>Columnas de Encadenado y Enmarcado</v>
      </c>
      <c r="C799" s="387"/>
      <c r="D799" s="387" t="s">
        <v>30</v>
      </c>
      <c r="E799" s="388"/>
      <c r="F799" s="389" t="s">
        <v>31</v>
      </c>
      <c r="G799" s="390">
        <f>SUBTOTAL(9,G762:G798)</f>
        <v>0</v>
      </c>
    </row>
    <row r="800" spans="1:7" ht="20.100000000000001" customHeight="1" thickTop="1" thickBot="1"/>
    <row r="801" spans="1:7" ht="20.100000000000001" customHeight="1" thickTop="1">
      <c r="A801" s="391" t="s">
        <v>1255</v>
      </c>
      <c r="B801" s="392"/>
      <c r="C801" s="392"/>
      <c r="D801" s="392"/>
      <c r="E801" s="392"/>
      <c r="F801" s="392"/>
      <c r="G801" s="393"/>
    </row>
    <row r="802" spans="1:7" ht="20.100000000000001" customHeight="1">
      <c r="A802" s="344" t="s">
        <v>719</v>
      </c>
      <c r="B802" s="345" t="str">
        <f>Comitente</f>
        <v>INSTITUTO PROVINCIAL DE LA VIVIENDA</v>
      </c>
      <c r="C802" s="346"/>
      <c r="D802" s="347"/>
      <c r="E802" s="347"/>
      <c r="F802" s="348"/>
      <c r="G802" s="349"/>
    </row>
    <row r="803" spans="1:7" ht="20.100000000000001" customHeight="1">
      <c r="A803" s="344" t="s">
        <v>720</v>
      </c>
      <c r="B803" s="345" t="str">
        <f>Contratista</f>
        <v>xxxxxx</v>
      </c>
      <c r="C803" s="350"/>
      <c r="D803" s="350"/>
      <c r="E803" s="350"/>
      <c r="F803" s="351"/>
      <c r="G803" s="352"/>
    </row>
    <row r="804" spans="1:7" ht="20.100000000000001" customHeight="1">
      <c r="A804" s="344" t="s">
        <v>20</v>
      </c>
      <c r="B804" s="345" t="str">
        <f>Obra</f>
        <v>BARRIO SAN CAYETANO - DPTO. CHIMBAS</v>
      </c>
      <c r="C804" s="350"/>
      <c r="D804" s="350"/>
      <c r="E804" s="350"/>
      <c r="F804" s="351" t="s">
        <v>33</v>
      </c>
      <c r="G804" s="353">
        <f>+Datos!$C$10</f>
        <v>43525</v>
      </c>
    </row>
    <row r="805" spans="1:7" ht="20.100000000000001" customHeight="1">
      <c r="A805" s="354" t="s">
        <v>718</v>
      </c>
      <c r="B805" s="355" t="str">
        <f>Ubicación</f>
        <v>DPTO. CHIMBAS</v>
      </c>
      <c r="C805" s="355"/>
      <c r="D805" s="338"/>
      <c r="E805" s="356"/>
      <c r="F805" s="357"/>
      <c r="G805" s="358"/>
    </row>
    <row r="806" spans="1:7" ht="20.100000000000001" customHeight="1">
      <c r="A806" s="354" t="s">
        <v>34</v>
      </c>
      <c r="B806" s="359" t="s">
        <v>1125</v>
      </c>
      <c r="C806" s="360" t="str">
        <f>IFERROR(VLOOKUP(B806,Tabla_CyP,2,FALSE),"")</f>
        <v>VIVIENDA</v>
      </c>
      <c r="D806" s="361"/>
      <c r="E806" s="356"/>
      <c r="F806" s="357"/>
      <c r="G806" s="358"/>
    </row>
    <row r="807" spans="1:7" ht="20.100000000000001" customHeight="1">
      <c r="A807" s="354" t="s">
        <v>21</v>
      </c>
      <c r="B807" s="394">
        <f>IFERROR(VLOOKUP(COUNTIF($A$1:A807,"ITEM:"),Tabla_NumeroItem,2,FALSE),"")</f>
        <v>17</v>
      </c>
      <c r="C807" s="360" t="str">
        <f>IFERROR(VLOOKUP(B807,Tabla_CyP,2,FALSE),"")</f>
        <v>Columnas de Carga</v>
      </c>
      <c r="D807" s="338"/>
      <c r="E807" s="356"/>
      <c r="F807" s="351" t="s">
        <v>22</v>
      </c>
      <c r="G807" s="362" t="str">
        <f>IFERROR(VLOOKUP(B807,Tabla_CyP,4,FALSE),"")</f>
        <v>m3</v>
      </c>
    </row>
    <row r="808" spans="1:7" ht="20.100000000000001" customHeight="1">
      <c r="A808" s="354"/>
      <c r="B808" s="355"/>
      <c r="C808" s="360"/>
      <c r="D808" s="338"/>
      <c r="E808" s="356"/>
      <c r="F808" s="357"/>
      <c r="G808" s="358"/>
    </row>
    <row r="809" spans="1:7" ht="20.100000000000001" customHeight="1">
      <c r="A809" s="628" t="s">
        <v>581</v>
      </c>
      <c r="B809" s="629"/>
      <c r="C809" s="630" t="s">
        <v>0</v>
      </c>
      <c r="D809" s="630" t="s">
        <v>23</v>
      </c>
      <c r="E809" s="632" t="s">
        <v>24</v>
      </c>
      <c r="F809" s="624" t="s">
        <v>25</v>
      </c>
      <c r="G809" s="626" t="s">
        <v>26</v>
      </c>
    </row>
    <row r="810" spans="1:7" ht="20.100000000000001" customHeight="1">
      <c r="A810" s="363" t="s">
        <v>582</v>
      </c>
      <c r="B810" s="364" t="s">
        <v>583</v>
      </c>
      <c r="C810" s="631"/>
      <c r="D810" s="631"/>
      <c r="E810" s="633"/>
      <c r="F810" s="625"/>
      <c r="G810" s="627"/>
    </row>
    <row r="811" spans="1:7" ht="20.100000000000001" customHeight="1">
      <c r="A811" s="599"/>
      <c r="B811" s="365"/>
      <c r="C811" s="366" t="s">
        <v>721</v>
      </c>
      <c r="D811" s="367"/>
      <c r="E811" s="368"/>
      <c r="F811" s="369"/>
      <c r="G811" s="370"/>
    </row>
    <row r="812" spans="1:7" ht="20.100000000000001" customHeight="1">
      <c r="A812" s="371" t="str">
        <f t="shared" ref="A812:A825" si="240">IFERROR(VLOOKUP(C812,Tabla_Insumos,4,FALSE),"")</f>
        <v/>
      </c>
      <c r="B812" s="336" t="str">
        <f t="shared" ref="B812:B825" si="241">IFERROR(VLOOKUP(C812,Tabla_Insumos,5,FALSE),"")</f>
        <v/>
      </c>
      <c r="C812" s="343"/>
      <c r="D812" s="333" t="str">
        <f t="shared" ref="D812:D825" si="242">IFERROR(VLOOKUP(C812,Tabla_Insumos,2,FALSE),"")</f>
        <v/>
      </c>
      <c r="E812" s="397"/>
      <c r="F812" s="339">
        <f t="shared" ref="F812:F825" si="243">IFERROR(VLOOKUP(C812,Tabla_Insumos,3,FALSE),0)</f>
        <v>0</v>
      </c>
      <c r="G812" s="340">
        <f>ROUND(E812*F812,2)</f>
        <v>0</v>
      </c>
    </row>
    <row r="813" spans="1:7" ht="20.100000000000001" customHeight="1">
      <c r="A813" s="371" t="str">
        <f t="shared" si="240"/>
        <v/>
      </c>
      <c r="B813" s="336" t="str">
        <f t="shared" si="241"/>
        <v/>
      </c>
      <c r="C813" s="343"/>
      <c r="D813" s="333" t="str">
        <f t="shared" si="242"/>
        <v/>
      </c>
      <c r="E813" s="397"/>
      <c r="F813" s="339">
        <f t="shared" si="243"/>
        <v>0</v>
      </c>
      <c r="G813" s="340">
        <f t="shared" ref="G813:G825" si="244">ROUND(E813*F813,2)</f>
        <v>0</v>
      </c>
    </row>
    <row r="814" spans="1:7" ht="20.100000000000001" customHeight="1">
      <c r="A814" s="371" t="str">
        <f t="shared" si="240"/>
        <v/>
      </c>
      <c r="B814" s="336" t="str">
        <f t="shared" si="241"/>
        <v/>
      </c>
      <c r="C814" s="343"/>
      <c r="D814" s="333" t="str">
        <f t="shared" si="242"/>
        <v/>
      </c>
      <c r="E814" s="397"/>
      <c r="F814" s="339">
        <f t="shared" si="243"/>
        <v>0</v>
      </c>
      <c r="G814" s="340">
        <f t="shared" si="244"/>
        <v>0</v>
      </c>
    </row>
    <row r="815" spans="1:7" ht="20.100000000000001" customHeight="1">
      <c r="A815" s="371" t="str">
        <f t="shared" si="240"/>
        <v/>
      </c>
      <c r="B815" s="336" t="str">
        <f t="shared" si="241"/>
        <v/>
      </c>
      <c r="C815" s="336"/>
      <c r="D815" s="333" t="str">
        <f t="shared" si="242"/>
        <v/>
      </c>
      <c r="E815" s="403"/>
      <c r="F815" s="339">
        <f t="shared" si="243"/>
        <v>0</v>
      </c>
      <c r="G815" s="340">
        <f t="shared" si="244"/>
        <v>0</v>
      </c>
    </row>
    <row r="816" spans="1:7" ht="20.100000000000001" customHeight="1">
      <c r="A816" s="371" t="str">
        <f t="shared" si="240"/>
        <v/>
      </c>
      <c r="B816" s="336" t="str">
        <f t="shared" si="241"/>
        <v/>
      </c>
      <c r="C816" s="405"/>
      <c r="D816" s="333" t="str">
        <f t="shared" si="242"/>
        <v/>
      </c>
      <c r="E816" s="403"/>
      <c r="F816" s="339">
        <f t="shared" si="243"/>
        <v>0</v>
      </c>
      <c r="G816" s="340">
        <f t="shared" si="244"/>
        <v>0</v>
      </c>
    </row>
    <row r="817" spans="1:7" ht="20.100000000000001" customHeight="1">
      <c r="A817" s="371" t="str">
        <f t="shared" si="240"/>
        <v/>
      </c>
      <c r="B817" s="336" t="str">
        <f t="shared" si="241"/>
        <v/>
      </c>
      <c r="C817" s="336"/>
      <c r="D817" s="333" t="str">
        <f t="shared" si="242"/>
        <v/>
      </c>
      <c r="E817" s="403"/>
      <c r="F817" s="339">
        <f t="shared" si="243"/>
        <v>0</v>
      </c>
      <c r="G817" s="340">
        <f t="shared" si="244"/>
        <v>0</v>
      </c>
    </row>
    <row r="818" spans="1:7" ht="20.100000000000001" customHeight="1">
      <c r="A818" s="371" t="str">
        <f t="shared" si="240"/>
        <v/>
      </c>
      <c r="B818" s="336" t="str">
        <f t="shared" si="241"/>
        <v/>
      </c>
      <c r="C818" s="336"/>
      <c r="D818" s="333" t="str">
        <f t="shared" si="242"/>
        <v/>
      </c>
      <c r="E818" s="403"/>
      <c r="F818" s="339">
        <f t="shared" si="243"/>
        <v>0</v>
      </c>
      <c r="G818" s="340">
        <f t="shared" si="244"/>
        <v>0</v>
      </c>
    </row>
    <row r="819" spans="1:7" ht="20.100000000000001" customHeight="1">
      <c r="A819" s="371" t="str">
        <f t="shared" si="240"/>
        <v/>
      </c>
      <c r="B819" s="336" t="str">
        <f t="shared" si="241"/>
        <v/>
      </c>
      <c r="C819" s="336"/>
      <c r="D819" s="333" t="str">
        <f t="shared" si="242"/>
        <v/>
      </c>
      <c r="E819" s="403"/>
      <c r="F819" s="339">
        <f t="shared" si="243"/>
        <v>0</v>
      </c>
      <c r="G819" s="340">
        <f t="shared" si="244"/>
        <v>0</v>
      </c>
    </row>
    <row r="820" spans="1:7" ht="20.100000000000001" customHeight="1">
      <c r="A820" s="371" t="str">
        <f t="shared" si="240"/>
        <v/>
      </c>
      <c r="B820" s="336" t="str">
        <f t="shared" si="241"/>
        <v/>
      </c>
      <c r="C820" s="336"/>
      <c r="D820" s="333" t="str">
        <f t="shared" si="242"/>
        <v/>
      </c>
      <c r="E820" s="403"/>
      <c r="F820" s="339">
        <f t="shared" si="243"/>
        <v>0</v>
      </c>
      <c r="G820" s="340">
        <f t="shared" si="244"/>
        <v>0</v>
      </c>
    </row>
    <row r="821" spans="1:7" ht="20.100000000000001" customHeight="1">
      <c r="A821" s="371" t="str">
        <f t="shared" si="240"/>
        <v/>
      </c>
      <c r="B821" s="336" t="str">
        <f t="shared" si="241"/>
        <v/>
      </c>
      <c r="C821" s="336"/>
      <c r="D821" s="333" t="str">
        <f t="shared" si="242"/>
        <v/>
      </c>
      <c r="E821" s="403"/>
      <c r="F821" s="339">
        <f t="shared" si="243"/>
        <v>0</v>
      </c>
      <c r="G821" s="340">
        <f t="shared" si="244"/>
        <v>0</v>
      </c>
    </row>
    <row r="822" spans="1:7" ht="20.100000000000001" customHeight="1">
      <c r="A822" s="371" t="str">
        <f t="shared" si="240"/>
        <v/>
      </c>
      <c r="B822" s="336" t="str">
        <f t="shared" si="241"/>
        <v/>
      </c>
      <c r="C822" s="372"/>
      <c r="D822" s="333" t="str">
        <f t="shared" si="242"/>
        <v/>
      </c>
      <c r="E822" s="373"/>
      <c r="F822" s="339">
        <f t="shared" si="243"/>
        <v>0</v>
      </c>
      <c r="G822" s="340">
        <f t="shared" si="244"/>
        <v>0</v>
      </c>
    </row>
    <row r="823" spans="1:7" ht="20.100000000000001" customHeight="1">
      <c r="A823" s="371" t="str">
        <f t="shared" si="240"/>
        <v/>
      </c>
      <c r="B823" s="336" t="str">
        <f t="shared" si="241"/>
        <v/>
      </c>
      <c r="C823" s="372"/>
      <c r="D823" s="333" t="str">
        <f t="shared" si="242"/>
        <v/>
      </c>
      <c r="E823" s="373"/>
      <c r="F823" s="339">
        <f t="shared" si="243"/>
        <v>0</v>
      </c>
      <c r="G823" s="340">
        <f t="shared" si="244"/>
        <v>0</v>
      </c>
    </row>
    <row r="824" spans="1:7" ht="20.100000000000001" customHeight="1">
      <c r="A824" s="371" t="str">
        <f t="shared" si="240"/>
        <v/>
      </c>
      <c r="B824" s="336" t="str">
        <f t="shared" si="241"/>
        <v/>
      </c>
      <c r="C824" s="372"/>
      <c r="D824" s="333" t="str">
        <f t="shared" si="242"/>
        <v/>
      </c>
      <c r="E824" s="373"/>
      <c r="F824" s="339">
        <f t="shared" si="243"/>
        <v>0</v>
      </c>
      <c r="G824" s="340">
        <f t="shared" si="244"/>
        <v>0</v>
      </c>
    </row>
    <row r="825" spans="1:7" ht="20.100000000000001" customHeight="1">
      <c r="A825" s="371" t="str">
        <f t="shared" si="240"/>
        <v/>
      </c>
      <c r="B825" s="336" t="str">
        <f t="shared" si="241"/>
        <v/>
      </c>
      <c r="C825" s="372"/>
      <c r="D825" s="333" t="str">
        <f t="shared" si="242"/>
        <v/>
      </c>
      <c r="E825" s="373"/>
      <c r="F825" s="339">
        <f t="shared" si="243"/>
        <v>0</v>
      </c>
      <c r="G825" s="340">
        <f t="shared" si="244"/>
        <v>0</v>
      </c>
    </row>
    <row r="826" spans="1:7" ht="20.100000000000001" customHeight="1">
      <c r="A826" s="374"/>
      <c r="B826" s="360"/>
      <c r="C826" s="360"/>
      <c r="D826" s="338"/>
      <c r="E826" s="356"/>
      <c r="F826" s="598" t="s">
        <v>27</v>
      </c>
      <c r="G826" s="341">
        <f>SUBTOTAL(9,G812:G825)</f>
        <v>0</v>
      </c>
    </row>
    <row r="827" spans="1:7" ht="20.100000000000001" customHeight="1">
      <c r="A827" s="374"/>
      <c r="B827" s="360"/>
      <c r="C827" s="347" t="s">
        <v>722</v>
      </c>
      <c r="D827" s="338"/>
      <c r="E827" s="356"/>
      <c r="F827" s="357"/>
      <c r="G827" s="375"/>
    </row>
    <row r="828" spans="1:7" ht="20.100000000000001" customHeight="1">
      <c r="A828" s="371" t="str">
        <f t="shared" ref="A828:A835" si="245">IFERROR(VLOOKUP(C828,Tabla_Insumos,4,FALSE),"")</f>
        <v/>
      </c>
      <c r="B828" s="336" t="str">
        <f t="shared" ref="B828:B835" si="246">IFERROR(VLOOKUP(C828,Tabla_Insumos,5,FALSE),"")</f>
        <v/>
      </c>
      <c r="C828" s="342"/>
      <c r="D828" s="333" t="str">
        <f t="shared" ref="D828:D835" si="247">IFERROR(VLOOKUP(C828,Tabla_Insumos,2,FALSE),"")</f>
        <v/>
      </c>
      <c r="E828" s="403"/>
      <c r="F828" s="376">
        <f t="shared" ref="F828:F835" si="248">IFERROR(VLOOKUP(C828,Tabla_Insumos,3,FALSE),0)</f>
        <v>0</v>
      </c>
      <c r="G828" s="340">
        <f>ROUND(E828*F828,2)</f>
        <v>0</v>
      </c>
    </row>
    <row r="829" spans="1:7" ht="20.100000000000001" customHeight="1">
      <c r="A829" s="371" t="str">
        <f t="shared" si="245"/>
        <v/>
      </c>
      <c r="B829" s="336" t="str">
        <f t="shared" si="246"/>
        <v/>
      </c>
      <c r="C829" s="342"/>
      <c r="D829" s="333" t="str">
        <f t="shared" si="247"/>
        <v/>
      </c>
      <c r="E829" s="403"/>
      <c r="F829" s="376">
        <f t="shared" si="248"/>
        <v>0</v>
      </c>
      <c r="G829" s="340">
        <f t="shared" ref="G829:G835" si="249">ROUND(E829*F829,2)</f>
        <v>0</v>
      </c>
    </row>
    <row r="830" spans="1:7" ht="20.100000000000001" customHeight="1">
      <c r="A830" s="371" t="str">
        <f t="shared" si="245"/>
        <v/>
      </c>
      <c r="B830" s="336" t="str">
        <f t="shared" si="246"/>
        <v/>
      </c>
      <c r="C830" s="486"/>
      <c r="D830" s="333" t="str">
        <f t="shared" si="247"/>
        <v/>
      </c>
      <c r="E830" s="337"/>
      <c r="F830" s="376">
        <f>IFERROR(VLOOKUP(C830,Tabla_Insumos,3,FALSE),0)</f>
        <v>0</v>
      </c>
      <c r="G830" s="340">
        <f>ROUND(E830*F830,2)</f>
        <v>0</v>
      </c>
    </row>
    <row r="831" spans="1:7" ht="20.100000000000001" customHeight="1">
      <c r="A831" s="371" t="str">
        <f t="shared" si="245"/>
        <v/>
      </c>
      <c r="B831" s="336" t="str">
        <f t="shared" si="246"/>
        <v/>
      </c>
      <c r="C831" s="343"/>
      <c r="D831" s="333" t="str">
        <f t="shared" si="247"/>
        <v/>
      </c>
      <c r="E831" s="337"/>
      <c r="F831" s="376">
        <f>IFERROR(VLOOKUP(C831,Tabla_Insumos,3,FALSE),0)</f>
        <v>0</v>
      </c>
      <c r="G831" s="340">
        <f>ROUND(E831*F831,2)</f>
        <v>0</v>
      </c>
    </row>
    <row r="832" spans="1:7" ht="20.100000000000001" customHeight="1">
      <c r="A832" s="371" t="str">
        <f t="shared" si="245"/>
        <v/>
      </c>
      <c r="B832" s="336" t="str">
        <f t="shared" si="246"/>
        <v/>
      </c>
      <c r="C832" s="336"/>
      <c r="D832" s="333" t="str">
        <f t="shared" si="247"/>
        <v/>
      </c>
      <c r="E832" s="337"/>
      <c r="F832" s="376">
        <f t="shared" si="248"/>
        <v>0</v>
      </c>
      <c r="G832" s="340">
        <f t="shared" si="249"/>
        <v>0</v>
      </c>
    </row>
    <row r="833" spans="1:7" ht="20.100000000000001" customHeight="1">
      <c r="A833" s="371" t="str">
        <f t="shared" si="245"/>
        <v/>
      </c>
      <c r="B833" s="336" t="str">
        <f t="shared" si="246"/>
        <v/>
      </c>
      <c r="C833" s="336"/>
      <c r="D833" s="333" t="str">
        <f t="shared" si="247"/>
        <v/>
      </c>
      <c r="E833" s="337"/>
      <c r="F833" s="376">
        <f t="shared" si="248"/>
        <v>0</v>
      </c>
      <c r="G833" s="340">
        <f t="shared" si="249"/>
        <v>0</v>
      </c>
    </row>
    <row r="834" spans="1:7" ht="20.100000000000001" customHeight="1">
      <c r="A834" s="371" t="str">
        <f t="shared" si="245"/>
        <v/>
      </c>
      <c r="B834" s="336" t="str">
        <f t="shared" si="246"/>
        <v/>
      </c>
      <c r="C834" s="372"/>
      <c r="D834" s="333" t="str">
        <f t="shared" si="247"/>
        <v/>
      </c>
      <c r="E834" s="373"/>
      <c r="F834" s="376">
        <f t="shared" si="248"/>
        <v>0</v>
      </c>
      <c r="G834" s="340">
        <f t="shared" si="249"/>
        <v>0</v>
      </c>
    </row>
    <row r="835" spans="1:7" ht="20.100000000000001" customHeight="1">
      <c r="A835" s="371" t="str">
        <f t="shared" si="245"/>
        <v/>
      </c>
      <c r="B835" s="336" t="str">
        <f t="shared" si="246"/>
        <v/>
      </c>
      <c r="C835" s="372"/>
      <c r="D835" s="333" t="str">
        <f t="shared" si="247"/>
        <v/>
      </c>
      <c r="E835" s="373"/>
      <c r="F835" s="376">
        <f t="shared" si="248"/>
        <v>0</v>
      </c>
      <c r="G835" s="340">
        <f t="shared" si="249"/>
        <v>0</v>
      </c>
    </row>
    <row r="836" spans="1:7" ht="20.100000000000001" customHeight="1">
      <c r="A836" s="374"/>
      <c r="B836" s="360"/>
      <c r="C836" s="360"/>
      <c r="D836" s="338"/>
      <c r="E836" s="356"/>
      <c r="F836" s="598" t="s">
        <v>28</v>
      </c>
      <c r="G836" s="341">
        <f>SUBTOTAL(9,G828:G835)</f>
        <v>0</v>
      </c>
    </row>
    <row r="837" spans="1:7" ht="20.100000000000001" customHeight="1">
      <c r="A837" s="374"/>
      <c r="B837" s="360"/>
      <c r="C837" s="347" t="s">
        <v>723</v>
      </c>
      <c r="D837" s="338"/>
      <c r="E837" s="356"/>
      <c r="F837" s="357"/>
      <c r="G837" s="375"/>
    </row>
    <row r="838" spans="1:7" ht="20.100000000000001" customHeight="1">
      <c r="A838" s="371" t="str">
        <f t="shared" ref="A838:A846" si="250">IFERROR(VLOOKUP(C838,Tabla_Insumos,4,FALSE),"")</f>
        <v/>
      </c>
      <c r="B838" s="336" t="str">
        <f t="shared" ref="B838:B846" si="251">IFERROR(VLOOKUP(C838,Tabla_Insumos,5,FALSE),"")</f>
        <v/>
      </c>
      <c r="C838" s="343"/>
      <c r="D838" s="333" t="str">
        <f t="shared" ref="D838:D846" si="252">IFERROR(VLOOKUP(C838,Tabla_Insumos,2,FALSE),"")</f>
        <v/>
      </c>
      <c r="E838" s="402"/>
      <c r="F838" s="339">
        <f t="shared" ref="F838:F846" si="253">IFERROR(VLOOKUP(C838,Tabla_Insumos,3,FALSE),0)</f>
        <v>0</v>
      </c>
      <c r="G838" s="340">
        <f>ROUND(E838*F838,2)</f>
        <v>0</v>
      </c>
    </row>
    <row r="839" spans="1:7" ht="20.100000000000001" customHeight="1">
      <c r="A839" s="371" t="str">
        <f t="shared" si="250"/>
        <v/>
      </c>
      <c r="B839" s="336" t="str">
        <f t="shared" si="251"/>
        <v/>
      </c>
      <c r="C839" s="372"/>
      <c r="D839" s="333" t="str">
        <f t="shared" si="252"/>
        <v/>
      </c>
      <c r="E839" s="373"/>
      <c r="F839" s="339">
        <f t="shared" si="253"/>
        <v>0</v>
      </c>
      <c r="G839" s="340">
        <f t="shared" ref="G839:G846" si="254">ROUND(E839*F839,2)</f>
        <v>0</v>
      </c>
    </row>
    <row r="840" spans="1:7" ht="20.100000000000001" customHeight="1">
      <c r="A840" s="371" t="str">
        <f t="shared" si="250"/>
        <v/>
      </c>
      <c r="B840" s="336" t="str">
        <f t="shared" si="251"/>
        <v/>
      </c>
      <c r="C840" s="372"/>
      <c r="D840" s="333" t="str">
        <f t="shared" si="252"/>
        <v/>
      </c>
      <c r="E840" s="373"/>
      <c r="F840" s="339">
        <f t="shared" si="253"/>
        <v>0</v>
      </c>
      <c r="G840" s="340">
        <f t="shared" si="254"/>
        <v>0</v>
      </c>
    </row>
    <row r="841" spans="1:7" ht="20.100000000000001" customHeight="1">
      <c r="A841" s="371" t="str">
        <f t="shared" si="250"/>
        <v/>
      </c>
      <c r="B841" s="336" t="str">
        <f t="shared" si="251"/>
        <v/>
      </c>
      <c r="C841" s="377"/>
      <c r="D841" s="333" t="str">
        <f t="shared" si="252"/>
        <v/>
      </c>
      <c r="E841" s="337"/>
      <c r="F841" s="339">
        <f t="shared" si="253"/>
        <v>0</v>
      </c>
      <c r="G841" s="340">
        <f t="shared" si="254"/>
        <v>0</v>
      </c>
    </row>
    <row r="842" spans="1:7" ht="20.100000000000001" customHeight="1">
      <c r="A842" s="371" t="str">
        <f t="shared" si="250"/>
        <v/>
      </c>
      <c r="B842" s="336" t="str">
        <f t="shared" si="251"/>
        <v/>
      </c>
      <c r="C842" s="378"/>
      <c r="D842" s="333" t="str">
        <f t="shared" si="252"/>
        <v/>
      </c>
      <c r="E842" s="337"/>
      <c r="F842" s="339">
        <f t="shared" si="253"/>
        <v>0</v>
      </c>
      <c r="G842" s="340">
        <f t="shared" si="254"/>
        <v>0</v>
      </c>
    </row>
    <row r="843" spans="1:7" ht="20.100000000000001" customHeight="1">
      <c r="A843" s="371" t="str">
        <f t="shared" si="250"/>
        <v/>
      </c>
      <c r="B843" s="336" t="str">
        <f t="shared" si="251"/>
        <v/>
      </c>
      <c r="C843" s="372"/>
      <c r="D843" s="333" t="str">
        <f t="shared" si="252"/>
        <v/>
      </c>
      <c r="E843" s="373"/>
      <c r="F843" s="339">
        <f t="shared" si="253"/>
        <v>0</v>
      </c>
      <c r="G843" s="340">
        <f t="shared" si="254"/>
        <v>0</v>
      </c>
    </row>
    <row r="844" spans="1:7" ht="20.100000000000001" customHeight="1">
      <c r="A844" s="371" t="str">
        <f t="shared" si="250"/>
        <v/>
      </c>
      <c r="B844" s="336" t="str">
        <f t="shared" si="251"/>
        <v/>
      </c>
      <c r="C844" s="372"/>
      <c r="D844" s="333" t="str">
        <f t="shared" si="252"/>
        <v/>
      </c>
      <c r="E844" s="373"/>
      <c r="F844" s="339">
        <f t="shared" si="253"/>
        <v>0</v>
      </c>
      <c r="G844" s="340">
        <f t="shared" si="254"/>
        <v>0</v>
      </c>
    </row>
    <row r="845" spans="1:7" ht="20.100000000000001" customHeight="1">
      <c r="A845" s="371" t="str">
        <f t="shared" si="250"/>
        <v/>
      </c>
      <c r="B845" s="336" t="str">
        <f t="shared" si="251"/>
        <v/>
      </c>
      <c r="C845" s="372"/>
      <c r="D845" s="333" t="str">
        <f t="shared" si="252"/>
        <v/>
      </c>
      <c r="E845" s="373"/>
      <c r="F845" s="339">
        <f t="shared" si="253"/>
        <v>0</v>
      </c>
      <c r="G845" s="340">
        <f t="shared" si="254"/>
        <v>0</v>
      </c>
    </row>
    <row r="846" spans="1:7" ht="20.100000000000001" customHeight="1">
      <c r="A846" s="371" t="str">
        <f t="shared" si="250"/>
        <v/>
      </c>
      <c r="B846" s="336" t="str">
        <f t="shared" si="251"/>
        <v/>
      </c>
      <c r="C846" s="372"/>
      <c r="D846" s="333" t="str">
        <f t="shared" si="252"/>
        <v/>
      </c>
      <c r="E846" s="373"/>
      <c r="F846" s="339">
        <f t="shared" si="253"/>
        <v>0</v>
      </c>
      <c r="G846" s="340">
        <f t="shared" si="254"/>
        <v>0</v>
      </c>
    </row>
    <row r="847" spans="1:7" ht="20.100000000000001" customHeight="1">
      <c r="A847" s="379"/>
      <c r="B847" s="338"/>
      <c r="C847" s="360"/>
      <c r="D847" s="338"/>
      <c r="E847" s="356"/>
      <c r="F847" s="598" t="s">
        <v>29</v>
      </c>
      <c r="G847" s="341">
        <f>SUBTOTAL(9,G838:G846)</f>
        <v>0</v>
      </c>
    </row>
    <row r="848" spans="1:7" ht="20.100000000000001" customHeight="1" thickBot="1">
      <c r="A848" s="380"/>
      <c r="B848" s="381"/>
      <c r="C848" s="382"/>
      <c r="D848" s="381"/>
      <c r="E848" s="383"/>
      <c r="F848" s="384"/>
      <c r="G848" s="385"/>
    </row>
    <row r="849" spans="1:7" ht="20.100000000000001" customHeight="1" thickBot="1">
      <c r="A849" s="395">
        <f>B807</f>
        <v>17</v>
      </c>
      <c r="B849" s="386" t="str">
        <f>C807</f>
        <v>Columnas de Carga</v>
      </c>
      <c r="C849" s="387"/>
      <c r="D849" s="387" t="s">
        <v>30</v>
      </c>
      <c r="E849" s="388"/>
      <c r="F849" s="389" t="s">
        <v>31</v>
      </c>
      <c r="G849" s="390">
        <f>SUBTOTAL(9,G812:G848)</f>
        <v>0</v>
      </c>
    </row>
    <row r="850" spans="1:7" ht="20.100000000000001" customHeight="1" thickTop="1" thickBot="1"/>
    <row r="851" spans="1:7" ht="20.100000000000001" customHeight="1" thickTop="1">
      <c r="A851" s="391" t="s">
        <v>1255</v>
      </c>
      <c r="B851" s="392"/>
      <c r="C851" s="392"/>
      <c r="D851" s="392"/>
      <c r="E851" s="392"/>
      <c r="F851" s="392"/>
      <c r="G851" s="393"/>
    </row>
    <row r="852" spans="1:7" ht="20.100000000000001" customHeight="1">
      <c r="A852" s="344" t="s">
        <v>719</v>
      </c>
      <c r="B852" s="345" t="str">
        <f>Comitente</f>
        <v>INSTITUTO PROVINCIAL DE LA VIVIENDA</v>
      </c>
      <c r="C852" s="346"/>
      <c r="D852" s="347"/>
      <c r="E852" s="347"/>
      <c r="F852" s="348"/>
      <c r="G852" s="349"/>
    </row>
    <row r="853" spans="1:7" ht="20.100000000000001" customHeight="1">
      <c r="A853" s="344" t="s">
        <v>720</v>
      </c>
      <c r="B853" s="345" t="str">
        <f>Contratista</f>
        <v>xxxxxx</v>
      </c>
      <c r="C853" s="350"/>
      <c r="D853" s="350"/>
      <c r="E853" s="350"/>
      <c r="F853" s="351"/>
      <c r="G853" s="352"/>
    </row>
    <row r="854" spans="1:7" ht="20.100000000000001" customHeight="1">
      <c r="A854" s="344" t="s">
        <v>20</v>
      </c>
      <c r="B854" s="345" t="str">
        <f>Obra</f>
        <v>BARRIO SAN CAYETANO - DPTO. CHIMBAS</v>
      </c>
      <c r="C854" s="350"/>
      <c r="D854" s="350"/>
      <c r="E854" s="350"/>
      <c r="F854" s="351" t="s">
        <v>33</v>
      </c>
      <c r="G854" s="353">
        <f>+Datos!$C$10</f>
        <v>43525</v>
      </c>
    </row>
    <row r="855" spans="1:7" ht="20.100000000000001" customHeight="1">
      <c r="A855" s="354" t="s">
        <v>718</v>
      </c>
      <c r="B855" s="355" t="str">
        <f>Ubicación</f>
        <v>DPTO. CHIMBAS</v>
      </c>
      <c r="C855" s="355"/>
      <c r="D855" s="338"/>
      <c r="E855" s="356"/>
      <c r="F855" s="357"/>
      <c r="G855" s="358"/>
    </row>
    <row r="856" spans="1:7" ht="20.100000000000001" customHeight="1">
      <c r="A856" s="354" t="s">
        <v>34</v>
      </c>
      <c r="B856" s="359" t="s">
        <v>1125</v>
      </c>
      <c r="C856" s="360" t="str">
        <f>IFERROR(VLOOKUP(B856,Tabla_CyP,2,FALSE),"")</f>
        <v>VIVIENDA</v>
      </c>
      <c r="D856" s="361"/>
      <c r="E856" s="356"/>
      <c r="F856" s="357"/>
      <c r="G856" s="358"/>
    </row>
    <row r="857" spans="1:7" ht="20.100000000000001" customHeight="1">
      <c r="A857" s="354" t="s">
        <v>21</v>
      </c>
      <c r="B857" s="394">
        <f>IFERROR(VLOOKUP(COUNTIF($A$1:A857,"ITEM:"),Tabla_NumeroItem,2,FALSE),"")</f>
        <v>18</v>
      </c>
      <c r="C857" s="360" t="str">
        <f>IFERROR(VLOOKUP(B857,Tabla_CyP,2,FALSE),"")</f>
        <v>Vigas de Encadenado Superior y Dintel</v>
      </c>
      <c r="D857" s="338"/>
      <c r="E857" s="356"/>
      <c r="F857" s="351" t="s">
        <v>22</v>
      </c>
      <c r="G857" s="362" t="str">
        <f>IFERROR(VLOOKUP(B857,Tabla_CyP,4,FALSE),"")</f>
        <v>m3</v>
      </c>
    </row>
    <row r="858" spans="1:7" ht="20.100000000000001" customHeight="1">
      <c r="A858" s="354"/>
      <c r="B858" s="355"/>
      <c r="C858" s="360"/>
      <c r="D858" s="338"/>
      <c r="E858" s="356"/>
      <c r="F858" s="357"/>
      <c r="G858" s="358"/>
    </row>
    <row r="859" spans="1:7" ht="20.100000000000001" customHeight="1">
      <c r="A859" s="628" t="s">
        <v>581</v>
      </c>
      <c r="B859" s="629"/>
      <c r="C859" s="630" t="s">
        <v>0</v>
      </c>
      <c r="D859" s="630" t="s">
        <v>23</v>
      </c>
      <c r="E859" s="632" t="s">
        <v>24</v>
      </c>
      <c r="F859" s="624" t="s">
        <v>25</v>
      </c>
      <c r="G859" s="626" t="s">
        <v>26</v>
      </c>
    </row>
    <row r="860" spans="1:7" ht="20.100000000000001" customHeight="1">
      <c r="A860" s="363" t="s">
        <v>582</v>
      </c>
      <c r="B860" s="364" t="s">
        <v>583</v>
      </c>
      <c r="C860" s="631"/>
      <c r="D860" s="631"/>
      <c r="E860" s="633"/>
      <c r="F860" s="625"/>
      <c r="G860" s="627"/>
    </row>
    <row r="861" spans="1:7" ht="20.100000000000001" customHeight="1">
      <c r="A861" s="599"/>
      <c r="B861" s="365"/>
      <c r="C861" s="366" t="s">
        <v>721</v>
      </c>
      <c r="D861" s="367"/>
      <c r="E861" s="368"/>
      <c r="F861" s="369"/>
      <c r="G861" s="370"/>
    </row>
    <row r="862" spans="1:7" ht="20.100000000000001" customHeight="1">
      <c r="A862" s="371" t="str">
        <f t="shared" ref="A862:A875" si="255">IFERROR(VLOOKUP(C862,Tabla_Insumos,4,FALSE),"")</f>
        <v/>
      </c>
      <c r="B862" s="336" t="str">
        <f t="shared" ref="B862:B875" si="256">IFERROR(VLOOKUP(C862,Tabla_Insumos,5,FALSE),"")</f>
        <v/>
      </c>
      <c r="C862" s="343"/>
      <c r="D862" s="333" t="str">
        <f t="shared" ref="D862:D875" si="257">IFERROR(VLOOKUP(C862,Tabla_Insumos,2,FALSE),"")</f>
        <v/>
      </c>
      <c r="E862" s="397"/>
      <c r="F862" s="339">
        <f t="shared" ref="F862:F875" si="258">IFERROR(VLOOKUP(C862,Tabla_Insumos,3,FALSE),0)</f>
        <v>0</v>
      </c>
      <c r="G862" s="340">
        <f>ROUND(E862*F862,2)</f>
        <v>0</v>
      </c>
    </row>
    <row r="863" spans="1:7" ht="20.100000000000001" customHeight="1">
      <c r="A863" s="371" t="str">
        <f t="shared" si="255"/>
        <v/>
      </c>
      <c r="B863" s="336" t="str">
        <f t="shared" si="256"/>
        <v/>
      </c>
      <c r="C863" s="343"/>
      <c r="D863" s="333" t="str">
        <f t="shared" si="257"/>
        <v/>
      </c>
      <c r="E863" s="397"/>
      <c r="F863" s="339">
        <f t="shared" si="258"/>
        <v>0</v>
      </c>
      <c r="G863" s="340">
        <f t="shared" ref="G863:G875" si="259">ROUND(E863*F863,2)</f>
        <v>0</v>
      </c>
    </row>
    <row r="864" spans="1:7" ht="20.100000000000001" customHeight="1">
      <c r="A864" s="371" t="str">
        <f t="shared" si="255"/>
        <v/>
      </c>
      <c r="B864" s="336" t="str">
        <f t="shared" si="256"/>
        <v/>
      </c>
      <c r="C864" s="343"/>
      <c r="D864" s="333" t="str">
        <f t="shared" si="257"/>
        <v/>
      </c>
      <c r="E864" s="397"/>
      <c r="F864" s="339">
        <f t="shared" si="258"/>
        <v>0</v>
      </c>
      <c r="G864" s="340">
        <f t="shared" si="259"/>
        <v>0</v>
      </c>
    </row>
    <row r="865" spans="1:7" ht="20.100000000000001" customHeight="1">
      <c r="A865" s="371" t="str">
        <f t="shared" si="255"/>
        <v/>
      </c>
      <c r="B865" s="336" t="str">
        <f t="shared" si="256"/>
        <v/>
      </c>
      <c r="C865" s="336"/>
      <c r="D865" s="333" t="str">
        <f t="shared" si="257"/>
        <v/>
      </c>
      <c r="E865" s="403"/>
      <c r="F865" s="339">
        <f t="shared" si="258"/>
        <v>0</v>
      </c>
      <c r="G865" s="340">
        <f t="shared" si="259"/>
        <v>0</v>
      </c>
    </row>
    <row r="866" spans="1:7" ht="20.100000000000001" customHeight="1">
      <c r="A866" s="371" t="str">
        <f t="shared" si="255"/>
        <v/>
      </c>
      <c r="B866" s="336" t="str">
        <f t="shared" si="256"/>
        <v/>
      </c>
      <c r="C866" s="405"/>
      <c r="D866" s="333" t="str">
        <f t="shared" si="257"/>
        <v/>
      </c>
      <c r="E866" s="403"/>
      <c r="F866" s="339">
        <f t="shared" si="258"/>
        <v>0</v>
      </c>
      <c r="G866" s="340">
        <f t="shared" si="259"/>
        <v>0</v>
      </c>
    </row>
    <row r="867" spans="1:7" ht="20.100000000000001" customHeight="1">
      <c r="A867" s="371" t="str">
        <f t="shared" si="255"/>
        <v/>
      </c>
      <c r="B867" s="336" t="str">
        <f t="shared" si="256"/>
        <v/>
      </c>
      <c r="C867" s="336"/>
      <c r="D867" s="333" t="str">
        <f t="shared" si="257"/>
        <v/>
      </c>
      <c r="E867" s="403"/>
      <c r="F867" s="339">
        <f t="shared" si="258"/>
        <v>0</v>
      </c>
      <c r="G867" s="340">
        <f t="shared" si="259"/>
        <v>0</v>
      </c>
    </row>
    <row r="868" spans="1:7" ht="20.100000000000001" customHeight="1">
      <c r="A868" s="371" t="str">
        <f t="shared" si="255"/>
        <v/>
      </c>
      <c r="B868" s="336" t="str">
        <f t="shared" si="256"/>
        <v/>
      </c>
      <c r="C868" s="336"/>
      <c r="D868" s="333" t="str">
        <f t="shared" si="257"/>
        <v/>
      </c>
      <c r="E868" s="403"/>
      <c r="F868" s="339">
        <f t="shared" si="258"/>
        <v>0</v>
      </c>
      <c r="G868" s="340">
        <f t="shared" si="259"/>
        <v>0</v>
      </c>
    </row>
    <row r="869" spans="1:7" ht="20.100000000000001" customHeight="1">
      <c r="A869" s="371" t="str">
        <f t="shared" si="255"/>
        <v/>
      </c>
      <c r="B869" s="336" t="str">
        <f t="shared" si="256"/>
        <v/>
      </c>
      <c r="C869" s="336"/>
      <c r="D869" s="333" t="str">
        <f t="shared" si="257"/>
        <v/>
      </c>
      <c r="E869" s="403"/>
      <c r="F869" s="339">
        <f t="shared" si="258"/>
        <v>0</v>
      </c>
      <c r="G869" s="340">
        <f t="shared" si="259"/>
        <v>0</v>
      </c>
    </row>
    <row r="870" spans="1:7" ht="20.100000000000001" customHeight="1">
      <c r="A870" s="371" t="str">
        <f t="shared" si="255"/>
        <v/>
      </c>
      <c r="B870" s="336" t="str">
        <f t="shared" si="256"/>
        <v/>
      </c>
      <c r="C870" s="336"/>
      <c r="D870" s="333" t="str">
        <f t="shared" si="257"/>
        <v/>
      </c>
      <c r="E870" s="403"/>
      <c r="F870" s="339">
        <f t="shared" si="258"/>
        <v>0</v>
      </c>
      <c r="G870" s="340">
        <f t="shared" si="259"/>
        <v>0</v>
      </c>
    </row>
    <row r="871" spans="1:7" ht="20.100000000000001" customHeight="1">
      <c r="A871" s="371" t="str">
        <f t="shared" si="255"/>
        <v/>
      </c>
      <c r="B871" s="336" t="str">
        <f t="shared" si="256"/>
        <v/>
      </c>
      <c r="C871" s="336"/>
      <c r="D871" s="333" t="str">
        <f t="shared" si="257"/>
        <v/>
      </c>
      <c r="E871" s="403"/>
      <c r="F871" s="339">
        <f t="shared" si="258"/>
        <v>0</v>
      </c>
      <c r="G871" s="340">
        <f t="shared" si="259"/>
        <v>0</v>
      </c>
    </row>
    <row r="872" spans="1:7" ht="20.100000000000001" customHeight="1">
      <c r="A872" s="371" t="str">
        <f t="shared" si="255"/>
        <v/>
      </c>
      <c r="B872" s="336" t="str">
        <f t="shared" si="256"/>
        <v/>
      </c>
      <c r="C872" s="372"/>
      <c r="D872" s="333" t="str">
        <f t="shared" si="257"/>
        <v/>
      </c>
      <c r="E872" s="373"/>
      <c r="F872" s="339">
        <f t="shared" si="258"/>
        <v>0</v>
      </c>
      <c r="G872" s="340">
        <f t="shared" si="259"/>
        <v>0</v>
      </c>
    </row>
    <row r="873" spans="1:7" ht="20.100000000000001" customHeight="1">
      <c r="A873" s="371" t="str">
        <f t="shared" si="255"/>
        <v/>
      </c>
      <c r="B873" s="336" t="str">
        <f t="shared" si="256"/>
        <v/>
      </c>
      <c r="C873" s="372"/>
      <c r="D873" s="333" t="str">
        <f t="shared" si="257"/>
        <v/>
      </c>
      <c r="E873" s="373"/>
      <c r="F873" s="339">
        <f t="shared" si="258"/>
        <v>0</v>
      </c>
      <c r="G873" s="340">
        <f t="shared" si="259"/>
        <v>0</v>
      </c>
    </row>
    <row r="874" spans="1:7" ht="20.100000000000001" customHeight="1">
      <c r="A874" s="371" t="str">
        <f t="shared" si="255"/>
        <v/>
      </c>
      <c r="B874" s="336" t="str">
        <f t="shared" si="256"/>
        <v/>
      </c>
      <c r="C874" s="372"/>
      <c r="D874" s="333" t="str">
        <f t="shared" si="257"/>
        <v/>
      </c>
      <c r="E874" s="373"/>
      <c r="F874" s="339">
        <f t="shared" si="258"/>
        <v>0</v>
      </c>
      <c r="G874" s="340">
        <f t="shared" si="259"/>
        <v>0</v>
      </c>
    </row>
    <row r="875" spans="1:7" ht="20.100000000000001" customHeight="1">
      <c r="A875" s="371" t="str">
        <f t="shared" si="255"/>
        <v/>
      </c>
      <c r="B875" s="336" t="str">
        <f t="shared" si="256"/>
        <v/>
      </c>
      <c r="C875" s="372"/>
      <c r="D875" s="333" t="str">
        <f t="shared" si="257"/>
        <v/>
      </c>
      <c r="E875" s="373"/>
      <c r="F875" s="339">
        <f t="shared" si="258"/>
        <v>0</v>
      </c>
      <c r="G875" s="340">
        <f t="shared" si="259"/>
        <v>0</v>
      </c>
    </row>
    <row r="876" spans="1:7" ht="20.100000000000001" customHeight="1">
      <c r="A876" s="374"/>
      <c r="B876" s="360"/>
      <c r="C876" s="360"/>
      <c r="D876" s="338"/>
      <c r="E876" s="356"/>
      <c r="F876" s="598" t="s">
        <v>27</v>
      </c>
      <c r="G876" s="341">
        <f>SUBTOTAL(9,G862:G875)</f>
        <v>0</v>
      </c>
    </row>
    <row r="877" spans="1:7" ht="20.100000000000001" customHeight="1">
      <c r="A877" s="374"/>
      <c r="B877" s="360"/>
      <c r="C877" s="347" t="s">
        <v>722</v>
      </c>
      <c r="D877" s="338"/>
      <c r="E877" s="356"/>
      <c r="F877" s="357"/>
      <c r="G877" s="375"/>
    </row>
    <row r="878" spans="1:7" ht="20.100000000000001" customHeight="1">
      <c r="A878" s="371" t="str">
        <f t="shared" ref="A878:A885" si="260">IFERROR(VLOOKUP(C878,Tabla_Insumos,4,FALSE),"")</f>
        <v/>
      </c>
      <c r="B878" s="336" t="str">
        <f t="shared" ref="B878:B885" si="261">IFERROR(VLOOKUP(C878,Tabla_Insumos,5,FALSE),"")</f>
        <v/>
      </c>
      <c r="C878" s="342"/>
      <c r="D878" s="333" t="str">
        <f t="shared" ref="D878:D885" si="262">IFERROR(VLOOKUP(C878,Tabla_Insumos,2,FALSE),"")</f>
        <v/>
      </c>
      <c r="E878" s="403"/>
      <c r="F878" s="376">
        <f t="shared" ref="F878:F885" si="263">IFERROR(VLOOKUP(C878,Tabla_Insumos,3,FALSE),0)</f>
        <v>0</v>
      </c>
      <c r="G878" s="340">
        <f>ROUND(E878*F878,2)</f>
        <v>0</v>
      </c>
    </row>
    <row r="879" spans="1:7" ht="20.100000000000001" customHeight="1">
      <c r="A879" s="371" t="str">
        <f t="shared" si="260"/>
        <v/>
      </c>
      <c r="B879" s="336" t="str">
        <f t="shared" si="261"/>
        <v/>
      </c>
      <c r="C879" s="342"/>
      <c r="D879" s="333" t="str">
        <f t="shared" si="262"/>
        <v/>
      </c>
      <c r="E879" s="403"/>
      <c r="F879" s="376">
        <f t="shared" si="263"/>
        <v>0</v>
      </c>
      <c r="G879" s="340">
        <f t="shared" ref="G879:G885" si="264">ROUND(E879*F879,2)</f>
        <v>0</v>
      </c>
    </row>
    <row r="880" spans="1:7" ht="20.100000000000001" customHeight="1">
      <c r="A880" s="371" t="str">
        <f t="shared" si="260"/>
        <v/>
      </c>
      <c r="B880" s="336" t="str">
        <f t="shared" si="261"/>
        <v/>
      </c>
      <c r="C880" s="486"/>
      <c r="D880" s="333" t="str">
        <f t="shared" si="262"/>
        <v/>
      </c>
      <c r="E880" s="337"/>
      <c r="F880" s="376">
        <f>IFERROR(VLOOKUP(C880,Tabla_Insumos,3,FALSE),0)</f>
        <v>0</v>
      </c>
      <c r="G880" s="340">
        <f>ROUND(E880*F880,2)</f>
        <v>0</v>
      </c>
    </row>
    <row r="881" spans="1:7" ht="20.100000000000001" customHeight="1">
      <c r="A881" s="371" t="str">
        <f t="shared" si="260"/>
        <v/>
      </c>
      <c r="B881" s="336" t="str">
        <f t="shared" si="261"/>
        <v/>
      </c>
      <c r="C881" s="343"/>
      <c r="D881" s="333" t="str">
        <f t="shared" si="262"/>
        <v/>
      </c>
      <c r="E881" s="337"/>
      <c r="F881" s="376">
        <f t="shared" si="263"/>
        <v>0</v>
      </c>
      <c r="G881" s="340">
        <f t="shared" si="264"/>
        <v>0</v>
      </c>
    </row>
    <row r="882" spans="1:7" ht="20.100000000000001" customHeight="1">
      <c r="A882" s="371" t="str">
        <f t="shared" si="260"/>
        <v/>
      </c>
      <c r="B882" s="336" t="str">
        <f t="shared" si="261"/>
        <v/>
      </c>
      <c r="C882" s="336"/>
      <c r="D882" s="333" t="str">
        <f t="shared" si="262"/>
        <v/>
      </c>
      <c r="E882" s="337"/>
      <c r="F882" s="376">
        <f t="shared" si="263"/>
        <v>0</v>
      </c>
      <c r="G882" s="340">
        <f t="shared" si="264"/>
        <v>0</v>
      </c>
    </row>
    <row r="883" spans="1:7" ht="20.100000000000001" customHeight="1">
      <c r="A883" s="371" t="str">
        <f t="shared" si="260"/>
        <v/>
      </c>
      <c r="B883" s="336" t="str">
        <f t="shared" si="261"/>
        <v/>
      </c>
      <c r="C883" s="336"/>
      <c r="D883" s="333" t="str">
        <f t="shared" si="262"/>
        <v/>
      </c>
      <c r="E883" s="337"/>
      <c r="F883" s="376">
        <f t="shared" si="263"/>
        <v>0</v>
      </c>
      <c r="G883" s="340">
        <f t="shared" si="264"/>
        <v>0</v>
      </c>
    </row>
    <row r="884" spans="1:7" ht="20.100000000000001" customHeight="1">
      <c r="A884" s="371" t="str">
        <f t="shared" si="260"/>
        <v/>
      </c>
      <c r="B884" s="336" t="str">
        <f t="shared" si="261"/>
        <v/>
      </c>
      <c r="C884" s="372"/>
      <c r="D884" s="333" t="str">
        <f t="shared" si="262"/>
        <v/>
      </c>
      <c r="E884" s="373"/>
      <c r="F884" s="376">
        <f t="shared" si="263"/>
        <v>0</v>
      </c>
      <c r="G884" s="340">
        <f t="shared" si="264"/>
        <v>0</v>
      </c>
    </row>
    <row r="885" spans="1:7" ht="20.100000000000001" customHeight="1">
      <c r="A885" s="371" t="str">
        <f t="shared" si="260"/>
        <v/>
      </c>
      <c r="B885" s="336" t="str">
        <f t="shared" si="261"/>
        <v/>
      </c>
      <c r="C885" s="372"/>
      <c r="D885" s="333" t="str">
        <f t="shared" si="262"/>
        <v/>
      </c>
      <c r="E885" s="373"/>
      <c r="F885" s="376">
        <f t="shared" si="263"/>
        <v>0</v>
      </c>
      <c r="G885" s="340">
        <f t="shared" si="264"/>
        <v>0</v>
      </c>
    </row>
    <row r="886" spans="1:7" ht="20.100000000000001" customHeight="1">
      <c r="A886" s="374"/>
      <c r="B886" s="360"/>
      <c r="C886" s="360"/>
      <c r="D886" s="338"/>
      <c r="E886" s="356"/>
      <c r="F886" s="598" t="s">
        <v>28</v>
      </c>
      <c r="G886" s="341">
        <f>SUBTOTAL(9,G878:G885)</f>
        <v>0</v>
      </c>
    </row>
    <row r="887" spans="1:7" ht="20.100000000000001" customHeight="1">
      <c r="A887" s="374"/>
      <c r="B887" s="360"/>
      <c r="C887" s="347" t="s">
        <v>723</v>
      </c>
      <c r="D887" s="338"/>
      <c r="E887" s="356"/>
      <c r="F887" s="357"/>
      <c r="G887" s="375"/>
    </row>
    <row r="888" spans="1:7" ht="20.100000000000001" customHeight="1">
      <c r="A888" s="371" t="str">
        <f t="shared" ref="A888:A896" si="265">IFERROR(VLOOKUP(C888,Tabla_Insumos,4,FALSE),"")</f>
        <v/>
      </c>
      <c r="B888" s="336" t="str">
        <f t="shared" ref="B888:B896" si="266">IFERROR(VLOOKUP(C888,Tabla_Insumos,5,FALSE),"")</f>
        <v/>
      </c>
      <c r="C888" s="343"/>
      <c r="D888" s="333" t="str">
        <f t="shared" ref="D888:D896" si="267">IFERROR(VLOOKUP(C888,Tabla_Insumos,2,FALSE),"")</f>
        <v/>
      </c>
      <c r="E888" s="402"/>
      <c r="F888" s="339">
        <f t="shared" ref="F888:F896" si="268">IFERROR(VLOOKUP(C888,Tabla_Insumos,3,FALSE),0)</f>
        <v>0</v>
      </c>
      <c r="G888" s="340">
        <f>ROUND(E888*F888,2)</f>
        <v>0</v>
      </c>
    </row>
    <row r="889" spans="1:7" ht="20.100000000000001" customHeight="1">
      <c r="A889" s="371" t="str">
        <f t="shared" si="265"/>
        <v/>
      </c>
      <c r="B889" s="336" t="str">
        <f t="shared" si="266"/>
        <v/>
      </c>
      <c r="C889" s="372"/>
      <c r="D889" s="333" t="str">
        <f t="shared" si="267"/>
        <v/>
      </c>
      <c r="E889" s="373"/>
      <c r="F889" s="339">
        <f t="shared" si="268"/>
        <v>0</v>
      </c>
      <c r="G889" s="340">
        <f t="shared" ref="G889:G896" si="269">ROUND(E889*F889,2)</f>
        <v>0</v>
      </c>
    </row>
    <row r="890" spans="1:7" ht="20.100000000000001" customHeight="1">
      <c r="A890" s="371" t="str">
        <f t="shared" si="265"/>
        <v/>
      </c>
      <c r="B890" s="336" t="str">
        <f t="shared" si="266"/>
        <v/>
      </c>
      <c r="C890" s="372"/>
      <c r="D890" s="333" t="str">
        <f t="shared" si="267"/>
        <v/>
      </c>
      <c r="E890" s="373"/>
      <c r="F890" s="339">
        <f t="shared" si="268"/>
        <v>0</v>
      </c>
      <c r="G890" s="340">
        <f t="shared" si="269"/>
        <v>0</v>
      </c>
    </row>
    <row r="891" spans="1:7" ht="20.100000000000001" customHeight="1">
      <c r="A891" s="371" t="str">
        <f t="shared" si="265"/>
        <v/>
      </c>
      <c r="B891" s="336" t="str">
        <f t="shared" si="266"/>
        <v/>
      </c>
      <c r="C891" s="377"/>
      <c r="D891" s="333" t="str">
        <f t="shared" si="267"/>
        <v/>
      </c>
      <c r="E891" s="337"/>
      <c r="F891" s="339">
        <f t="shared" si="268"/>
        <v>0</v>
      </c>
      <c r="G891" s="340">
        <f t="shared" si="269"/>
        <v>0</v>
      </c>
    </row>
    <row r="892" spans="1:7" ht="20.100000000000001" customHeight="1">
      <c r="A892" s="371" t="str">
        <f t="shared" si="265"/>
        <v/>
      </c>
      <c r="B892" s="336" t="str">
        <f t="shared" si="266"/>
        <v/>
      </c>
      <c r="C892" s="378"/>
      <c r="D892" s="333" t="str">
        <f t="shared" si="267"/>
        <v/>
      </c>
      <c r="E892" s="337"/>
      <c r="F892" s="339">
        <f t="shared" si="268"/>
        <v>0</v>
      </c>
      <c r="G892" s="340">
        <f t="shared" si="269"/>
        <v>0</v>
      </c>
    </row>
    <row r="893" spans="1:7" ht="20.100000000000001" customHeight="1">
      <c r="A893" s="371" t="str">
        <f t="shared" si="265"/>
        <v/>
      </c>
      <c r="B893" s="336" t="str">
        <f t="shared" si="266"/>
        <v/>
      </c>
      <c r="C893" s="372"/>
      <c r="D893" s="333" t="str">
        <f t="shared" si="267"/>
        <v/>
      </c>
      <c r="E893" s="373"/>
      <c r="F893" s="339">
        <f t="shared" si="268"/>
        <v>0</v>
      </c>
      <c r="G893" s="340">
        <f t="shared" si="269"/>
        <v>0</v>
      </c>
    </row>
    <row r="894" spans="1:7" ht="20.100000000000001" customHeight="1">
      <c r="A894" s="371" t="str">
        <f t="shared" si="265"/>
        <v/>
      </c>
      <c r="B894" s="336" t="str">
        <f t="shared" si="266"/>
        <v/>
      </c>
      <c r="C894" s="372"/>
      <c r="D894" s="333" t="str">
        <f t="shared" si="267"/>
        <v/>
      </c>
      <c r="E894" s="373"/>
      <c r="F894" s="339">
        <f t="shared" si="268"/>
        <v>0</v>
      </c>
      <c r="G894" s="340">
        <f t="shared" si="269"/>
        <v>0</v>
      </c>
    </row>
    <row r="895" spans="1:7" ht="20.100000000000001" customHeight="1">
      <c r="A895" s="371" t="str">
        <f t="shared" si="265"/>
        <v/>
      </c>
      <c r="B895" s="336" t="str">
        <f t="shared" si="266"/>
        <v/>
      </c>
      <c r="C895" s="372"/>
      <c r="D895" s="333" t="str">
        <f t="shared" si="267"/>
        <v/>
      </c>
      <c r="E895" s="373"/>
      <c r="F895" s="339">
        <f t="shared" si="268"/>
        <v>0</v>
      </c>
      <c r="G895" s="340">
        <f t="shared" si="269"/>
        <v>0</v>
      </c>
    </row>
    <row r="896" spans="1:7" ht="20.100000000000001" customHeight="1">
      <c r="A896" s="371" t="str">
        <f t="shared" si="265"/>
        <v/>
      </c>
      <c r="B896" s="336" t="str">
        <f t="shared" si="266"/>
        <v/>
      </c>
      <c r="C896" s="372"/>
      <c r="D896" s="333" t="str">
        <f t="shared" si="267"/>
        <v/>
      </c>
      <c r="E896" s="373"/>
      <c r="F896" s="339">
        <f t="shared" si="268"/>
        <v>0</v>
      </c>
      <c r="G896" s="340">
        <f t="shared" si="269"/>
        <v>0</v>
      </c>
    </row>
    <row r="897" spans="1:7" ht="20.100000000000001" customHeight="1">
      <c r="A897" s="379"/>
      <c r="B897" s="338"/>
      <c r="C897" s="360"/>
      <c r="D897" s="338"/>
      <c r="E897" s="356"/>
      <c r="F897" s="598" t="s">
        <v>29</v>
      </c>
      <c r="G897" s="341">
        <f>SUBTOTAL(9,G888:G896)</f>
        <v>0</v>
      </c>
    </row>
    <row r="898" spans="1:7" ht="20.100000000000001" customHeight="1" thickBot="1">
      <c r="A898" s="380"/>
      <c r="B898" s="381"/>
      <c r="C898" s="382"/>
      <c r="D898" s="381"/>
      <c r="E898" s="383"/>
      <c r="F898" s="384"/>
      <c r="G898" s="385"/>
    </row>
    <row r="899" spans="1:7" ht="20.100000000000001" customHeight="1" thickBot="1">
      <c r="A899" s="395">
        <f>B857</f>
        <v>18</v>
      </c>
      <c r="B899" s="386" t="str">
        <f>C857</f>
        <v>Vigas de Encadenado Superior y Dintel</v>
      </c>
      <c r="C899" s="387"/>
      <c r="D899" s="387" t="s">
        <v>30</v>
      </c>
      <c r="E899" s="388"/>
      <c r="F899" s="389" t="s">
        <v>31</v>
      </c>
      <c r="G899" s="390">
        <f>SUBTOTAL(9,G862:G898)</f>
        <v>0</v>
      </c>
    </row>
    <row r="900" spans="1:7" ht="20.100000000000001" customHeight="1" thickTop="1" thickBot="1"/>
    <row r="901" spans="1:7" ht="20.100000000000001" customHeight="1" thickTop="1">
      <c r="A901" s="391" t="s">
        <v>1255</v>
      </c>
      <c r="B901" s="392"/>
      <c r="C901" s="392"/>
      <c r="D901" s="392"/>
      <c r="E901" s="392"/>
      <c r="F901" s="392"/>
      <c r="G901" s="393"/>
    </row>
    <row r="902" spans="1:7" ht="20.100000000000001" customHeight="1">
      <c r="A902" s="344" t="s">
        <v>719</v>
      </c>
      <c r="B902" s="345" t="str">
        <f>Comitente</f>
        <v>INSTITUTO PROVINCIAL DE LA VIVIENDA</v>
      </c>
      <c r="C902" s="346"/>
      <c r="D902" s="347"/>
      <c r="E902" s="347"/>
      <c r="F902" s="348"/>
      <c r="G902" s="349"/>
    </row>
    <row r="903" spans="1:7" ht="20.100000000000001" customHeight="1">
      <c r="A903" s="344" t="s">
        <v>720</v>
      </c>
      <c r="B903" s="345" t="str">
        <f>Contratista</f>
        <v>xxxxxx</v>
      </c>
      <c r="C903" s="350"/>
      <c r="D903" s="350"/>
      <c r="E903" s="350"/>
      <c r="F903" s="351"/>
      <c r="G903" s="352"/>
    </row>
    <row r="904" spans="1:7" ht="20.100000000000001" customHeight="1">
      <c r="A904" s="344" t="s">
        <v>20</v>
      </c>
      <c r="B904" s="345" t="str">
        <f>Obra</f>
        <v>BARRIO SAN CAYETANO - DPTO. CHIMBAS</v>
      </c>
      <c r="C904" s="350"/>
      <c r="D904" s="350"/>
      <c r="E904" s="350"/>
      <c r="F904" s="351" t="s">
        <v>33</v>
      </c>
      <c r="G904" s="353">
        <f>+Datos!$C$10</f>
        <v>43525</v>
      </c>
    </row>
    <row r="905" spans="1:7" ht="20.100000000000001" customHeight="1">
      <c r="A905" s="354" t="s">
        <v>718</v>
      </c>
      <c r="B905" s="355" t="str">
        <f>Ubicación</f>
        <v>DPTO. CHIMBAS</v>
      </c>
      <c r="C905" s="355"/>
      <c r="D905" s="338"/>
      <c r="E905" s="356"/>
      <c r="F905" s="357"/>
      <c r="G905" s="358"/>
    </row>
    <row r="906" spans="1:7" ht="20.100000000000001" customHeight="1">
      <c r="A906" s="354" t="s">
        <v>34</v>
      </c>
      <c r="B906" s="359" t="s">
        <v>1125</v>
      </c>
      <c r="C906" s="360" t="str">
        <f>IFERROR(VLOOKUP(B906,Tabla_CyP,2,FALSE),"")</f>
        <v>VIVIENDA</v>
      </c>
      <c r="D906" s="361"/>
      <c r="E906" s="356"/>
      <c r="F906" s="357"/>
      <c r="G906" s="358"/>
    </row>
    <row r="907" spans="1:7" ht="20.100000000000001" customHeight="1">
      <c r="A907" s="354" t="s">
        <v>21</v>
      </c>
      <c r="B907" s="394">
        <f>IFERROR(VLOOKUP(COUNTIF($A$1:A907,"ITEM:"),Tabla_NumeroItem,2,FALSE),"")</f>
        <v>19</v>
      </c>
      <c r="C907" s="360" t="str">
        <f>IFERROR(VLOOKUP(B907,Tabla_CyP,2,FALSE),"")</f>
        <v>Vigas de Carga</v>
      </c>
      <c r="D907" s="338"/>
      <c r="E907" s="356"/>
      <c r="F907" s="351" t="s">
        <v>22</v>
      </c>
      <c r="G907" s="362" t="str">
        <f>IFERROR(VLOOKUP(B907,Tabla_CyP,4,FALSE),"")</f>
        <v>m3</v>
      </c>
    </row>
    <row r="908" spans="1:7" ht="20.100000000000001" customHeight="1">
      <c r="A908" s="354"/>
      <c r="B908" s="355"/>
      <c r="C908" s="360"/>
      <c r="D908" s="338"/>
      <c r="E908" s="356"/>
      <c r="F908" s="357"/>
      <c r="G908" s="358"/>
    </row>
    <row r="909" spans="1:7" ht="20.100000000000001" customHeight="1">
      <c r="A909" s="628" t="s">
        <v>581</v>
      </c>
      <c r="B909" s="629"/>
      <c r="C909" s="630" t="s">
        <v>0</v>
      </c>
      <c r="D909" s="630" t="s">
        <v>23</v>
      </c>
      <c r="E909" s="632" t="s">
        <v>24</v>
      </c>
      <c r="F909" s="624" t="s">
        <v>25</v>
      </c>
      <c r="G909" s="626" t="s">
        <v>26</v>
      </c>
    </row>
    <row r="910" spans="1:7" ht="20.100000000000001" customHeight="1">
      <c r="A910" s="363" t="s">
        <v>582</v>
      </c>
      <c r="B910" s="364" t="s">
        <v>583</v>
      </c>
      <c r="C910" s="631"/>
      <c r="D910" s="631"/>
      <c r="E910" s="633"/>
      <c r="F910" s="625"/>
      <c r="G910" s="627"/>
    </row>
    <row r="911" spans="1:7" ht="20.100000000000001" customHeight="1">
      <c r="A911" s="599"/>
      <c r="B911" s="365"/>
      <c r="C911" s="366" t="s">
        <v>721</v>
      </c>
      <c r="D911" s="367"/>
      <c r="E911" s="368"/>
      <c r="F911" s="369"/>
      <c r="G911" s="370"/>
    </row>
    <row r="912" spans="1:7" ht="20.100000000000001" customHeight="1">
      <c r="A912" s="371" t="str">
        <f t="shared" ref="A912:A925" si="270">IFERROR(VLOOKUP(C912,Tabla_Insumos,4,FALSE),"")</f>
        <v/>
      </c>
      <c r="B912" s="336" t="str">
        <f t="shared" ref="B912:B925" si="271">IFERROR(VLOOKUP(C912,Tabla_Insumos,5,FALSE),"")</f>
        <v/>
      </c>
      <c r="C912" s="343"/>
      <c r="D912" s="333" t="str">
        <f t="shared" ref="D912:D925" si="272">IFERROR(VLOOKUP(C912,Tabla_Insumos,2,FALSE),"")</f>
        <v/>
      </c>
      <c r="E912" s="397"/>
      <c r="F912" s="339">
        <f t="shared" ref="F912:F925" si="273">IFERROR(VLOOKUP(C912,Tabla_Insumos,3,FALSE),0)</f>
        <v>0</v>
      </c>
      <c r="G912" s="340">
        <f>ROUND(E912*F912,2)</f>
        <v>0</v>
      </c>
    </row>
    <row r="913" spans="1:7" ht="20.100000000000001" customHeight="1">
      <c r="A913" s="371" t="str">
        <f t="shared" si="270"/>
        <v/>
      </c>
      <c r="B913" s="336" t="str">
        <f t="shared" si="271"/>
        <v/>
      </c>
      <c r="C913" s="343"/>
      <c r="D913" s="333" t="str">
        <f t="shared" si="272"/>
        <v/>
      </c>
      <c r="E913" s="397"/>
      <c r="F913" s="339">
        <f t="shared" si="273"/>
        <v>0</v>
      </c>
      <c r="G913" s="340">
        <f t="shared" ref="G913:G925" si="274">ROUND(E913*F913,2)</f>
        <v>0</v>
      </c>
    </row>
    <row r="914" spans="1:7" ht="20.100000000000001" customHeight="1">
      <c r="A914" s="371" t="str">
        <f t="shared" si="270"/>
        <v/>
      </c>
      <c r="B914" s="336" t="str">
        <f t="shared" si="271"/>
        <v/>
      </c>
      <c r="C914" s="372"/>
      <c r="D914" s="333" t="str">
        <f t="shared" si="272"/>
        <v/>
      </c>
      <c r="E914" s="397"/>
      <c r="F914" s="339">
        <f t="shared" si="273"/>
        <v>0</v>
      </c>
      <c r="G914" s="340">
        <f t="shared" si="274"/>
        <v>0</v>
      </c>
    </row>
    <row r="915" spans="1:7" ht="20.100000000000001" customHeight="1">
      <c r="A915" s="371" t="str">
        <f t="shared" si="270"/>
        <v/>
      </c>
      <c r="B915" s="336" t="str">
        <f t="shared" si="271"/>
        <v/>
      </c>
      <c r="C915" s="372"/>
      <c r="D915" s="333" t="str">
        <f t="shared" si="272"/>
        <v/>
      </c>
      <c r="E915" s="403"/>
      <c r="F915" s="339">
        <f t="shared" si="273"/>
        <v>0</v>
      </c>
      <c r="G915" s="340">
        <f t="shared" si="274"/>
        <v>0</v>
      </c>
    </row>
    <row r="916" spans="1:7" ht="20.100000000000001" customHeight="1">
      <c r="A916" s="371" t="str">
        <f t="shared" si="270"/>
        <v/>
      </c>
      <c r="B916" s="336" t="str">
        <f t="shared" si="271"/>
        <v/>
      </c>
      <c r="C916" s="372"/>
      <c r="D916" s="333" t="str">
        <f t="shared" si="272"/>
        <v/>
      </c>
      <c r="E916" s="403"/>
      <c r="F916" s="339">
        <f t="shared" si="273"/>
        <v>0</v>
      </c>
      <c r="G916" s="340">
        <f t="shared" si="274"/>
        <v>0</v>
      </c>
    </row>
    <row r="917" spans="1:7" ht="20.100000000000001" customHeight="1">
      <c r="A917" s="371" t="str">
        <f t="shared" si="270"/>
        <v/>
      </c>
      <c r="B917" s="336" t="str">
        <f t="shared" si="271"/>
        <v/>
      </c>
      <c r="C917" s="372"/>
      <c r="D917" s="333" t="str">
        <f t="shared" si="272"/>
        <v/>
      </c>
      <c r="E917" s="403"/>
      <c r="F917" s="339">
        <f t="shared" si="273"/>
        <v>0</v>
      </c>
      <c r="G917" s="340">
        <f t="shared" si="274"/>
        <v>0</v>
      </c>
    </row>
    <row r="918" spans="1:7" ht="20.100000000000001" customHeight="1">
      <c r="A918" s="371" t="str">
        <f t="shared" si="270"/>
        <v/>
      </c>
      <c r="B918" s="336" t="str">
        <f t="shared" si="271"/>
        <v/>
      </c>
      <c r="C918" s="372"/>
      <c r="D918" s="333" t="str">
        <f t="shared" si="272"/>
        <v/>
      </c>
      <c r="E918" s="403"/>
      <c r="F918" s="339">
        <f t="shared" si="273"/>
        <v>0</v>
      </c>
      <c r="G918" s="340">
        <f t="shared" si="274"/>
        <v>0</v>
      </c>
    </row>
    <row r="919" spans="1:7" ht="20.100000000000001" customHeight="1">
      <c r="A919" s="371" t="str">
        <f t="shared" si="270"/>
        <v/>
      </c>
      <c r="B919" s="336" t="str">
        <f t="shared" si="271"/>
        <v/>
      </c>
      <c r="C919" s="372"/>
      <c r="D919" s="333" t="str">
        <f t="shared" si="272"/>
        <v/>
      </c>
      <c r="E919" s="403"/>
      <c r="F919" s="339">
        <f t="shared" si="273"/>
        <v>0</v>
      </c>
      <c r="G919" s="340">
        <f t="shared" si="274"/>
        <v>0</v>
      </c>
    </row>
    <row r="920" spans="1:7" ht="20.100000000000001" customHeight="1">
      <c r="A920" s="371" t="str">
        <f t="shared" si="270"/>
        <v/>
      </c>
      <c r="B920" s="336" t="str">
        <f t="shared" si="271"/>
        <v/>
      </c>
      <c r="C920" s="372"/>
      <c r="D920" s="333" t="str">
        <f t="shared" si="272"/>
        <v/>
      </c>
      <c r="E920" s="403"/>
      <c r="F920" s="339">
        <f t="shared" si="273"/>
        <v>0</v>
      </c>
      <c r="G920" s="340">
        <f t="shared" si="274"/>
        <v>0</v>
      </c>
    </row>
    <row r="921" spans="1:7" ht="20.100000000000001" customHeight="1">
      <c r="A921" s="371" t="str">
        <f t="shared" si="270"/>
        <v/>
      </c>
      <c r="B921" s="336" t="str">
        <f t="shared" si="271"/>
        <v/>
      </c>
      <c r="C921" s="372"/>
      <c r="D921" s="333" t="str">
        <f t="shared" si="272"/>
        <v/>
      </c>
      <c r="E921" s="403"/>
      <c r="F921" s="339">
        <f t="shared" si="273"/>
        <v>0</v>
      </c>
      <c r="G921" s="340">
        <f t="shared" si="274"/>
        <v>0</v>
      </c>
    </row>
    <row r="922" spans="1:7" ht="20.100000000000001" customHeight="1">
      <c r="A922" s="371" t="str">
        <f t="shared" si="270"/>
        <v/>
      </c>
      <c r="B922" s="336" t="str">
        <f t="shared" si="271"/>
        <v/>
      </c>
      <c r="C922" s="372"/>
      <c r="D922" s="333" t="str">
        <f t="shared" si="272"/>
        <v/>
      </c>
      <c r="E922" s="373"/>
      <c r="F922" s="339">
        <f t="shared" si="273"/>
        <v>0</v>
      </c>
      <c r="G922" s="340">
        <f t="shared" si="274"/>
        <v>0</v>
      </c>
    </row>
    <row r="923" spans="1:7" ht="20.100000000000001" customHeight="1">
      <c r="A923" s="371" t="str">
        <f t="shared" si="270"/>
        <v/>
      </c>
      <c r="B923" s="336" t="str">
        <f t="shared" si="271"/>
        <v/>
      </c>
      <c r="C923" s="372"/>
      <c r="D923" s="333" t="str">
        <f t="shared" si="272"/>
        <v/>
      </c>
      <c r="E923" s="373"/>
      <c r="F923" s="339">
        <f t="shared" si="273"/>
        <v>0</v>
      </c>
      <c r="G923" s="340">
        <f t="shared" si="274"/>
        <v>0</v>
      </c>
    </row>
    <row r="924" spans="1:7" ht="20.100000000000001" customHeight="1">
      <c r="A924" s="371" t="str">
        <f t="shared" si="270"/>
        <v/>
      </c>
      <c r="B924" s="336" t="str">
        <f t="shared" si="271"/>
        <v/>
      </c>
      <c r="C924" s="372"/>
      <c r="D924" s="333" t="str">
        <f t="shared" si="272"/>
        <v/>
      </c>
      <c r="E924" s="373"/>
      <c r="F924" s="339">
        <f t="shared" si="273"/>
        <v>0</v>
      </c>
      <c r="G924" s="340">
        <f t="shared" si="274"/>
        <v>0</v>
      </c>
    </row>
    <row r="925" spans="1:7" ht="20.100000000000001" customHeight="1">
      <c r="A925" s="371" t="str">
        <f t="shared" si="270"/>
        <v/>
      </c>
      <c r="B925" s="336" t="str">
        <f t="shared" si="271"/>
        <v/>
      </c>
      <c r="C925" s="372"/>
      <c r="D925" s="333" t="str">
        <f t="shared" si="272"/>
        <v/>
      </c>
      <c r="E925" s="373"/>
      <c r="F925" s="339">
        <f t="shared" si="273"/>
        <v>0</v>
      </c>
      <c r="G925" s="340">
        <f t="shared" si="274"/>
        <v>0</v>
      </c>
    </row>
    <row r="926" spans="1:7" ht="20.100000000000001" customHeight="1">
      <c r="A926" s="374"/>
      <c r="B926" s="360"/>
      <c r="C926" s="360"/>
      <c r="D926" s="338"/>
      <c r="E926" s="356"/>
      <c r="F926" s="598" t="s">
        <v>27</v>
      </c>
      <c r="G926" s="341">
        <f>SUBTOTAL(9,G912:G925)</f>
        <v>0</v>
      </c>
    </row>
    <row r="927" spans="1:7" ht="20.100000000000001" customHeight="1">
      <c r="A927" s="374"/>
      <c r="B927" s="360"/>
      <c r="C927" s="347" t="s">
        <v>722</v>
      </c>
      <c r="D927" s="338"/>
      <c r="E927" s="356"/>
      <c r="F927" s="357"/>
      <c r="G927" s="375"/>
    </row>
    <row r="928" spans="1:7" ht="20.100000000000001" customHeight="1">
      <c r="A928" s="371" t="str">
        <f t="shared" ref="A928:A935" si="275">IFERROR(VLOOKUP(C928,Tabla_Insumos,4,FALSE),"")</f>
        <v/>
      </c>
      <c r="B928" s="336" t="str">
        <f t="shared" ref="B928:B935" si="276">IFERROR(VLOOKUP(C928,Tabla_Insumos,5,FALSE),"")</f>
        <v/>
      </c>
      <c r="C928" s="342"/>
      <c r="D928" s="333" t="str">
        <f t="shared" ref="D928:D935" si="277">IFERROR(VLOOKUP(C928,Tabla_Insumos,2,FALSE),"")</f>
        <v/>
      </c>
      <c r="E928" s="403"/>
      <c r="F928" s="376">
        <f t="shared" ref="F928:F935" si="278">IFERROR(VLOOKUP(C928,Tabla_Insumos,3,FALSE),0)</f>
        <v>0</v>
      </c>
      <c r="G928" s="340">
        <f>ROUND(E928*F928,2)</f>
        <v>0</v>
      </c>
    </row>
    <row r="929" spans="1:7" ht="20.100000000000001" customHeight="1">
      <c r="A929" s="371" t="str">
        <f t="shared" si="275"/>
        <v/>
      </c>
      <c r="B929" s="336" t="str">
        <f t="shared" si="276"/>
        <v/>
      </c>
      <c r="C929" s="342"/>
      <c r="D929" s="333" t="str">
        <f t="shared" si="277"/>
        <v/>
      </c>
      <c r="E929" s="403"/>
      <c r="F929" s="376">
        <f t="shared" si="278"/>
        <v>0</v>
      </c>
      <c r="G929" s="340">
        <f t="shared" ref="G929:G935" si="279">ROUND(E929*F929,2)</f>
        <v>0</v>
      </c>
    </row>
    <row r="930" spans="1:7" ht="20.100000000000001" customHeight="1">
      <c r="A930" s="371" t="str">
        <f t="shared" si="275"/>
        <v/>
      </c>
      <c r="B930" s="336" t="str">
        <f t="shared" si="276"/>
        <v/>
      </c>
      <c r="C930" s="343"/>
      <c r="D930" s="333" t="str">
        <f t="shared" si="277"/>
        <v/>
      </c>
      <c r="E930" s="337"/>
      <c r="F930" s="376">
        <f t="shared" si="278"/>
        <v>0</v>
      </c>
      <c r="G930" s="340">
        <f t="shared" si="279"/>
        <v>0</v>
      </c>
    </row>
    <row r="931" spans="1:7" ht="20.100000000000001" customHeight="1">
      <c r="A931" s="371" t="str">
        <f t="shared" si="275"/>
        <v/>
      </c>
      <c r="B931" s="336" t="str">
        <f t="shared" si="276"/>
        <v/>
      </c>
      <c r="C931" s="343"/>
      <c r="D931" s="333" t="str">
        <f t="shared" si="277"/>
        <v/>
      </c>
      <c r="E931" s="337"/>
      <c r="F931" s="376">
        <f t="shared" si="278"/>
        <v>0</v>
      </c>
      <c r="G931" s="340">
        <f t="shared" si="279"/>
        <v>0</v>
      </c>
    </row>
    <row r="932" spans="1:7" ht="20.100000000000001" customHeight="1">
      <c r="A932" s="371" t="str">
        <f t="shared" si="275"/>
        <v/>
      </c>
      <c r="B932" s="336" t="str">
        <f t="shared" si="276"/>
        <v/>
      </c>
      <c r="C932" s="336"/>
      <c r="D932" s="333" t="str">
        <f t="shared" si="277"/>
        <v/>
      </c>
      <c r="E932" s="337"/>
      <c r="F932" s="376">
        <f t="shared" si="278"/>
        <v>0</v>
      </c>
      <c r="G932" s="340">
        <f t="shared" si="279"/>
        <v>0</v>
      </c>
    </row>
    <row r="933" spans="1:7" ht="20.100000000000001" customHeight="1">
      <c r="A933" s="371" t="str">
        <f t="shared" si="275"/>
        <v/>
      </c>
      <c r="B933" s="336" t="str">
        <f t="shared" si="276"/>
        <v/>
      </c>
      <c r="C933" s="336"/>
      <c r="D933" s="333" t="str">
        <f t="shared" si="277"/>
        <v/>
      </c>
      <c r="E933" s="337"/>
      <c r="F933" s="376">
        <f t="shared" si="278"/>
        <v>0</v>
      </c>
      <c r="G933" s="340">
        <f t="shared" si="279"/>
        <v>0</v>
      </c>
    </row>
    <row r="934" spans="1:7" ht="20.100000000000001" customHeight="1">
      <c r="A934" s="371" t="str">
        <f t="shared" si="275"/>
        <v/>
      </c>
      <c r="B934" s="336" t="str">
        <f t="shared" si="276"/>
        <v/>
      </c>
      <c r="C934" s="372"/>
      <c r="D934" s="333" t="str">
        <f t="shared" si="277"/>
        <v/>
      </c>
      <c r="E934" s="373"/>
      <c r="F934" s="376">
        <f t="shared" si="278"/>
        <v>0</v>
      </c>
      <c r="G934" s="340">
        <f t="shared" si="279"/>
        <v>0</v>
      </c>
    </row>
    <row r="935" spans="1:7" ht="20.100000000000001" customHeight="1">
      <c r="A935" s="371" t="str">
        <f t="shared" si="275"/>
        <v/>
      </c>
      <c r="B935" s="336" t="str">
        <f t="shared" si="276"/>
        <v/>
      </c>
      <c r="C935" s="372"/>
      <c r="D935" s="333" t="str">
        <f t="shared" si="277"/>
        <v/>
      </c>
      <c r="E935" s="373"/>
      <c r="F935" s="376">
        <f t="shared" si="278"/>
        <v>0</v>
      </c>
      <c r="G935" s="340">
        <f t="shared" si="279"/>
        <v>0</v>
      </c>
    </row>
    <row r="936" spans="1:7" ht="20.100000000000001" customHeight="1">
      <c r="A936" s="374"/>
      <c r="B936" s="360"/>
      <c r="C936" s="360"/>
      <c r="D936" s="338"/>
      <c r="E936" s="356"/>
      <c r="F936" s="598" t="s">
        <v>28</v>
      </c>
      <c r="G936" s="341">
        <f>SUBTOTAL(9,G928:G935)</f>
        <v>0</v>
      </c>
    </row>
    <row r="937" spans="1:7" ht="20.100000000000001" customHeight="1">
      <c r="A937" s="374"/>
      <c r="B937" s="360"/>
      <c r="C937" s="347" t="s">
        <v>723</v>
      </c>
      <c r="D937" s="338"/>
      <c r="E937" s="356"/>
      <c r="F937" s="357"/>
      <c r="G937" s="375"/>
    </row>
    <row r="938" spans="1:7" ht="20.100000000000001" customHeight="1">
      <c r="A938" s="371" t="str">
        <f t="shared" ref="A938:A946" si="280">IFERROR(VLOOKUP(C938,Tabla_Insumos,4,FALSE),"")</f>
        <v/>
      </c>
      <c r="B938" s="336" t="str">
        <f t="shared" ref="B938:B946" si="281">IFERROR(VLOOKUP(C938,Tabla_Insumos,5,FALSE),"")</f>
        <v/>
      </c>
      <c r="C938" s="343"/>
      <c r="D938" s="333" t="str">
        <f t="shared" ref="D938:D946" si="282">IFERROR(VLOOKUP(C938,Tabla_Insumos,2,FALSE),"")</f>
        <v/>
      </c>
      <c r="E938" s="402"/>
      <c r="F938" s="339">
        <f t="shared" ref="F938:F946" si="283">IFERROR(VLOOKUP(C938,Tabla_Insumos,3,FALSE),0)</f>
        <v>0</v>
      </c>
      <c r="G938" s="340">
        <f>ROUND(E938*F938,2)</f>
        <v>0</v>
      </c>
    </row>
    <row r="939" spans="1:7" ht="20.100000000000001" customHeight="1">
      <c r="A939" s="371" t="str">
        <f t="shared" si="280"/>
        <v/>
      </c>
      <c r="B939" s="336" t="str">
        <f t="shared" si="281"/>
        <v/>
      </c>
      <c r="C939" s="372"/>
      <c r="D939" s="333" t="str">
        <f t="shared" si="282"/>
        <v/>
      </c>
      <c r="E939" s="373"/>
      <c r="F939" s="339">
        <f t="shared" si="283"/>
        <v>0</v>
      </c>
      <c r="G939" s="340">
        <f t="shared" ref="G939:G946" si="284">ROUND(E939*F939,2)</f>
        <v>0</v>
      </c>
    </row>
    <row r="940" spans="1:7" ht="20.100000000000001" customHeight="1">
      <c r="A940" s="371" t="str">
        <f t="shared" si="280"/>
        <v/>
      </c>
      <c r="B940" s="336" t="str">
        <f t="shared" si="281"/>
        <v/>
      </c>
      <c r="C940" s="372"/>
      <c r="D940" s="333" t="str">
        <f t="shared" si="282"/>
        <v/>
      </c>
      <c r="E940" s="373"/>
      <c r="F940" s="339">
        <f t="shared" si="283"/>
        <v>0</v>
      </c>
      <c r="G940" s="340">
        <f t="shared" si="284"/>
        <v>0</v>
      </c>
    </row>
    <row r="941" spans="1:7" ht="20.100000000000001" customHeight="1">
      <c r="A941" s="371" t="str">
        <f t="shared" si="280"/>
        <v/>
      </c>
      <c r="B941" s="336" t="str">
        <f t="shared" si="281"/>
        <v/>
      </c>
      <c r="C941" s="377"/>
      <c r="D941" s="333" t="str">
        <f t="shared" si="282"/>
        <v/>
      </c>
      <c r="E941" s="337"/>
      <c r="F941" s="339">
        <f t="shared" si="283"/>
        <v>0</v>
      </c>
      <c r="G941" s="340">
        <f t="shared" si="284"/>
        <v>0</v>
      </c>
    </row>
    <row r="942" spans="1:7" ht="20.100000000000001" customHeight="1">
      <c r="A942" s="371" t="str">
        <f t="shared" si="280"/>
        <v/>
      </c>
      <c r="B942" s="336" t="str">
        <f t="shared" si="281"/>
        <v/>
      </c>
      <c r="C942" s="378"/>
      <c r="D942" s="333" t="str">
        <f t="shared" si="282"/>
        <v/>
      </c>
      <c r="E942" s="337"/>
      <c r="F942" s="339">
        <f t="shared" si="283"/>
        <v>0</v>
      </c>
      <c r="G942" s="340">
        <f t="shared" si="284"/>
        <v>0</v>
      </c>
    </row>
    <row r="943" spans="1:7" ht="20.100000000000001" customHeight="1">
      <c r="A943" s="371" t="str">
        <f t="shared" si="280"/>
        <v/>
      </c>
      <c r="B943" s="336" t="str">
        <f t="shared" si="281"/>
        <v/>
      </c>
      <c r="C943" s="372"/>
      <c r="D943" s="333" t="str">
        <f t="shared" si="282"/>
        <v/>
      </c>
      <c r="E943" s="373"/>
      <c r="F943" s="339">
        <f t="shared" si="283"/>
        <v>0</v>
      </c>
      <c r="G943" s="340">
        <f t="shared" si="284"/>
        <v>0</v>
      </c>
    </row>
    <row r="944" spans="1:7" ht="20.100000000000001" customHeight="1">
      <c r="A944" s="371" t="str">
        <f t="shared" si="280"/>
        <v/>
      </c>
      <c r="B944" s="336" t="str">
        <f t="shared" si="281"/>
        <v/>
      </c>
      <c r="C944" s="372"/>
      <c r="D944" s="333" t="str">
        <f t="shared" si="282"/>
        <v/>
      </c>
      <c r="E944" s="373"/>
      <c r="F944" s="339">
        <f t="shared" si="283"/>
        <v>0</v>
      </c>
      <c r="G944" s="340">
        <f t="shared" si="284"/>
        <v>0</v>
      </c>
    </row>
    <row r="945" spans="1:7" ht="20.100000000000001" customHeight="1">
      <c r="A945" s="371" t="str">
        <f t="shared" si="280"/>
        <v/>
      </c>
      <c r="B945" s="336" t="str">
        <f t="shared" si="281"/>
        <v/>
      </c>
      <c r="C945" s="372"/>
      <c r="D945" s="333" t="str">
        <f t="shared" si="282"/>
        <v/>
      </c>
      <c r="E945" s="373"/>
      <c r="F945" s="339">
        <f t="shared" si="283"/>
        <v>0</v>
      </c>
      <c r="G945" s="340">
        <f t="shared" si="284"/>
        <v>0</v>
      </c>
    </row>
    <row r="946" spans="1:7" ht="20.100000000000001" customHeight="1">
      <c r="A946" s="371" t="str">
        <f t="shared" si="280"/>
        <v/>
      </c>
      <c r="B946" s="336" t="str">
        <f t="shared" si="281"/>
        <v/>
      </c>
      <c r="C946" s="372"/>
      <c r="D946" s="333" t="str">
        <f t="shared" si="282"/>
        <v/>
      </c>
      <c r="E946" s="373"/>
      <c r="F946" s="339">
        <f t="shared" si="283"/>
        <v>0</v>
      </c>
      <c r="G946" s="340">
        <f t="shared" si="284"/>
        <v>0</v>
      </c>
    </row>
    <row r="947" spans="1:7" ht="20.100000000000001" customHeight="1">
      <c r="A947" s="379"/>
      <c r="B947" s="338"/>
      <c r="C947" s="360"/>
      <c r="D947" s="338"/>
      <c r="E947" s="356"/>
      <c r="F947" s="598" t="s">
        <v>29</v>
      </c>
      <c r="G947" s="341">
        <f>SUBTOTAL(9,G938:G946)</f>
        <v>0</v>
      </c>
    </row>
    <row r="948" spans="1:7" ht="20.100000000000001" customHeight="1" thickBot="1">
      <c r="A948" s="380"/>
      <c r="B948" s="381"/>
      <c r="C948" s="382"/>
      <c r="D948" s="381"/>
      <c r="E948" s="383"/>
      <c r="F948" s="384"/>
      <c r="G948" s="385"/>
    </row>
    <row r="949" spans="1:7" ht="20.100000000000001" customHeight="1" thickBot="1">
      <c r="A949" s="395">
        <f>B907</f>
        <v>19</v>
      </c>
      <c r="B949" s="386" t="str">
        <f>C907</f>
        <v>Vigas de Carga</v>
      </c>
      <c r="C949" s="387"/>
      <c r="D949" s="387" t="s">
        <v>30</v>
      </c>
      <c r="E949" s="388"/>
      <c r="F949" s="389" t="s">
        <v>31</v>
      </c>
      <c r="G949" s="390">
        <f>SUBTOTAL(9,G912:G948)</f>
        <v>0</v>
      </c>
    </row>
    <row r="950" spans="1:7" ht="20.100000000000001" customHeight="1" thickTop="1" thickBot="1"/>
    <row r="951" spans="1:7" ht="20.100000000000001" customHeight="1" thickTop="1">
      <c r="A951" s="391" t="s">
        <v>1255</v>
      </c>
      <c r="B951" s="392"/>
      <c r="C951" s="392"/>
      <c r="D951" s="392"/>
      <c r="E951" s="392"/>
      <c r="F951" s="392"/>
      <c r="G951" s="393"/>
    </row>
    <row r="952" spans="1:7" ht="20.100000000000001" customHeight="1">
      <c r="A952" s="344" t="s">
        <v>719</v>
      </c>
      <c r="B952" s="345" t="str">
        <f>Comitente</f>
        <v>INSTITUTO PROVINCIAL DE LA VIVIENDA</v>
      </c>
      <c r="C952" s="346"/>
      <c r="D952" s="347"/>
      <c r="E952" s="347"/>
      <c r="F952" s="348"/>
      <c r="G952" s="349"/>
    </row>
    <row r="953" spans="1:7" ht="20.100000000000001" customHeight="1">
      <c r="A953" s="344" t="s">
        <v>720</v>
      </c>
      <c r="B953" s="345" t="str">
        <f>Contratista</f>
        <v>xxxxxx</v>
      </c>
      <c r="C953" s="350"/>
      <c r="D953" s="350"/>
      <c r="E953" s="350"/>
      <c r="F953" s="351"/>
      <c r="G953" s="352"/>
    </row>
    <row r="954" spans="1:7" ht="20.100000000000001" customHeight="1">
      <c r="A954" s="344" t="s">
        <v>20</v>
      </c>
      <c r="B954" s="345" t="str">
        <f>Obra</f>
        <v>BARRIO SAN CAYETANO - DPTO. CHIMBAS</v>
      </c>
      <c r="C954" s="350"/>
      <c r="D954" s="350"/>
      <c r="E954" s="350"/>
      <c r="F954" s="351" t="s">
        <v>33</v>
      </c>
      <c r="G954" s="353">
        <f>+Datos!$C$10</f>
        <v>43525</v>
      </c>
    </row>
    <row r="955" spans="1:7" ht="20.100000000000001" customHeight="1">
      <c r="A955" s="354" t="s">
        <v>718</v>
      </c>
      <c r="B955" s="355" t="str">
        <f>Ubicación</f>
        <v>DPTO. CHIMBAS</v>
      </c>
      <c r="C955" s="355"/>
      <c r="D955" s="338"/>
      <c r="E955" s="356"/>
      <c r="F955" s="357"/>
      <c r="G955" s="358"/>
    </row>
    <row r="956" spans="1:7" ht="20.100000000000001" customHeight="1">
      <c r="A956" s="354" t="s">
        <v>34</v>
      </c>
      <c r="B956" s="359" t="s">
        <v>1125</v>
      </c>
      <c r="C956" s="360" t="str">
        <f>IFERROR(VLOOKUP(B956,Tabla_CyP,2,FALSE),"")</f>
        <v>VIVIENDA</v>
      </c>
      <c r="D956" s="361"/>
      <c r="E956" s="356"/>
      <c r="F956" s="357"/>
      <c r="G956" s="358"/>
    </row>
    <row r="957" spans="1:7" ht="20.100000000000001" customHeight="1">
      <c r="A957" s="354" t="s">
        <v>21</v>
      </c>
      <c r="B957" s="394">
        <f>IFERROR(VLOOKUP(COUNTIF($A$1:A957,"ITEM:"),Tabla_NumeroItem,2,FALSE),"")</f>
        <v>20</v>
      </c>
      <c r="C957" s="360" t="str">
        <f>IFERROR(VLOOKUP(B957,Tabla_CyP,2,FALSE),"")</f>
        <v>Losa de Hormigón Armado (vista s/oquedades)</v>
      </c>
      <c r="D957" s="338"/>
      <c r="E957" s="356"/>
      <c r="F957" s="351" t="s">
        <v>22</v>
      </c>
      <c r="G957" s="362" t="str">
        <f>IFERROR(VLOOKUP(B957,Tabla_CyP,4,FALSE),"")</f>
        <v>m3</v>
      </c>
    </row>
    <row r="958" spans="1:7" ht="20.100000000000001" customHeight="1">
      <c r="A958" s="354"/>
      <c r="B958" s="355"/>
      <c r="C958" s="360"/>
      <c r="D958" s="338"/>
      <c r="E958" s="356"/>
      <c r="F958" s="357"/>
      <c r="G958" s="358"/>
    </row>
    <row r="959" spans="1:7" ht="20.100000000000001" customHeight="1">
      <c r="A959" s="628" t="s">
        <v>581</v>
      </c>
      <c r="B959" s="629"/>
      <c r="C959" s="630" t="s">
        <v>0</v>
      </c>
      <c r="D959" s="630" t="s">
        <v>23</v>
      </c>
      <c r="E959" s="632" t="s">
        <v>24</v>
      </c>
      <c r="F959" s="624" t="s">
        <v>25</v>
      </c>
      <c r="G959" s="626" t="s">
        <v>26</v>
      </c>
    </row>
    <row r="960" spans="1:7" ht="20.100000000000001" customHeight="1">
      <c r="A960" s="363" t="s">
        <v>582</v>
      </c>
      <c r="B960" s="364" t="s">
        <v>583</v>
      </c>
      <c r="C960" s="631"/>
      <c r="D960" s="631"/>
      <c r="E960" s="633"/>
      <c r="F960" s="625"/>
      <c r="G960" s="627"/>
    </row>
    <row r="961" spans="1:7" ht="20.100000000000001" customHeight="1">
      <c r="A961" s="599"/>
      <c r="B961" s="365"/>
      <c r="C961" s="366" t="s">
        <v>721</v>
      </c>
      <c r="D961" s="367"/>
      <c r="E961" s="368"/>
      <c r="F961" s="369"/>
      <c r="G961" s="370"/>
    </row>
    <row r="962" spans="1:7" ht="20.100000000000001" customHeight="1">
      <c r="A962" s="371" t="str">
        <f t="shared" ref="A962:A975" si="285">IFERROR(VLOOKUP(C962,Tabla_Insumos,4,FALSE),"")</f>
        <v/>
      </c>
      <c r="B962" s="336" t="str">
        <f t="shared" ref="B962:B975" si="286">IFERROR(VLOOKUP(C962,Tabla_Insumos,5,FALSE),"")</f>
        <v/>
      </c>
      <c r="C962" s="343"/>
      <c r="D962" s="333" t="str">
        <f t="shared" ref="D962:D975" si="287">IFERROR(VLOOKUP(C962,Tabla_Insumos,2,FALSE),"")</f>
        <v/>
      </c>
      <c r="E962" s="397"/>
      <c r="F962" s="339">
        <f t="shared" ref="F962:F975" si="288">IFERROR(VLOOKUP(C962,Tabla_Insumos,3,FALSE),0)</f>
        <v>0</v>
      </c>
      <c r="G962" s="340">
        <f>ROUND(E962*F962,2)</f>
        <v>0</v>
      </c>
    </row>
    <row r="963" spans="1:7" ht="20.100000000000001" customHeight="1">
      <c r="A963" s="371" t="str">
        <f t="shared" si="285"/>
        <v/>
      </c>
      <c r="B963" s="336" t="str">
        <f t="shared" si="286"/>
        <v/>
      </c>
      <c r="C963" s="343"/>
      <c r="D963" s="333" t="str">
        <f t="shared" si="287"/>
        <v/>
      </c>
      <c r="E963" s="397"/>
      <c r="F963" s="339">
        <f t="shared" si="288"/>
        <v>0</v>
      </c>
      <c r="G963" s="340">
        <f t="shared" ref="G963:G975" si="289">ROUND(E963*F963,2)</f>
        <v>0</v>
      </c>
    </row>
    <row r="964" spans="1:7" ht="20.100000000000001" customHeight="1">
      <c r="A964" s="371" t="str">
        <f t="shared" si="285"/>
        <v/>
      </c>
      <c r="B964" s="336" t="str">
        <f t="shared" si="286"/>
        <v/>
      </c>
      <c r="C964" s="372"/>
      <c r="D964" s="333" t="str">
        <f t="shared" si="287"/>
        <v/>
      </c>
      <c r="E964" s="373"/>
      <c r="F964" s="339">
        <f t="shared" si="288"/>
        <v>0</v>
      </c>
      <c r="G964" s="340">
        <f t="shared" si="289"/>
        <v>0</v>
      </c>
    </row>
    <row r="965" spans="1:7" ht="20.100000000000001" customHeight="1">
      <c r="A965" s="371" t="str">
        <f t="shared" si="285"/>
        <v/>
      </c>
      <c r="B965" s="336" t="str">
        <f t="shared" si="286"/>
        <v/>
      </c>
      <c r="C965" s="372"/>
      <c r="D965" s="333" t="str">
        <f t="shared" si="287"/>
        <v/>
      </c>
      <c r="E965" s="373"/>
      <c r="F965" s="339">
        <f t="shared" si="288"/>
        <v>0</v>
      </c>
      <c r="G965" s="340">
        <f t="shared" si="289"/>
        <v>0</v>
      </c>
    </row>
    <row r="966" spans="1:7" ht="20.100000000000001" customHeight="1">
      <c r="A966" s="371" t="str">
        <f t="shared" si="285"/>
        <v/>
      </c>
      <c r="B966" s="336" t="str">
        <f t="shared" si="286"/>
        <v/>
      </c>
      <c r="C966" s="372"/>
      <c r="D966" s="333" t="str">
        <f t="shared" si="287"/>
        <v/>
      </c>
      <c r="E966" s="373"/>
      <c r="F966" s="339">
        <f t="shared" si="288"/>
        <v>0</v>
      </c>
      <c r="G966" s="340">
        <f t="shared" si="289"/>
        <v>0</v>
      </c>
    </row>
    <row r="967" spans="1:7" ht="20.100000000000001" customHeight="1">
      <c r="A967" s="371" t="str">
        <f t="shared" si="285"/>
        <v/>
      </c>
      <c r="B967" s="336" t="str">
        <f t="shared" si="286"/>
        <v/>
      </c>
      <c r="C967" s="372"/>
      <c r="D967" s="333" t="str">
        <f t="shared" si="287"/>
        <v/>
      </c>
      <c r="E967" s="373"/>
      <c r="F967" s="339">
        <f t="shared" si="288"/>
        <v>0</v>
      </c>
      <c r="G967" s="340">
        <f t="shared" si="289"/>
        <v>0</v>
      </c>
    </row>
    <row r="968" spans="1:7" ht="20.100000000000001" customHeight="1">
      <c r="A968" s="371" t="str">
        <f t="shared" si="285"/>
        <v/>
      </c>
      <c r="B968" s="336" t="str">
        <f t="shared" si="286"/>
        <v/>
      </c>
      <c r="C968" s="372"/>
      <c r="D968" s="333" t="str">
        <f t="shared" si="287"/>
        <v/>
      </c>
      <c r="E968" s="373"/>
      <c r="F968" s="339">
        <f t="shared" si="288"/>
        <v>0</v>
      </c>
      <c r="G968" s="340">
        <f t="shared" si="289"/>
        <v>0</v>
      </c>
    </row>
    <row r="969" spans="1:7" ht="20.100000000000001" customHeight="1">
      <c r="A969" s="371" t="str">
        <f t="shared" si="285"/>
        <v/>
      </c>
      <c r="B969" s="336" t="str">
        <f t="shared" si="286"/>
        <v/>
      </c>
      <c r="C969" s="372"/>
      <c r="D969" s="333" t="str">
        <f t="shared" si="287"/>
        <v/>
      </c>
      <c r="E969" s="373"/>
      <c r="F969" s="339">
        <f t="shared" si="288"/>
        <v>0</v>
      </c>
      <c r="G969" s="340">
        <f t="shared" si="289"/>
        <v>0</v>
      </c>
    </row>
    <row r="970" spans="1:7" ht="20.100000000000001" customHeight="1">
      <c r="A970" s="371" t="str">
        <f t="shared" si="285"/>
        <v/>
      </c>
      <c r="B970" s="336" t="str">
        <f t="shared" si="286"/>
        <v/>
      </c>
      <c r="C970" s="372"/>
      <c r="D970" s="333" t="str">
        <f t="shared" si="287"/>
        <v/>
      </c>
      <c r="E970" s="373"/>
      <c r="F970" s="339">
        <f t="shared" si="288"/>
        <v>0</v>
      </c>
      <c r="G970" s="340">
        <f t="shared" si="289"/>
        <v>0</v>
      </c>
    </row>
    <row r="971" spans="1:7" ht="20.100000000000001" customHeight="1">
      <c r="A971" s="371" t="str">
        <f t="shared" si="285"/>
        <v/>
      </c>
      <c r="B971" s="336" t="str">
        <f t="shared" si="286"/>
        <v/>
      </c>
      <c r="C971" s="372"/>
      <c r="D971" s="333" t="str">
        <f t="shared" si="287"/>
        <v/>
      </c>
      <c r="E971" s="373"/>
      <c r="F971" s="339">
        <f t="shared" si="288"/>
        <v>0</v>
      </c>
      <c r="G971" s="340">
        <f t="shared" si="289"/>
        <v>0</v>
      </c>
    </row>
    <row r="972" spans="1:7" ht="20.100000000000001" customHeight="1">
      <c r="A972" s="371" t="str">
        <f t="shared" si="285"/>
        <v/>
      </c>
      <c r="B972" s="336" t="str">
        <f t="shared" si="286"/>
        <v/>
      </c>
      <c r="C972" s="372"/>
      <c r="D972" s="333" t="str">
        <f t="shared" si="287"/>
        <v/>
      </c>
      <c r="E972" s="373"/>
      <c r="F972" s="339">
        <f t="shared" si="288"/>
        <v>0</v>
      </c>
      <c r="G972" s="340">
        <f t="shared" si="289"/>
        <v>0</v>
      </c>
    </row>
    <row r="973" spans="1:7" ht="20.100000000000001" customHeight="1">
      <c r="A973" s="371" t="str">
        <f t="shared" si="285"/>
        <v/>
      </c>
      <c r="B973" s="336" t="str">
        <f t="shared" si="286"/>
        <v/>
      </c>
      <c r="C973" s="372"/>
      <c r="D973" s="333" t="str">
        <f t="shared" si="287"/>
        <v/>
      </c>
      <c r="E973" s="373"/>
      <c r="F973" s="339">
        <f t="shared" si="288"/>
        <v>0</v>
      </c>
      <c r="G973" s="340">
        <f t="shared" si="289"/>
        <v>0</v>
      </c>
    </row>
    <row r="974" spans="1:7" ht="20.100000000000001" customHeight="1">
      <c r="A974" s="371" t="str">
        <f t="shared" si="285"/>
        <v/>
      </c>
      <c r="B974" s="336" t="str">
        <f t="shared" si="286"/>
        <v/>
      </c>
      <c r="C974" s="372"/>
      <c r="D974" s="333" t="str">
        <f t="shared" si="287"/>
        <v/>
      </c>
      <c r="E974" s="373"/>
      <c r="F974" s="339">
        <f t="shared" si="288"/>
        <v>0</v>
      </c>
      <c r="G974" s="340">
        <f t="shared" si="289"/>
        <v>0</v>
      </c>
    </row>
    <row r="975" spans="1:7" ht="20.100000000000001" customHeight="1">
      <c r="A975" s="371" t="str">
        <f t="shared" si="285"/>
        <v/>
      </c>
      <c r="B975" s="336" t="str">
        <f t="shared" si="286"/>
        <v/>
      </c>
      <c r="C975" s="372"/>
      <c r="D975" s="333" t="str">
        <f t="shared" si="287"/>
        <v/>
      </c>
      <c r="E975" s="373"/>
      <c r="F975" s="339">
        <f t="shared" si="288"/>
        <v>0</v>
      </c>
      <c r="G975" s="340">
        <f t="shared" si="289"/>
        <v>0</v>
      </c>
    </row>
    <row r="976" spans="1:7" ht="20.100000000000001" customHeight="1">
      <c r="A976" s="374"/>
      <c r="B976" s="360"/>
      <c r="C976" s="360"/>
      <c r="D976" s="338"/>
      <c r="E976" s="356"/>
      <c r="F976" s="598" t="s">
        <v>27</v>
      </c>
      <c r="G976" s="341">
        <f>SUBTOTAL(9,G962:G975)</f>
        <v>0</v>
      </c>
    </row>
    <row r="977" spans="1:7" ht="20.100000000000001" customHeight="1">
      <c r="A977" s="374"/>
      <c r="B977" s="360"/>
      <c r="C977" s="347" t="s">
        <v>722</v>
      </c>
      <c r="D977" s="338"/>
      <c r="E977" s="356"/>
      <c r="F977" s="357"/>
      <c r="G977" s="375"/>
    </row>
    <row r="978" spans="1:7" ht="20.100000000000001" customHeight="1">
      <c r="A978" s="371" t="str">
        <f t="shared" ref="A978:A985" si="290">IFERROR(VLOOKUP(C978,Tabla_Insumos,4,FALSE),"")</f>
        <v/>
      </c>
      <c r="B978" s="336" t="str">
        <f t="shared" ref="B978:B985" si="291">IFERROR(VLOOKUP(C978,Tabla_Insumos,5,FALSE),"")</f>
        <v/>
      </c>
      <c r="C978" s="342"/>
      <c r="D978" s="333" t="str">
        <f t="shared" ref="D978:D985" si="292">IFERROR(VLOOKUP(C978,Tabla_Insumos,2,FALSE),"")</f>
        <v/>
      </c>
      <c r="E978" s="403"/>
      <c r="F978" s="376">
        <f t="shared" ref="F978:F985" si="293">IFERROR(VLOOKUP(C978,Tabla_Insumos,3,FALSE),0)</f>
        <v>0</v>
      </c>
      <c r="G978" s="340">
        <f>ROUND(E978*F978,2)</f>
        <v>0</v>
      </c>
    </row>
    <row r="979" spans="1:7" ht="20.100000000000001" customHeight="1">
      <c r="A979" s="371" t="str">
        <f t="shared" si="290"/>
        <v/>
      </c>
      <c r="B979" s="336" t="str">
        <f t="shared" si="291"/>
        <v/>
      </c>
      <c r="C979" s="342"/>
      <c r="D979" s="333" t="str">
        <f t="shared" si="292"/>
        <v/>
      </c>
      <c r="E979" s="403"/>
      <c r="F979" s="376">
        <f t="shared" si="293"/>
        <v>0</v>
      </c>
      <c r="G979" s="340">
        <f t="shared" ref="G979:G985" si="294">ROUND(E979*F979,2)</f>
        <v>0</v>
      </c>
    </row>
    <row r="980" spans="1:7" ht="20.100000000000001" customHeight="1">
      <c r="A980" s="371" t="str">
        <f t="shared" si="290"/>
        <v/>
      </c>
      <c r="B980" s="336" t="str">
        <f t="shared" si="291"/>
        <v/>
      </c>
      <c r="C980" s="486"/>
      <c r="D980" s="333" t="str">
        <f t="shared" si="292"/>
        <v/>
      </c>
      <c r="E980" s="337"/>
      <c r="F980" s="376">
        <f>IFERROR(VLOOKUP(C980,Tabla_Insumos,3,FALSE),0)</f>
        <v>0</v>
      </c>
      <c r="G980" s="340">
        <f>ROUND(E980*F980,2)</f>
        <v>0</v>
      </c>
    </row>
    <row r="981" spans="1:7" ht="20.100000000000001" customHeight="1">
      <c r="A981" s="371" t="str">
        <f t="shared" si="290"/>
        <v/>
      </c>
      <c r="B981" s="336" t="str">
        <f t="shared" si="291"/>
        <v/>
      </c>
      <c r="C981" s="343"/>
      <c r="D981" s="333" t="str">
        <f t="shared" si="292"/>
        <v/>
      </c>
      <c r="E981" s="337"/>
      <c r="F981" s="376">
        <f>IFERROR(VLOOKUP(C981,Tabla_Insumos,3,FALSE),0)</f>
        <v>0</v>
      </c>
      <c r="G981" s="340">
        <f>ROUND(E981*F981,2)</f>
        <v>0</v>
      </c>
    </row>
    <row r="982" spans="1:7" ht="20.100000000000001" customHeight="1">
      <c r="A982" s="371" t="str">
        <f t="shared" si="290"/>
        <v/>
      </c>
      <c r="B982" s="336" t="str">
        <f t="shared" si="291"/>
        <v/>
      </c>
      <c r="C982" s="336"/>
      <c r="D982" s="333" t="str">
        <f t="shared" si="292"/>
        <v/>
      </c>
      <c r="E982" s="337"/>
      <c r="F982" s="376">
        <f t="shared" si="293"/>
        <v>0</v>
      </c>
      <c r="G982" s="340">
        <f t="shared" si="294"/>
        <v>0</v>
      </c>
    </row>
    <row r="983" spans="1:7" ht="20.100000000000001" customHeight="1">
      <c r="A983" s="371" t="str">
        <f t="shared" si="290"/>
        <v/>
      </c>
      <c r="B983" s="336" t="str">
        <f t="shared" si="291"/>
        <v/>
      </c>
      <c r="C983" s="336"/>
      <c r="D983" s="333" t="str">
        <f t="shared" si="292"/>
        <v/>
      </c>
      <c r="E983" s="337"/>
      <c r="F983" s="376">
        <f t="shared" si="293"/>
        <v>0</v>
      </c>
      <c r="G983" s="340">
        <f t="shared" si="294"/>
        <v>0</v>
      </c>
    </row>
    <row r="984" spans="1:7" ht="20.100000000000001" customHeight="1">
      <c r="A984" s="371" t="str">
        <f t="shared" si="290"/>
        <v/>
      </c>
      <c r="B984" s="336" t="str">
        <f t="shared" si="291"/>
        <v/>
      </c>
      <c r="C984" s="372"/>
      <c r="D984" s="333" t="str">
        <f t="shared" si="292"/>
        <v/>
      </c>
      <c r="E984" s="373"/>
      <c r="F984" s="376">
        <f t="shared" si="293"/>
        <v>0</v>
      </c>
      <c r="G984" s="340">
        <f t="shared" si="294"/>
        <v>0</v>
      </c>
    </row>
    <row r="985" spans="1:7" ht="20.100000000000001" customHeight="1">
      <c r="A985" s="371" t="str">
        <f t="shared" si="290"/>
        <v/>
      </c>
      <c r="B985" s="336" t="str">
        <f t="shared" si="291"/>
        <v/>
      </c>
      <c r="C985" s="372"/>
      <c r="D985" s="333" t="str">
        <f t="shared" si="292"/>
        <v/>
      </c>
      <c r="E985" s="373"/>
      <c r="F985" s="376">
        <f t="shared" si="293"/>
        <v>0</v>
      </c>
      <c r="G985" s="340">
        <f t="shared" si="294"/>
        <v>0</v>
      </c>
    </row>
    <row r="986" spans="1:7" ht="20.100000000000001" customHeight="1">
      <c r="A986" s="374"/>
      <c r="B986" s="360"/>
      <c r="C986" s="360"/>
      <c r="D986" s="338"/>
      <c r="E986" s="356"/>
      <c r="F986" s="598" t="s">
        <v>28</v>
      </c>
      <c r="G986" s="341">
        <f>SUBTOTAL(9,G978:G985)</f>
        <v>0</v>
      </c>
    </row>
    <row r="987" spans="1:7" ht="20.100000000000001" customHeight="1">
      <c r="A987" s="374"/>
      <c r="B987" s="360"/>
      <c r="C987" s="347" t="s">
        <v>723</v>
      </c>
      <c r="D987" s="338"/>
      <c r="E987" s="356"/>
      <c r="F987" s="357"/>
      <c r="G987" s="375"/>
    </row>
    <row r="988" spans="1:7" ht="20.100000000000001" customHeight="1">
      <c r="A988" s="371" t="str">
        <f t="shared" ref="A988:A996" si="295">IFERROR(VLOOKUP(C988,Tabla_Insumos,4,FALSE),"")</f>
        <v/>
      </c>
      <c r="B988" s="336" t="str">
        <f t="shared" ref="B988:B996" si="296">IFERROR(VLOOKUP(C988,Tabla_Insumos,5,FALSE),"")</f>
        <v/>
      </c>
      <c r="C988" s="343"/>
      <c r="D988" s="333" t="str">
        <f t="shared" ref="D988:D996" si="297">IFERROR(VLOOKUP(C988,Tabla_Insumos,2,FALSE),"")</f>
        <v/>
      </c>
      <c r="E988" s="402"/>
      <c r="F988" s="339">
        <f t="shared" ref="F988:F996" si="298">IFERROR(VLOOKUP(C988,Tabla_Insumos,3,FALSE),0)</f>
        <v>0</v>
      </c>
      <c r="G988" s="340">
        <f>ROUND(E988*F988,2)</f>
        <v>0</v>
      </c>
    </row>
    <row r="989" spans="1:7" ht="20.100000000000001" customHeight="1">
      <c r="A989" s="371" t="str">
        <f t="shared" si="295"/>
        <v/>
      </c>
      <c r="B989" s="336" t="str">
        <f t="shared" si="296"/>
        <v/>
      </c>
      <c r="C989" s="372"/>
      <c r="D989" s="333" t="str">
        <f t="shared" si="297"/>
        <v/>
      </c>
      <c r="E989" s="373"/>
      <c r="F989" s="339">
        <f t="shared" si="298"/>
        <v>0</v>
      </c>
      <c r="G989" s="340">
        <f t="shared" ref="G989:G996" si="299">ROUND(E989*F989,2)</f>
        <v>0</v>
      </c>
    </row>
    <row r="990" spans="1:7" ht="20.100000000000001" customHeight="1">
      <c r="A990" s="371" t="str">
        <f t="shared" si="295"/>
        <v/>
      </c>
      <c r="B990" s="336" t="str">
        <f t="shared" si="296"/>
        <v/>
      </c>
      <c r="C990" s="372"/>
      <c r="D990" s="333" t="str">
        <f t="shared" si="297"/>
        <v/>
      </c>
      <c r="E990" s="373"/>
      <c r="F990" s="339">
        <f t="shared" si="298"/>
        <v>0</v>
      </c>
      <c r="G990" s="340">
        <f t="shared" si="299"/>
        <v>0</v>
      </c>
    </row>
    <row r="991" spans="1:7" ht="20.100000000000001" customHeight="1">
      <c r="A991" s="371" t="str">
        <f t="shared" si="295"/>
        <v/>
      </c>
      <c r="B991" s="336" t="str">
        <f t="shared" si="296"/>
        <v/>
      </c>
      <c r="C991" s="377"/>
      <c r="D991" s="333" t="str">
        <f t="shared" si="297"/>
        <v/>
      </c>
      <c r="E991" s="337"/>
      <c r="F991" s="339">
        <f t="shared" si="298"/>
        <v>0</v>
      </c>
      <c r="G991" s="340">
        <f t="shared" si="299"/>
        <v>0</v>
      </c>
    </row>
    <row r="992" spans="1:7" ht="20.100000000000001" customHeight="1">
      <c r="A992" s="371" t="str">
        <f t="shared" si="295"/>
        <v/>
      </c>
      <c r="B992" s="336" t="str">
        <f t="shared" si="296"/>
        <v/>
      </c>
      <c r="C992" s="378"/>
      <c r="D992" s="333" t="str">
        <f t="shared" si="297"/>
        <v/>
      </c>
      <c r="E992" s="337"/>
      <c r="F992" s="339">
        <f t="shared" si="298"/>
        <v>0</v>
      </c>
      <c r="G992" s="340">
        <f t="shared" si="299"/>
        <v>0</v>
      </c>
    </row>
    <row r="993" spans="1:7" ht="20.100000000000001" customHeight="1">
      <c r="A993" s="371" t="str">
        <f t="shared" si="295"/>
        <v/>
      </c>
      <c r="B993" s="336" t="str">
        <f t="shared" si="296"/>
        <v/>
      </c>
      <c r="C993" s="372"/>
      <c r="D993" s="333" t="str">
        <f t="shared" si="297"/>
        <v/>
      </c>
      <c r="E993" s="373"/>
      <c r="F993" s="339">
        <f t="shared" si="298"/>
        <v>0</v>
      </c>
      <c r="G993" s="340">
        <f t="shared" si="299"/>
        <v>0</v>
      </c>
    </row>
    <row r="994" spans="1:7" ht="20.100000000000001" customHeight="1">
      <c r="A994" s="371" t="str">
        <f t="shared" si="295"/>
        <v/>
      </c>
      <c r="B994" s="336" t="str">
        <f t="shared" si="296"/>
        <v/>
      </c>
      <c r="C994" s="372"/>
      <c r="D994" s="333" t="str">
        <f t="shared" si="297"/>
        <v/>
      </c>
      <c r="E994" s="373"/>
      <c r="F994" s="339">
        <f t="shared" si="298"/>
        <v>0</v>
      </c>
      <c r="G994" s="340">
        <f t="shared" si="299"/>
        <v>0</v>
      </c>
    </row>
    <row r="995" spans="1:7" ht="20.100000000000001" customHeight="1">
      <c r="A995" s="371" t="str">
        <f t="shared" si="295"/>
        <v/>
      </c>
      <c r="B995" s="336" t="str">
        <f t="shared" si="296"/>
        <v/>
      </c>
      <c r="C995" s="372"/>
      <c r="D995" s="333" t="str">
        <f t="shared" si="297"/>
        <v/>
      </c>
      <c r="E995" s="373"/>
      <c r="F995" s="339">
        <f t="shared" si="298"/>
        <v>0</v>
      </c>
      <c r="G995" s="340">
        <f t="shared" si="299"/>
        <v>0</v>
      </c>
    </row>
    <row r="996" spans="1:7" ht="20.100000000000001" customHeight="1">
      <c r="A996" s="371" t="str">
        <f t="shared" si="295"/>
        <v/>
      </c>
      <c r="B996" s="336" t="str">
        <f t="shared" si="296"/>
        <v/>
      </c>
      <c r="C996" s="372"/>
      <c r="D996" s="333" t="str">
        <f t="shared" si="297"/>
        <v/>
      </c>
      <c r="E996" s="373"/>
      <c r="F996" s="339">
        <f t="shared" si="298"/>
        <v>0</v>
      </c>
      <c r="G996" s="340">
        <f t="shared" si="299"/>
        <v>0</v>
      </c>
    </row>
    <row r="997" spans="1:7" ht="20.100000000000001" customHeight="1">
      <c r="A997" s="379"/>
      <c r="B997" s="338"/>
      <c r="C997" s="360"/>
      <c r="D997" s="338"/>
      <c r="E997" s="356"/>
      <c r="F997" s="598" t="s">
        <v>29</v>
      </c>
      <c r="G997" s="341">
        <f>SUBTOTAL(9,G988:G996)</f>
        <v>0</v>
      </c>
    </row>
    <row r="998" spans="1:7" ht="20.100000000000001" customHeight="1" thickBot="1">
      <c r="A998" s="380"/>
      <c r="B998" s="381"/>
      <c r="C998" s="382"/>
      <c r="D998" s="381"/>
      <c r="E998" s="383"/>
      <c r="F998" s="384"/>
      <c r="G998" s="385"/>
    </row>
    <row r="999" spans="1:7" ht="20.100000000000001" customHeight="1" thickBot="1">
      <c r="A999" s="395">
        <f>B957</f>
        <v>20</v>
      </c>
      <c r="B999" s="386" t="str">
        <f>C957</f>
        <v>Losa de Hormigón Armado (vista s/oquedades)</v>
      </c>
      <c r="C999" s="387"/>
      <c r="D999" s="387" t="s">
        <v>30</v>
      </c>
      <c r="E999" s="388"/>
      <c r="F999" s="389" t="s">
        <v>31</v>
      </c>
      <c r="G999" s="390">
        <f>SUBTOTAL(9,G962:G998)</f>
        <v>0</v>
      </c>
    </row>
    <row r="1000" spans="1:7" ht="20.100000000000001" customHeight="1" thickTop="1" thickBot="1"/>
    <row r="1001" spans="1:7" ht="20.100000000000001" customHeight="1" thickTop="1">
      <c r="A1001" s="391" t="s">
        <v>1255</v>
      </c>
      <c r="B1001" s="392"/>
      <c r="C1001" s="392"/>
      <c r="D1001" s="392"/>
      <c r="E1001" s="392"/>
      <c r="F1001" s="392"/>
      <c r="G1001" s="393"/>
    </row>
    <row r="1002" spans="1:7" ht="20.100000000000001" customHeight="1">
      <c r="A1002" s="344" t="s">
        <v>719</v>
      </c>
      <c r="B1002" s="345" t="str">
        <f>Comitente</f>
        <v>INSTITUTO PROVINCIAL DE LA VIVIENDA</v>
      </c>
      <c r="C1002" s="346"/>
      <c r="D1002" s="347"/>
      <c r="E1002" s="347"/>
      <c r="F1002" s="348"/>
      <c r="G1002" s="349"/>
    </row>
    <row r="1003" spans="1:7" ht="20.100000000000001" customHeight="1">
      <c r="A1003" s="344" t="s">
        <v>720</v>
      </c>
      <c r="B1003" s="345" t="str">
        <f>Contratista</f>
        <v>xxxxxx</v>
      </c>
      <c r="C1003" s="350"/>
      <c r="D1003" s="350"/>
      <c r="E1003" s="350"/>
      <c r="F1003" s="351"/>
      <c r="G1003" s="352"/>
    </row>
    <row r="1004" spans="1:7" ht="20.100000000000001" customHeight="1">
      <c r="A1004" s="344" t="s">
        <v>20</v>
      </c>
      <c r="B1004" s="345" t="str">
        <f>Obra</f>
        <v>BARRIO SAN CAYETANO - DPTO. CHIMBAS</v>
      </c>
      <c r="C1004" s="350"/>
      <c r="D1004" s="350"/>
      <c r="E1004" s="350"/>
      <c r="F1004" s="351" t="s">
        <v>33</v>
      </c>
      <c r="G1004" s="353">
        <f>+Datos!$C$10</f>
        <v>43525</v>
      </c>
    </row>
    <row r="1005" spans="1:7" ht="20.100000000000001" customHeight="1">
      <c r="A1005" s="354" t="s">
        <v>718</v>
      </c>
      <c r="B1005" s="355" t="str">
        <f>Ubicación</f>
        <v>DPTO. CHIMBAS</v>
      </c>
      <c r="C1005" s="355"/>
      <c r="D1005" s="338"/>
      <c r="E1005" s="356"/>
      <c r="F1005" s="357"/>
      <c r="G1005" s="358"/>
    </row>
    <row r="1006" spans="1:7" ht="20.100000000000001" customHeight="1">
      <c r="A1006" s="354" t="s">
        <v>34</v>
      </c>
      <c r="B1006" s="359" t="s">
        <v>1125</v>
      </c>
      <c r="C1006" s="360" t="str">
        <f>IFERROR(VLOOKUP(B1006,Tabla_CyP,2,FALSE),"")</f>
        <v>VIVIENDA</v>
      </c>
      <c r="D1006" s="361"/>
      <c r="E1006" s="356"/>
      <c r="F1006" s="357"/>
      <c r="G1006" s="358"/>
    </row>
    <row r="1007" spans="1:7" ht="20.100000000000001" customHeight="1">
      <c r="A1007" s="354" t="s">
        <v>21</v>
      </c>
      <c r="B1007" s="394">
        <f>IFERROR(VLOOKUP(COUNTIF($A$1:A1007,"ITEM:"),Tabla_NumeroItem,2,FALSE),"")</f>
        <v>21</v>
      </c>
      <c r="C1007" s="360" t="str">
        <f>IFERROR(VLOOKUP(B1007,Tabla_CyP,2,FALSE),"")</f>
        <v>Base Tanque de Reserva</v>
      </c>
      <c r="D1007" s="338"/>
      <c r="E1007" s="356"/>
      <c r="F1007" s="351" t="s">
        <v>22</v>
      </c>
      <c r="G1007" s="362" t="str">
        <f>IFERROR(VLOOKUP(B1007,Tabla_CyP,4,FALSE),"")</f>
        <v>gl</v>
      </c>
    </row>
    <row r="1008" spans="1:7" ht="20.100000000000001" customHeight="1">
      <c r="A1008" s="354"/>
      <c r="B1008" s="355"/>
      <c r="C1008" s="360"/>
      <c r="D1008" s="338"/>
      <c r="E1008" s="356"/>
      <c r="F1008" s="357"/>
      <c r="G1008" s="358"/>
    </row>
    <row r="1009" spans="1:7" ht="20.100000000000001" customHeight="1">
      <c r="A1009" s="628" t="s">
        <v>581</v>
      </c>
      <c r="B1009" s="629"/>
      <c r="C1009" s="630" t="s">
        <v>0</v>
      </c>
      <c r="D1009" s="630" t="s">
        <v>23</v>
      </c>
      <c r="E1009" s="632" t="s">
        <v>24</v>
      </c>
      <c r="F1009" s="624" t="s">
        <v>25</v>
      </c>
      <c r="G1009" s="626" t="s">
        <v>26</v>
      </c>
    </row>
    <row r="1010" spans="1:7" ht="20.100000000000001" customHeight="1">
      <c r="A1010" s="363" t="s">
        <v>582</v>
      </c>
      <c r="B1010" s="364" t="s">
        <v>583</v>
      </c>
      <c r="C1010" s="631"/>
      <c r="D1010" s="631"/>
      <c r="E1010" s="633"/>
      <c r="F1010" s="625"/>
      <c r="G1010" s="627"/>
    </row>
    <row r="1011" spans="1:7" ht="20.100000000000001" customHeight="1">
      <c r="A1011" s="599"/>
      <c r="B1011" s="365"/>
      <c r="C1011" s="366" t="s">
        <v>721</v>
      </c>
      <c r="D1011" s="367"/>
      <c r="E1011" s="368"/>
      <c r="F1011" s="369"/>
      <c r="G1011" s="370"/>
    </row>
    <row r="1012" spans="1:7" ht="20.100000000000001" customHeight="1">
      <c r="A1012" s="371" t="str">
        <f t="shared" ref="A1012:A1025" si="300">IFERROR(VLOOKUP(C1012,Tabla_Insumos,4,FALSE),"")</f>
        <v/>
      </c>
      <c r="B1012" s="336" t="str">
        <f t="shared" ref="B1012:B1025" si="301">IFERROR(VLOOKUP(C1012,Tabla_Insumos,5,FALSE),"")</f>
        <v/>
      </c>
      <c r="C1012" s="343"/>
      <c r="D1012" s="333" t="str">
        <f t="shared" ref="D1012:D1025" si="302">IFERROR(VLOOKUP(C1012,Tabla_Insumos,2,FALSE),"")</f>
        <v/>
      </c>
      <c r="E1012" s="397"/>
      <c r="F1012" s="339">
        <f t="shared" ref="F1012:F1025" si="303">IFERROR(VLOOKUP(C1012,Tabla_Insumos,3,FALSE),0)</f>
        <v>0</v>
      </c>
      <c r="G1012" s="340">
        <f>ROUND(E1012*F1012,2)</f>
        <v>0</v>
      </c>
    </row>
    <row r="1013" spans="1:7" ht="20.100000000000001" customHeight="1">
      <c r="A1013" s="371" t="str">
        <f t="shared" si="300"/>
        <v/>
      </c>
      <c r="B1013" s="336" t="str">
        <f t="shared" si="301"/>
        <v/>
      </c>
      <c r="C1013" s="343"/>
      <c r="D1013" s="333" t="str">
        <f t="shared" si="302"/>
        <v/>
      </c>
      <c r="E1013" s="397"/>
      <c r="F1013" s="339">
        <f t="shared" si="303"/>
        <v>0</v>
      </c>
      <c r="G1013" s="340">
        <f t="shared" ref="G1013:G1025" si="304">ROUND(E1013*F1013,2)</f>
        <v>0</v>
      </c>
    </row>
    <row r="1014" spans="1:7" ht="20.100000000000001" customHeight="1">
      <c r="A1014" s="371" t="str">
        <f t="shared" si="300"/>
        <v/>
      </c>
      <c r="B1014" s="336" t="str">
        <f t="shared" si="301"/>
        <v/>
      </c>
      <c r="C1014" s="372"/>
      <c r="D1014" s="333" t="str">
        <f t="shared" si="302"/>
        <v/>
      </c>
      <c r="E1014" s="373"/>
      <c r="F1014" s="339">
        <f t="shared" si="303"/>
        <v>0</v>
      </c>
      <c r="G1014" s="340">
        <f t="shared" si="304"/>
        <v>0</v>
      </c>
    </row>
    <row r="1015" spans="1:7" ht="20.100000000000001" customHeight="1">
      <c r="A1015" s="371" t="str">
        <f t="shared" si="300"/>
        <v/>
      </c>
      <c r="B1015" s="336" t="str">
        <f t="shared" si="301"/>
        <v/>
      </c>
      <c r="C1015" s="372"/>
      <c r="D1015" s="333" t="str">
        <f t="shared" si="302"/>
        <v/>
      </c>
      <c r="E1015" s="373"/>
      <c r="F1015" s="339">
        <f t="shared" si="303"/>
        <v>0</v>
      </c>
      <c r="G1015" s="340">
        <f t="shared" si="304"/>
        <v>0</v>
      </c>
    </row>
    <row r="1016" spans="1:7" ht="20.100000000000001" customHeight="1">
      <c r="A1016" s="371" t="str">
        <f t="shared" si="300"/>
        <v/>
      </c>
      <c r="B1016" s="336" t="str">
        <f t="shared" si="301"/>
        <v/>
      </c>
      <c r="C1016" s="372"/>
      <c r="D1016" s="333" t="str">
        <f t="shared" si="302"/>
        <v/>
      </c>
      <c r="E1016" s="373"/>
      <c r="F1016" s="339">
        <f t="shared" si="303"/>
        <v>0</v>
      </c>
      <c r="G1016" s="340">
        <f t="shared" si="304"/>
        <v>0</v>
      </c>
    </row>
    <row r="1017" spans="1:7" ht="20.100000000000001" customHeight="1">
      <c r="A1017" s="371" t="str">
        <f t="shared" si="300"/>
        <v/>
      </c>
      <c r="B1017" s="336" t="str">
        <f t="shared" si="301"/>
        <v/>
      </c>
      <c r="C1017" s="372"/>
      <c r="D1017" s="333" t="str">
        <f t="shared" si="302"/>
        <v/>
      </c>
      <c r="E1017" s="373"/>
      <c r="F1017" s="339">
        <f t="shared" si="303"/>
        <v>0</v>
      </c>
      <c r="G1017" s="340">
        <f t="shared" si="304"/>
        <v>0</v>
      </c>
    </row>
    <row r="1018" spans="1:7" ht="20.100000000000001" customHeight="1">
      <c r="A1018" s="371" t="str">
        <f t="shared" si="300"/>
        <v/>
      </c>
      <c r="B1018" s="336" t="str">
        <f t="shared" si="301"/>
        <v/>
      </c>
      <c r="C1018" s="372"/>
      <c r="D1018" s="333" t="str">
        <f t="shared" si="302"/>
        <v/>
      </c>
      <c r="E1018" s="373"/>
      <c r="F1018" s="339">
        <f t="shared" si="303"/>
        <v>0</v>
      </c>
      <c r="G1018" s="340">
        <f t="shared" si="304"/>
        <v>0</v>
      </c>
    </row>
    <row r="1019" spans="1:7" ht="20.100000000000001" customHeight="1">
      <c r="A1019" s="371" t="str">
        <f t="shared" si="300"/>
        <v/>
      </c>
      <c r="B1019" s="336" t="str">
        <f t="shared" si="301"/>
        <v/>
      </c>
      <c r="C1019" s="372"/>
      <c r="D1019" s="333" t="str">
        <f t="shared" si="302"/>
        <v/>
      </c>
      <c r="E1019" s="373"/>
      <c r="F1019" s="339">
        <f t="shared" si="303"/>
        <v>0</v>
      </c>
      <c r="G1019" s="340">
        <f t="shared" si="304"/>
        <v>0</v>
      </c>
    </row>
    <row r="1020" spans="1:7" ht="20.100000000000001" customHeight="1">
      <c r="A1020" s="371" t="str">
        <f t="shared" si="300"/>
        <v/>
      </c>
      <c r="B1020" s="336" t="str">
        <f t="shared" si="301"/>
        <v/>
      </c>
      <c r="C1020" s="372"/>
      <c r="D1020" s="333" t="str">
        <f t="shared" si="302"/>
        <v/>
      </c>
      <c r="E1020" s="373"/>
      <c r="F1020" s="339">
        <f t="shared" si="303"/>
        <v>0</v>
      </c>
      <c r="G1020" s="340">
        <f t="shared" si="304"/>
        <v>0</v>
      </c>
    </row>
    <row r="1021" spans="1:7" ht="20.100000000000001" customHeight="1">
      <c r="A1021" s="371" t="str">
        <f t="shared" si="300"/>
        <v/>
      </c>
      <c r="B1021" s="336" t="str">
        <f t="shared" si="301"/>
        <v/>
      </c>
      <c r="C1021" s="372"/>
      <c r="D1021" s="333" t="str">
        <f t="shared" si="302"/>
        <v/>
      </c>
      <c r="E1021" s="373"/>
      <c r="F1021" s="339">
        <f t="shared" si="303"/>
        <v>0</v>
      </c>
      <c r="G1021" s="340">
        <f t="shared" si="304"/>
        <v>0</v>
      </c>
    </row>
    <row r="1022" spans="1:7" ht="20.100000000000001" customHeight="1">
      <c r="A1022" s="371" t="str">
        <f t="shared" si="300"/>
        <v/>
      </c>
      <c r="B1022" s="336" t="str">
        <f t="shared" si="301"/>
        <v/>
      </c>
      <c r="C1022" s="372"/>
      <c r="D1022" s="333" t="str">
        <f t="shared" si="302"/>
        <v/>
      </c>
      <c r="E1022" s="373"/>
      <c r="F1022" s="339">
        <f t="shared" si="303"/>
        <v>0</v>
      </c>
      <c r="G1022" s="340">
        <f t="shared" si="304"/>
        <v>0</v>
      </c>
    </row>
    <row r="1023" spans="1:7" ht="20.100000000000001" customHeight="1">
      <c r="A1023" s="371" t="str">
        <f t="shared" si="300"/>
        <v/>
      </c>
      <c r="B1023" s="336" t="str">
        <f t="shared" si="301"/>
        <v/>
      </c>
      <c r="C1023" s="372"/>
      <c r="D1023" s="333" t="str">
        <f t="shared" si="302"/>
        <v/>
      </c>
      <c r="E1023" s="373"/>
      <c r="F1023" s="339">
        <f t="shared" si="303"/>
        <v>0</v>
      </c>
      <c r="G1023" s="340">
        <f t="shared" si="304"/>
        <v>0</v>
      </c>
    </row>
    <row r="1024" spans="1:7" ht="20.100000000000001" customHeight="1">
      <c r="A1024" s="371" t="str">
        <f t="shared" si="300"/>
        <v/>
      </c>
      <c r="B1024" s="336" t="str">
        <f t="shared" si="301"/>
        <v/>
      </c>
      <c r="C1024" s="372"/>
      <c r="D1024" s="333" t="str">
        <f t="shared" si="302"/>
        <v/>
      </c>
      <c r="E1024" s="373"/>
      <c r="F1024" s="339">
        <f t="shared" si="303"/>
        <v>0</v>
      </c>
      <c r="G1024" s="340">
        <f t="shared" si="304"/>
        <v>0</v>
      </c>
    </row>
    <row r="1025" spans="1:7" ht="20.100000000000001" customHeight="1">
      <c r="A1025" s="371" t="str">
        <f t="shared" si="300"/>
        <v/>
      </c>
      <c r="B1025" s="336" t="str">
        <f t="shared" si="301"/>
        <v/>
      </c>
      <c r="C1025" s="372"/>
      <c r="D1025" s="333" t="str">
        <f t="shared" si="302"/>
        <v/>
      </c>
      <c r="E1025" s="373"/>
      <c r="F1025" s="339">
        <f t="shared" si="303"/>
        <v>0</v>
      </c>
      <c r="G1025" s="340">
        <f t="shared" si="304"/>
        <v>0</v>
      </c>
    </row>
    <row r="1026" spans="1:7" ht="20.100000000000001" customHeight="1">
      <c r="A1026" s="374"/>
      <c r="B1026" s="360"/>
      <c r="C1026" s="360"/>
      <c r="D1026" s="338"/>
      <c r="E1026" s="356"/>
      <c r="F1026" s="598" t="s">
        <v>27</v>
      </c>
      <c r="G1026" s="341">
        <f>SUBTOTAL(9,G1012:G1025)</f>
        <v>0</v>
      </c>
    </row>
    <row r="1027" spans="1:7" ht="20.100000000000001" customHeight="1">
      <c r="A1027" s="374"/>
      <c r="B1027" s="360"/>
      <c r="C1027" s="347" t="s">
        <v>722</v>
      </c>
      <c r="D1027" s="338"/>
      <c r="E1027" s="356"/>
      <c r="F1027" s="357"/>
      <c r="G1027" s="375"/>
    </row>
    <row r="1028" spans="1:7" ht="20.100000000000001" customHeight="1">
      <c r="A1028" s="371" t="str">
        <f t="shared" ref="A1028:A1035" si="305">IFERROR(VLOOKUP(C1028,Tabla_Insumos,4,FALSE),"")</f>
        <v/>
      </c>
      <c r="B1028" s="336" t="str">
        <f t="shared" ref="B1028:B1035" si="306">IFERROR(VLOOKUP(C1028,Tabla_Insumos,5,FALSE),"")</f>
        <v/>
      </c>
      <c r="C1028" s="342"/>
      <c r="D1028" s="333" t="str">
        <f t="shared" ref="D1028:D1035" si="307">IFERROR(VLOOKUP(C1028,Tabla_Insumos,2,FALSE),"")</f>
        <v/>
      </c>
      <c r="E1028" s="403"/>
      <c r="F1028" s="376">
        <f t="shared" ref="F1028:F1035" si="308">IFERROR(VLOOKUP(C1028,Tabla_Insumos,3,FALSE),0)</f>
        <v>0</v>
      </c>
      <c r="G1028" s="340">
        <f>ROUND(E1028*F1028,2)</f>
        <v>0</v>
      </c>
    </row>
    <row r="1029" spans="1:7" ht="20.100000000000001" customHeight="1">
      <c r="A1029" s="371" t="str">
        <f t="shared" si="305"/>
        <v/>
      </c>
      <c r="B1029" s="336" t="str">
        <f t="shared" si="306"/>
        <v/>
      </c>
      <c r="C1029" s="342"/>
      <c r="D1029" s="333" t="str">
        <f t="shared" si="307"/>
        <v/>
      </c>
      <c r="E1029" s="403"/>
      <c r="F1029" s="376">
        <f t="shared" si="308"/>
        <v>0</v>
      </c>
      <c r="G1029" s="340">
        <f t="shared" ref="G1029:G1035" si="309">ROUND(E1029*F1029,2)</f>
        <v>0</v>
      </c>
    </row>
    <row r="1030" spans="1:7" ht="20.100000000000001" customHeight="1">
      <c r="A1030" s="371" t="str">
        <f t="shared" si="305"/>
        <v/>
      </c>
      <c r="B1030" s="336" t="str">
        <f t="shared" si="306"/>
        <v/>
      </c>
      <c r="C1030" s="486"/>
      <c r="D1030" s="333" t="str">
        <f t="shared" si="307"/>
        <v/>
      </c>
      <c r="E1030" s="337"/>
      <c r="F1030" s="376">
        <f>IFERROR(VLOOKUP(C1030,Tabla_Insumos,3,FALSE),0)</f>
        <v>0</v>
      </c>
      <c r="G1030" s="340">
        <f>ROUND(E1030*F1030,2)</f>
        <v>0</v>
      </c>
    </row>
    <row r="1031" spans="1:7" ht="20.100000000000001" customHeight="1">
      <c r="A1031" s="371" t="str">
        <f t="shared" si="305"/>
        <v/>
      </c>
      <c r="B1031" s="336" t="str">
        <f t="shared" si="306"/>
        <v/>
      </c>
      <c r="C1031" s="343"/>
      <c r="D1031" s="333" t="str">
        <f t="shared" si="307"/>
        <v/>
      </c>
      <c r="E1031" s="337"/>
      <c r="F1031" s="376">
        <f>IFERROR(VLOOKUP(C1031,Tabla_Insumos,3,FALSE),0)</f>
        <v>0</v>
      </c>
      <c r="G1031" s="340">
        <f>ROUND(E1031*F1031,2)</f>
        <v>0</v>
      </c>
    </row>
    <row r="1032" spans="1:7" ht="20.100000000000001" customHeight="1">
      <c r="A1032" s="371" t="str">
        <f t="shared" si="305"/>
        <v/>
      </c>
      <c r="B1032" s="336" t="str">
        <f t="shared" si="306"/>
        <v/>
      </c>
      <c r="C1032" s="336"/>
      <c r="D1032" s="333" t="str">
        <f t="shared" si="307"/>
        <v/>
      </c>
      <c r="E1032" s="337"/>
      <c r="F1032" s="376">
        <f t="shared" si="308"/>
        <v>0</v>
      </c>
      <c r="G1032" s="340">
        <f t="shared" si="309"/>
        <v>0</v>
      </c>
    </row>
    <row r="1033" spans="1:7" ht="20.100000000000001" customHeight="1">
      <c r="A1033" s="371" t="str">
        <f t="shared" si="305"/>
        <v/>
      </c>
      <c r="B1033" s="336" t="str">
        <f t="shared" si="306"/>
        <v/>
      </c>
      <c r="C1033" s="336"/>
      <c r="D1033" s="333" t="str">
        <f t="shared" si="307"/>
        <v/>
      </c>
      <c r="E1033" s="337"/>
      <c r="F1033" s="376">
        <f t="shared" si="308"/>
        <v>0</v>
      </c>
      <c r="G1033" s="340">
        <f t="shared" si="309"/>
        <v>0</v>
      </c>
    </row>
    <row r="1034" spans="1:7" ht="20.100000000000001" customHeight="1">
      <c r="A1034" s="371" t="str">
        <f t="shared" si="305"/>
        <v/>
      </c>
      <c r="B1034" s="336" t="str">
        <f t="shared" si="306"/>
        <v/>
      </c>
      <c r="C1034" s="372"/>
      <c r="D1034" s="333" t="str">
        <f t="shared" si="307"/>
        <v/>
      </c>
      <c r="E1034" s="373"/>
      <c r="F1034" s="376">
        <f t="shared" si="308"/>
        <v>0</v>
      </c>
      <c r="G1034" s="340">
        <f t="shared" si="309"/>
        <v>0</v>
      </c>
    </row>
    <row r="1035" spans="1:7" ht="20.100000000000001" customHeight="1">
      <c r="A1035" s="371" t="str">
        <f t="shared" si="305"/>
        <v/>
      </c>
      <c r="B1035" s="336" t="str">
        <f t="shared" si="306"/>
        <v/>
      </c>
      <c r="C1035" s="372"/>
      <c r="D1035" s="333" t="str">
        <f t="shared" si="307"/>
        <v/>
      </c>
      <c r="E1035" s="373"/>
      <c r="F1035" s="376">
        <f t="shared" si="308"/>
        <v>0</v>
      </c>
      <c r="G1035" s="340">
        <f t="shared" si="309"/>
        <v>0</v>
      </c>
    </row>
    <row r="1036" spans="1:7" ht="20.100000000000001" customHeight="1">
      <c r="A1036" s="374"/>
      <c r="B1036" s="360"/>
      <c r="C1036" s="360"/>
      <c r="D1036" s="338"/>
      <c r="E1036" s="356"/>
      <c r="F1036" s="598" t="s">
        <v>28</v>
      </c>
      <c r="G1036" s="341">
        <f>SUBTOTAL(9,G1028:G1035)</f>
        <v>0</v>
      </c>
    </row>
    <row r="1037" spans="1:7" ht="20.100000000000001" customHeight="1">
      <c r="A1037" s="374"/>
      <c r="B1037" s="360"/>
      <c r="C1037" s="347" t="s">
        <v>723</v>
      </c>
      <c r="D1037" s="338"/>
      <c r="E1037" s="356"/>
      <c r="F1037" s="357"/>
      <c r="G1037" s="375"/>
    </row>
    <row r="1038" spans="1:7" ht="20.100000000000001" customHeight="1">
      <c r="A1038" s="371" t="str">
        <f t="shared" ref="A1038:A1046" si="310">IFERROR(VLOOKUP(C1038,Tabla_Insumos,4,FALSE),"")</f>
        <v/>
      </c>
      <c r="B1038" s="336" t="str">
        <f t="shared" ref="B1038:B1046" si="311">IFERROR(VLOOKUP(C1038,Tabla_Insumos,5,FALSE),"")</f>
        <v/>
      </c>
      <c r="C1038" s="343"/>
      <c r="D1038" s="333" t="str">
        <f t="shared" ref="D1038:D1046" si="312">IFERROR(VLOOKUP(C1038,Tabla_Insumos,2,FALSE),"")</f>
        <v/>
      </c>
      <c r="E1038" s="402"/>
      <c r="F1038" s="339">
        <f t="shared" ref="F1038:F1046" si="313">IFERROR(VLOOKUP(C1038,Tabla_Insumos,3,FALSE),0)</f>
        <v>0</v>
      </c>
      <c r="G1038" s="340">
        <f>ROUND(E1038*F1038,2)</f>
        <v>0</v>
      </c>
    </row>
    <row r="1039" spans="1:7" ht="20.100000000000001" customHeight="1">
      <c r="A1039" s="371" t="str">
        <f t="shared" si="310"/>
        <v/>
      </c>
      <c r="B1039" s="336" t="str">
        <f t="shared" si="311"/>
        <v/>
      </c>
      <c r="C1039" s="372"/>
      <c r="D1039" s="333" t="str">
        <f t="shared" si="312"/>
        <v/>
      </c>
      <c r="E1039" s="373"/>
      <c r="F1039" s="339">
        <f t="shared" si="313"/>
        <v>0</v>
      </c>
      <c r="G1039" s="340">
        <f t="shared" ref="G1039:G1046" si="314">ROUND(E1039*F1039,2)</f>
        <v>0</v>
      </c>
    </row>
    <row r="1040" spans="1:7" ht="20.100000000000001" customHeight="1">
      <c r="A1040" s="371" t="str">
        <f t="shared" si="310"/>
        <v/>
      </c>
      <c r="B1040" s="336" t="str">
        <f t="shared" si="311"/>
        <v/>
      </c>
      <c r="C1040" s="372"/>
      <c r="D1040" s="333" t="str">
        <f t="shared" si="312"/>
        <v/>
      </c>
      <c r="E1040" s="373"/>
      <c r="F1040" s="339">
        <f t="shared" si="313"/>
        <v>0</v>
      </c>
      <c r="G1040" s="340">
        <f t="shared" si="314"/>
        <v>0</v>
      </c>
    </row>
    <row r="1041" spans="1:7" ht="20.100000000000001" customHeight="1">
      <c r="A1041" s="371" t="str">
        <f t="shared" si="310"/>
        <v/>
      </c>
      <c r="B1041" s="336" t="str">
        <f t="shared" si="311"/>
        <v/>
      </c>
      <c r="C1041" s="377"/>
      <c r="D1041" s="333" t="str">
        <f t="shared" si="312"/>
        <v/>
      </c>
      <c r="E1041" s="337"/>
      <c r="F1041" s="339">
        <f t="shared" si="313"/>
        <v>0</v>
      </c>
      <c r="G1041" s="340">
        <f t="shared" si="314"/>
        <v>0</v>
      </c>
    </row>
    <row r="1042" spans="1:7" ht="20.100000000000001" customHeight="1">
      <c r="A1042" s="371" t="str">
        <f t="shared" si="310"/>
        <v/>
      </c>
      <c r="B1042" s="336" t="str">
        <f t="shared" si="311"/>
        <v/>
      </c>
      <c r="C1042" s="378"/>
      <c r="D1042" s="333" t="str">
        <f t="shared" si="312"/>
        <v/>
      </c>
      <c r="E1042" s="337"/>
      <c r="F1042" s="339">
        <f t="shared" si="313"/>
        <v>0</v>
      </c>
      <c r="G1042" s="340">
        <f t="shared" si="314"/>
        <v>0</v>
      </c>
    </row>
    <row r="1043" spans="1:7" ht="20.100000000000001" customHeight="1">
      <c r="A1043" s="371" t="str">
        <f t="shared" si="310"/>
        <v/>
      </c>
      <c r="B1043" s="336" t="str">
        <f t="shared" si="311"/>
        <v/>
      </c>
      <c r="C1043" s="372"/>
      <c r="D1043" s="333" t="str">
        <f t="shared" si="312"/>
        <v/>
      </c>
      <c r="E1043" s="373"/>
      <c r="F1043" s="339">
        <f t="shared" si="313"/>
        <v>0</v>
      </c>
      <c r="G1043" s="340">
        <f t="shared" si="314"/>
        <v>0</v>
      </c>
    </row>
    <row r="1044" spans="1:7" ht="20.100000000000001" customHeight="1">
      <c r="A1044" s="371" t="str">
        <f t="shared" si="310"/>
        <v/>
      </c>
      <c r="B1044" s="336" t="str">
        <f t="shared" si="311"/>
        <v/>
      </c>
      <c r="C1044" s="372"/>
      <c r="D1044" s="333" t="str">
        <f t="shared" si="312"/>
        <v/>
      </c>
      <c r="E1044" s="373"/>
      <c r="F1044" s="339">
        <f t="shared" si="313"/>
        <v>0</v>
      </c>
      <c r="G1044" s="340">
        <f t="shared" si="314"/>
        <v>0</v>
      </c>
    </row>
    <row r="1045" spans="1:7" ht="20.100000000000001" customHeight="1">
      <c r="A1045" s="371" t="str">
        <f t="shared" si="310"/>
        <v/>
      </c>
      <c r="B1045" s="336" t="str">
        <f t="shared" si="311"/>
        <v/>
      </c>
      <c r="C1045" s="372"/>
      <c r="D1045" s="333" t="str">
        <f t="shared" si="312"/>
        <v/>
      </c>
      <c r="E1045" s="373"/>
      <c r="F1045" s="339">
        <f t="shared" si="313"/>
        <v>0</v>
      </c>
      <c r="G1045" s="340">
        <f t="shared" si="314"/>
        <v>0</v>
      </c>
    </row>
    <row r="1046" spans="1:7" ht="20.100000000000001" customHeight="1">
      <c r="A1046" s="371" t="str">
        <f t="shared" si="310"/>
        <v/>
      </c>
      <c r="B1046" s="336" t="str">
        <f t="shared" si="311"/>
        <v/>
      </c>
      <c r="C1046" s="372"/>
      <c r="D1046" s="333" t="str">
        <f t="shared" si="312"/>
        <v/>
      </c>
      <c r="E1046" s="373"/>
      <c r="F1046" s="339">
        <f t="shared" si="313"/>
        <v>0</v>
      </c>
      <c r="G1046" s="340">
        <f t="shared" si="314"/>
        <v>0</v>
      </c>
    </row>
    <row r="1047" spans="1:7" ht="20.100000000000001" customHeight="1">
      <c r="A1047" s="379"/>
      <c r="B1047" s="338"/>
      <c r="C1047" s="360"/>
      <c r="D1047" s="338"/>
      <c r="E1047" s="356"/>
      <c r="F1047" s="598" t="s">
        <v>29</v>
      </c>
      <c r="G1047" s="341">
        <f>SUBTOTAL(9,G1038:G1046)</f>
        <v>0</v>
      </c>
    </row>
    <row r="1048" spans="1:7" ht="20.100000000000001" customHeight="1" thickBot="1">
      <c r="A1048" s="380"/>
      <c r="B1048" s="381"/>
      <c r="C1048" s="382"/>
      <c r="D1048" s="381"/>
      <c r="E1048" s="383"/>
      <c r="F1048" s="384"/>
      <c r="G1048" s="385"/>
    </row>
    <row r="1049" spans="1:7" ht="20.100000000000001" customHeight="1" thickBot="1">
      <c r="A1049" s="395">
        <f>B1007</f>
        <v>21</v>
      </c>
      <c r="B1049" s="386" t="str">
        <f>C1007</f>
        <v>Base Tanque de Reserva</v>
      </c>
      <c r="C1049" s="387"/>
      <c r="D1049" s="387" t="s">
        <v>30</v>
      </c>
      <c r="E1049" s="388"/>
      <c r="F1049" s="389" t="s">
        <v>31</v>
      </c>
      <c r="G1049" s="390">
        <f>SUBTOTAL(9,G1012:G1048)</f>
        <v>0</v>
      </c>
    </row>
    <row r="1050" spans="1:7" ht="20.100000000000001" customHeight="1" thickTop="1" thickBot="1"/>
    <row r="1051" spans="1:7" ht="20.100000000000001" customHeight="1" thickTop="1">
      <c r="A1051" s="391" t="s">
        <v>1255</v>
      </c>
      <c r="B1051" s="392"/>
      <c r="C1051" s="392"/>
      <c r="D1051" s="392"/>
      <c r="E1051" s="392"/>
      <c r="F1051" s="392"/>
      <c r="G1051" s="393"/>
    </row>
    <row r="1052" spans="1:7" ht="20.100000000000001" customHeight="1">
      <c r="A1052" s="344" t="s">
        <v>719</v>
      </c>
      <c r="B1052" s="345" t="str">
        <f>Comitente</f>
        <v>INSTITUTO PROVINCIAL DE LA VIVIENDA</v>
      </c>
      <c r="C1052" s="346"/>
      <c r="D1052" s="347"/>
      <c r="E1052" s="347"/>
      <c r="F1052" s="348"/>
      <c r="G1052" s="349"/>
    </row>
    <row r="1053" spans="1:7" ht="20.100000000000001" customHeight="1">
      <c r="A1053" s="344" t="s">
        <v>720</v>
      </c>
      <c r="B1053" s="345" t="str">
        <f>Contratista</f>
        <v>xxxxxx</v>
      </c>
      <c r="C1053" s="350"/>
      <c r="D1053" s="350"/>
      <c r="E1053" s="350"/>
      <c r="F1053" s="351"/>
      <c r="G1053" s="352"/>
    </row>
    <row r="1054" spans="1:7" ht="20.100000000000001" customHeight="1">
      <c r="A1054" s="344" t="s">
        <v>20</v>
      </c>
      <c r="B1054" s="345" t="str">
        <f>Obra</f>
        <v>BARRIO SAN CAYETANO - DPTO. CHIMBAS</v>
      </c>
      <c r="C1054" s="350"/>
      <c r="D1054" s="350"/>
      <c r="E1054" s="350"/>
      <c r="F1054" s="351" t="s">
        <v>33</v>
      </c>
      <c r="G1054" s="353">
        <f>+Datos!$C$10</f>
        <v>43525</v>
      </c>
    </row>
    <row r="1055" spans="1:7" ht="20.100000000000001" customHeight="1">
      <c r="A1055" s="354" t="s">
        <v>718</v>
      </c>
      <c r="B1055" s="355" t="str">
        <f>Ubicación</f>
        <v>DPTO. CHIMBAS</v>
      </c>
      <c r="C1055" s="355"/>
      <c r="D1055" s="338"/>
      <c r="E1055" s="356"/>
      <c r="F1055" s="357"/>
      <c r="G1055" s="358"/>
    </row>
    <row r="1056" spans="1:7" ht="20.100000000000001" customHeight="1">
      <c r="A1056" s="354" t="s">
        <v>34</v>
      </c>
      <c r="B1056" s="359" t="s">
        <v>1125</v>
      </c>
      <c r="C1056" s="360" t="str">
        <f>IFERROR(VLOOKUP(B1056,Tabla_CyP,2,FALSE),"")</f>
        <v>VIVIENDA</v>
      </c>
      <c r="D1056" s="361"/>
      <c r="E1056" s="356"/>
      <c r="F1056" s="357"/>
      <c r="G1056" s="358"/>
    </row>
    <row r="1057" spans="1:7" ht="20.100000000000001" customHeight="1">
      <c r="A1057" s="354" t="s">
        <v>21</v>
      </c>
      <c r="B1057" s="394">
        <f>IFERROR(VLOOKUP(COUNTIF($A$1:A1057,"ITEM:"),Tabla_NumeroItem,2,FALSE),"")</f>
        <v>22</v>
      </c>
      <c r="C1057" s="360" t="str">
        <f>IFERROR(VLOOKUP(B1057,Tabla_CyP,2,FALSE),"")</f>
        <v>Cubierta de Techo (Aislación Térmica e Hidráulica)</v>
      </c>
      <c r="D1057" s="338"/>
      <c r="E1057" s="356"/>
      <c r="F1057" s="351" t="s">
        <v>22</v>
      </c>
      <c r="G1057" s="362" t="str">
        <f>IFERROR(VLOOKUP(B1057,Tabla_CyP,4,FALSE),"")</f>
        <v>m2</v>
      </c>
    </row>
    <row r="1058" spans="1:7" ht="20.100000000000001" customHeight="1">
      <c r="A1058" s="354"/>
      <c r="B1058" s="355"/>
      <c r="C1058" s="360"/>
      <c r="D1058" s="338"/>
      <c r="E1058" s="356"/>
      <c r="F1058" s="357"/>
      <c r="G1058" s="358"/>
    </row>
    <row r="1059" spans="1:7" ht="20.100000000000001" customHeight="1">
      <c r="A1059" s="628" t="s">
        <v>581</v>
      </c>
      <c r="B1059" s="629"/>
      <c r="C1059" s="630" t="s">
        <v>0</v>
      </c>
      <c r="D1059" s="630" t="s">
        <v>23</v>
      </c>
      <c r="E1059" s="632" t="s">
        <v>24</v>
      </c>
      <c r="F1059" s="624" t="s">
        <v>25</v>
      </c>
      <c r="G1059" s="626" t="s">
        <v>26</v>
      </c>
    </row>
    <row r="1060" spans="1:7" ht="20.100000000000001" customHeight="1">
      <c r="A1060" s="363" t="s">
        <v>582</v>
      </c>
      <c r="B1060" s="364" t="s">
        <v>583</v>
      </c>
      <c r="C1060" s="631"/>
      <c r="D1060" s="631"/>
      <c r="E1060" s="633"/>
      <c r="F1060" s="625"/>
      <c r="G1060" s="627"/>
    </row>
    <row r="1061" spans="1:7" ht="20.100000000000001" customHeight="1">
      <c r="A1061" s="599"/>
      <c r="B1061" s="365"/>
      <c r="C1061" s="366" t="s">
        <v>721</v>
      </c>
      <c r="D1061" s="367"/>
      <c r="E1061" s="368"/>
      <c r="F1061" s="369"/>
      <c r="G1061" s="370"/>
    </row>
    <row r="1062" spans="1:7" ht="20.100000000000001" customHeight="1">
      <c r="A1062" s="371" t="str">
        <f t="shared" ref="A1062:A1075" si="315">IFERROR(VLOOKUP(C1062,Tabla_Insumos,4,FALSE),"")</f>
        <v/>
      </c>
      <c r="B1062" s="336" t="str">
        <f t="shared" ref="B1062:B1075" si="316">IFERROR(VLOOKUP(C1062,Tabla_Insumos,5,FALSE),"")</f>
        <v/>
      </c>
      <c r="C1062" s="343"/>
      <c r="D1062" s="333" t="str">
        <f t="shared" ref="D1062:D1075" si="317">IFERROR(VLOOKUP(C1062,Tabla_Insumos,2,FALSE),"")</f>
        <v/>
      </c>
      <c r="E1062" s="397"/>
      <c r="F1062" s="339">
        <f t="shared" ref="F1062:F1075" si="318">IFERROR(VLOOKUP(C1062,Tabla_Insumos,3,FALSE),0)</f>
        <v>0</v>
      </c>
      <c r="G1062" s="340">
        <f>ROUND(E1062*F1062,2)</f>
        <v>0</v>
      </c>
    </row>
    <row r="1063" spans="1:7" ht="20.100000000000001" customHeight="1">
      <c r="A1063" s="371" t="str">
        <f t="shared" si="315"/>
        <v/>
      </c>
      <c r="B1063" s="336" t="str">
        <f t="shared" si="316"/>
        <v/>
      </c>
      <c r="C1063" s="343"/>
      <c r="D1063" s="333" t="str">
        <f t="shared" si="317"/>
        <v/>
      </c>
      <c r="E1063" s="397"/>
      <c r="F1063" s="339">
        <f t="shared" si="318"/>
        <v>0</v>
      </c>
      <c r="G1063" s="340">
        <f t="shared" ref="G1063:G1075" si="319">ROUND(E1063*F1063,2)</f>
        <v>0</v>
      </c>
    </row>
    <row r="1064" spans="1:7" ht="20.100000000000001" customHeight="1">
      <c r="A1064" s="371" t="str">
        <f t="shared" si="315"/>
        <v/>
      </c>
      <c r="B1064" s="336" t="str">
        <f t="shared" si="316"/>
        <v/>
      </c>
      <c r="C1064" s="343"/>
      <c r="D1064" s="333" t="str">
        <f t="shared" si="317"/>
        <v/>
      </c>
      <c r="E1064" s="397"/>
      <c r="F1064" s="339">
        <f t="shared" si="318"/>
        <v>0</v>
      </c>
      <c r="G1064" s="340">
        <f t="shared" si="319"/>
        <v>0</v>
      </c>
    </row>
    <row r="1065" spans="1:7" ht="20.100000000000001" customHeight="1">
      <c r="A1065" s="371" t="str">
        <f t="shared" si="315"/>
        <v/>
      </c>
      <c r="B1065" s="336" t="str">
        <f t="shared" si="316"/>
        <v/>
      </c>
      <c r="C1065" s="336"/>
      <c r="D1065" s="333" t="str">
        <f t="shared" si="317"/>
        <v/>
      </c>
      <c r="E1065" s="403"/>
      <c r="F1065" s="339">
        <f t="shared" si="318"/>
        <v>0</v>
      </c>
      <c r="G1065" s="340">
        <f t="shared" si="319"/>
        <v>0</v>
      </c>
    </row>
    <row r="1066" spans="1:7" ht="20.100000000000001" customHeight="1">
      <c r="A1066" s="371" t="str">
        <f t="shared" si="315"/>
        <v/>
      </c>
      <c r="B1066" s="336" t="str">
        <f t="shared" si="316"/>
        <v/>
      </c>
      <c r="C1066" s="336"/>
      <c r="D1066" s="333" t="str">
        <f t="shared" si="317"/>
        <v/>
      </c>
      <c r="E1066" s="373"/>
      <c r="F1066" s="339">
        <f t="shared" si="318"/>
        <v>0</v>
      </c>
      <c r="G1066" s="340">
        <f t="shared" si="319"/>
        <v>0</v>
      </c>
    </row>
    <row r="1067" spans="1:7" ht="20.100000000000001" customHeight="1">
      <c r="A1067" s="371" t="str">
        <f t="shared" si="315"/>
        <v/>
      </c>
      <c r="B1067" s="336" t="str">
        <f t="shared" si="316"/>
        <v/>
      </c>
      <c r="C1067" s="336"/>
      <c r="D1067" s="333" t="str">
        <f t="shared" si="317"/>
        <v/>
      </c>
      <c r="E1067" s="373"/>
      <c r="F1067" s="339">
        <f t="shared" si="318"/>
        <v>0</v>
      </c>
      <c r="G1067" s="340">
        <f t="shared" si="319"/>
        <v>0</v>
      </c>
    </row>
    <row r="1068" spans="1:7" ht="20.100000000000001" customHeight="1">
      <c r="A1068" s="371" t="str">
        <f t="shared" si="315"/>
        <v/>
      </c>
      <c r="B1068" s="336" t="str">
        <f t="shared" si="316"/>
        <v/>
      </c>
      <c r="C1068" s="372"/>
      <c r="D1068" s="333" t="str">
        <f t="shared" si="317"/>
        <v/>
      </c>
      <c r="E1068" s="373"/>
      <c r="F1068" s="339">
        <f t="shared" si="318"/>
        <v>0</v>
      </c>
      <c r="G1068" s="340">
        <f t="shared" si="319"/>
        <v>0</v>
      </c>
    </row>
    <row r="1069" spans="1:7" ht="20.100000000000001" customHeight="1">
      <c r="A1069" s="371" t="str">
        <f t="shared" si="315"/>
        <v/>
      </c>
      <c r="B1069" s="336" t="str">
        <f t="shared" si="316"/>
        <v/>
      </c>
      <c r="C1069" s="372"/>
      <c r="D1069" s="333" t="str">
        <f t="shared" si="317"/>
        <v/>
      </c>
      <c r="E1069" s="373"/>
      <c r="F1069" s="339">
        <f t="shared" si="318"/>
        <v>0</v>
      </c>
      <c r="G1069" s="340">
        <f t="shared" si="319"/>
        <v>0</v>
      </c>
    </row>
    <row r="1070" spans="1:7" ht="20.100000000000001" customHeight="1">
      <c r="A1070" s="371" t="str">
        <f t="shared" si="315"/>
        <v/>
      </c>
      <c r="B1070" s="336" t="str">
        <f t="shared" si="316"/>
        <v/>
      </c>
      <c r="C1070" s="372"/>
      <c r="D1070" s="333" t="str">
        <f t="shared" si="317"/>
        <v/>
      </c>
      <c r="E1070" s="373"/>
      <c r="F1070" s="339">
        <f t="shared" si="318"/>
        <v>0</v>
      </c>
      <c r="G1070" s="340">
        <f t="shared" si="319"/>
        <v>0</v>
      </c>
    </row>
    <row r="1071" spans="1:7" ht="20.100000000000001" customHeight="1">
      <c r="A1071" s="371" t="str">
        <f t="shared" si="315"/>
        <v/>
      </c>
      <c r="B1071" s="336" t="str">
        <f t="shared" si="316"/>
        <v/>
      </c>
      <c r="C1071" s="372"/>
      <c r="D1071" s="333" t="str">
        <f t="shared" si="317"/>
        <v/>
      </c>
      <c r="E1071" s="373"/>
      <c r="F1071" s="339">
        <f t="shared" si="318"/>
        <v>0</v>
      </c>
      <c r="G1071" s="340">
        <f t="shared" si="319"/>
        <v>0</v>
      </c>
    </row>
    <row r="1072" spans="1:7" ht="20.100000000000001" customHeight="1">
      <c r="A1072" s="371" t="str">
        <f t="shared" si="315"/>
        <v/>
      </c>
      <c r="B1072" s="336" t="str">
        <f t="shared" si="316"/>
        <v/>
      </c>
      <c r="C1072" s="372"/>
      <c r="D1072" s="333" t="str">
        <f t="shared" si="317"/>
        <v/>
      </c>
      <c r="E1072" s="373"/>
      <c r="F1072" s="339">
        <f t="shared" si="318"/>
        <v>0</v>
      </c>
      <c r="G1072" s="340">
        <f t="shared" si="319"/>
        <v>0</v>
      </c>
    </row>
    <row r="1073" spans="1:7" ht="20.100000000000001" customHeight="1">
      <c r="A1073" s="371" t="str">
        <f t="shared" si="315"/>
        <v/>
      </c>
      <c r="B1073" s="336" t="str">
        <f t="shared" si="316"/>
        <v/>
      </c>
      <c r="C1073" s="372"/>
      <c r="D1073" s="333" t="str">
        <f t="shared" si="317"/>
        <v/>
      </c>
      <c r="E1073" s="373"/>
      <c r="F1073" s="339">
        <f t="shared" si="318"/>
        <v>0</v>
      </c>
      <c r="G1073" s="340">
        <f t="shared" si="319"/>
        <v>0</v>
      </c>
    </row>
    <row r="1074" spans="1:7" ht="20.100000000000001" customHeight="1">
      <c r="A1074" s="371" t="str">
        <f t="shared" si="315"/>
        <v/>
      </c>
      <c r="B1074" s="336" t="str">
        <f t="shared" si="316"/>
        <v/>
      </c>
      <c r="C1074" s="372"/>
      <c r="D1074" s="333" t="str">
        <f t="shared" si="317"/>
        <v/>
      </c>
      <c r="E1074" s="373"/>
      <c r="F1074" s="339">
        <f t="shared" si="318"/>
        <v>0</v>
      </c>
      <c r="G1074" s="340">
        <f t="shared" si="319"/>
        <v>0</v>
      </c>
    </row>
    <row r="1075" spans="1:7" ht="20.100000000000001" customHeight="1">
      <c r="A1075" s="371" t="str">
        <f t="shared" si="315"/>
        <v/>
      </c>
      <c r="B1075" s="336" t="str">
        <f t="shared" si="316"/>
        <v/>
      </c>
      <c r="C1075" s="372"/>
      <c r="D1075" s="333" t="str">
        <f t="shared" si="317"/>
        <v/>
      </c>
      <c r="E1075" s="373"/>
      <c r="F1075" s="339">
        <f t="shared" si="318"/>
        <v>0</v>
      </c>
      <c r="G1075" s="340">
        <f t="shared" si="319"/>
        <v>0</v>
      </c>
    </row>
    <row r="1076" spans="1:7" ht="20.100000000000001" customHeight="1">
      <c r="A1076" s="374"/>
      <c r="B1076" s="360"/>
      <c r="C1076" s="360"/>
      <c r="D1076" s="338"/>
      <c r="E1076" s="356"/>
      <c r="F1076" s="598" t="s">
        <v>27</v>
      </c>
      <c r="G1076" s="341">
        <f>SUBTOTAL(9,G1062:G1075)</f>
        <v>0</v>
      </c>
    </row>
    <row r="1077" spans="1:7" ht="20.100000000000001" customHeight="1">
      <c r="A1077" s="374"/>
      <c r="B1077" s="360"/>
      <c r="C1077" s="347" t="s">
        <v>722</v>
      </c>
      <c r="D1077" s="338"/>
      <c r="E1077" s="356"/>
      <c r="F1077" s="357"/>
      <c r="G1077" s="375"/>
    </row>
    <row r="1078" spans="1:7" ht="20.100000000000001" customHeight="1">
      <c r="A1078" s="371" t="str">
        <f t="shared" ref="A1078:A1085" si="320">IFERROR(VLOOKUP(C1078,Tabla_Insumos,4,FALSE),"")</f>
        <v/>
      </c>
      <c r="B1078" s="336" t="str">
        <f t="shared" ref="B1078:B1085" si="321">IFERROR(VLOOKUP(C1078,Tabla_Insumos,5,FALSE),"")</f>
        <v/>
      </c>
      <c r="C1078" s="342"/>
      <c r="D1078" s="333" t="str">
        <f t="shared" ref="D1078:D1085" si="322">IFERROR(VLOOKUP(C1078,Tabla_Insumos,2,FALSE),"")</f>
        <v/>
      </c>
      <c r="E1078" s="403"/>
      <c r="F1078" s="376">
        <f t="shared" ref="F1078:F1085" si="323">IFERROR(VLOOKUP(C1078,Tabla_Insumos,3,FALSE),0)</f>
        <v>0</v>
      </c>
      <c r="G1078" s="340">
        <f>ROUND(E1078*F1078,2)</f>
        <v>0</v>
      </c>
    </row>
    <row r="1079" spans="1:7" ht="20.100000000000001" customHeight="1">
      <c r="A1079" s="371" t="str">
        <f t="shared" si="320"/>
        <v/>
      </c>
      <c r="B1079" s="336" t="str">
        <f t="shared" si="321"/>
        <v/>
      </c>
      <c r="C1079" s="342"/>
      <c r="D1079" s="333" t="str">
        <f t="shared" si="322"/>
        <v/>
      </c>
      <c r="E1079" s="403"/>
      <c r="F1079" s="376">
        <f t="shared" si="323"/>
        <v>0</v>
      </c>
      <c r="G1079" s="340">
        <f t="shared" ref="G1079:G1085" si="324">ROUND(E1079*F1079,2)</f>
        <v>0</v>
      </c>
    </row>
    <row r="1080" spans="1:7" ht="20.100000000000001" customHeight="1">
      <c r="A1080" s="371" t="str">
        <f t="shared" si="320"/>
        <v/>
      </c>
      <c r="B1080" s="336" t="str">
        <f t="shared" si="321"/>
        <v/>
      </c>
      <c r="C1080" s="409"/>
      <c r="D1080" s="333" t="str">
        <f t="shared" si="322"/>
        <v/>
      </c>
      <c r="E1080" s="337"/>
      <c r="F1080" s="376">
        <f>IFERROR(VLOOKUP(C1080,Tabla_Insumos,3,FALSE),0)</f>
        <v>0</v>
      </c>
      <c r="G1080" s="340">
        <f>ROUND(E1080*F1080,2)</f>
        <v>0</v>
      </c>
    </row>
    <row r="1081" spans="1:7" ht="20.100000000000001" customHeight="1">
      <c r="A1081" s="371" t="str">
        <f t="shared" si="320"/>
        <v/>
      </c>
      <c r="B1081" s="336" t="str">
        <f t="shared" si="321"/>
        <v/>
      </c>
      <c r="C1081" s="343"/>
      <c r="D1081" s="333" t="str">
        <f t="shared" si="322"/>
        <v/>
      </c>
      <c r="E1081" s="337"/>
      <c r="F1081" s="376">
        <f>IFERROR(VLOOKUP(C1081,Tabla_Insumos,3,FALSE),0)</f>
        <v>0</v>
      </c>
      <c r="G1081" s="340">
        <f>ROUND(E1081*F1081,2)</f>
        <v>0</v>
      </c>
    </row>
    <row r="1082" spans="1:7" ht="20.100000000000001" customHeight="1">
      <c r="A1082" s="371" t="str">
        <f t="shared" si="320"/>
        <v/>
      </c>
      <c r="B1082" s="336" t="str">
        <f t="shared" si="321"/>
        <v/>
      </c>
      <c r="C1082" s="336"/>
      <c r="D1082" s="333" t="str">
        <f t="shared" si="322"/>
        <v/>
      </c>
      <c r="E1082" s="337"/>
      <c r="F1082" s="376">
        <f t="shared" si="323"/>
        <v>0</v>
      </c>
      <c r="G1082" s="340">
        <f t="shared" si="324"/>
        <v>0</v>
      </c>
    </row>
    <row r="1083" spans="1:7" ht="20.100000000000001" customHeight="1">
      <c r="A1083" s="371" t="str">
        <f t="shared" si="320"/>
        <v/>
      </c>
      <c r="B1083" s="336" t="str">
        <f t="shared" si="321"/>
        <v/>
      </c>
      <c r="C1083" s="336"/>
      <c r="D1083" s="333" t="str">
        <f t="shared" si="322"/>
        <v/>
      </c>
      <c r="E1083" s="337"/>
      <c r="F1083" s="376">
        <f t="shared" si="323"/>
        <v>0</v>
      </c>
      <c r="G1083" s="340">
        <f t="shared" si="324"/>
        <v>0</v>
      </c>
    </row>
    <row r="1084" spans="1:7" ht="20.100000000000001" customHeight="1">
      <c r="A1084" s="371" t="str">
        <f t="shared" si="320"/>
        <v/>
      </c>
      <c r="B1084" s="336" t="str">
        <f t="shared" si="321"/>
        <v/>
      </c>
      <c r="C1084" s="372"/>
      <c r="D1084" s="333" t="str">
        <f t="shared" si="322"/>
        <v/>
      </c>
      <c r="E1084" s="373"/>
      <c r="F1084" s="376">
        <f t="shared" si="323"/>
        <v>0</v>
      </c>
      <c r="G1084" s="340">
        <f t="shared" si="324"/>
        <v>0</v>
      </c>
    </row>
    <row r="1085" spans="1:7" ht="20.100000000000001" customHeight="1">
      <c r="A1085" s="371" t="str">
        <f t="shared" si="320"/>
        <v/>
      </c>
      <c r="B1085" s="336" t="str">
        <f t="shared" si="321"/>
        <v/>
      </c>
      <c r="C1085" s="372"/>
      <c r="D1085" s="333" t="str">
        <f t="shared" si="322"/>
        <v/>
      </c>
      <c r="E1085" s="373"/>
      <c r="F1085" s="376">
        <f t="shared" si="323"/>
        <v>0</v>
      </c>
      <c r="G1085" s="340">
        <f t="shared" si="324"/>
        <v>0</v>
      </c>
    </row>
    <row r="1086" spans="1:7" ht="20.100000000000001" customHeight="1">
      <c r="A1086" s="374"/>
      <c r="B1086" s="360"/>
      <c r="C1086" s="360"/>
      <c r="D1086" s="338"/>
      <c r="E1086" s="356"/>
      <c r="F1086" s="598" t="s">
        <v>28</v>
      </c>
      <c r="G1086" s="341">
        <f>SUBTOTAL(9,G1078:G1085)</f>
        <v>0</v>
      </c>
    </row>
    <row r="1087" spans="1:7" ht="20.100000000000001" customHeight="1">
      <c r="A1087" s="374"/>
      <c r="B1087" s="360"/>
      <c r="C1087" s="347" t="s">
        <v>723</v>
      </c>
      <c r="D1087" s="338"/>
      <c r="E1087" s="356"/>
      <c r="F1087" s="357"/>
      <c r="G1087" s="375"/>
    </row>
    <row r="1088" spans="1:7" ht="20.100000000000001" customHeight="1">
      <c r="A1088" s="371" t="str">
        <f t="shared" ref="A1088:A1096" si="325">IFERROR(VLOOKUP(C1088,Tabla_Insumos,4,FALSE),"")</f>
        <v/>
      </c>
      <c r="B1088" s="336" t="str">
        <f t="shared" ref="B1088:B1096" si="326">IFERROR(VLOOKUP(C1088,Tabla_Insumos,5,FALSE),"")</f>
        <v/>
      </c>
      <c r="C1088" s="343"/>
      <c r="D1088" s="333" t="str">
        <f t="shared" ref="D1088:D1096" si="327">IFERROR(VLOOKUP(C1088,Tabla_Insumos,2,FALSE),"")</f>
        <v/>
      </c>
      <c r="E1088" s="402"/>
      <c r="F1088" s="339">
        <f t="shared" ref="F1088:F1096" si="328">IFERROR(VLOOKUP(C1088,Tabla_Insumos,3,FALSE),0)</f>
        <v>0</v>
      </c>
      <c r="G1088" s="340">
        <f>ROUND(E1088*F1088,2)</f>
        <v>0</v>
      </c>
    </row>
    <row r="1089" spans="1:7" ht="20.100000000000001" customHeight="1">
      <c r="A1089" s="371" t="str">
        <f t="shared" si="325"/>
        <v/>
      </c>
      <c r="B1089" s="336" t="str">
        <f t="shared" si="326"/>
        <v/>
      </c>
      <c r="C1089" s="343"/>
      <c r="D1089" s="333" t="str">
        <f t="shared" si="327"/>
        <v/>
      </c>
      <c r="E1089" s="402"/>
      <c r="F1089" s="339">
        <f t="shared" si="328"/>
        <v>0</v>
      </c>
      <c r="G1089" s="340">
        <f t="shared" ref="G1089:G1096" si="329">ROUND(E1089*F1089,2)</f>
        <v>0</v>
      </c>
    </row>
    <row r="1090" spans="1:7" ht="20.100000000000001" customHeight="1">
      <c r="A1090" s="371" t="str">
        <f t="shared" si="325"/>
        <v/>
      </c>
      <c r="B1090" s="336" t="str">
        <f t="shared" si="326"/>
        <v/>
      </c>
      <c r="C1090" s="372"/>
      <c r="D1090" s="333" t="str">
        <f t="shared" si="327"/>
        <v/>
      </c>
      <c r="E1090" s="402"/>
      <c r="F1090" s="339">
        <f t="shared" si="328"/>
        <v>0</v>
      </c>
      <c r="G1090" s="340">
        <f t="shared" si="329"/>
        <v>0</v>
      </c>
    </row>
    <row r="1091" spans="1:7" ht="20.100000000000001" customHeight="1">
      <c r="A1091" s="371" t="str">
        <f t="shared" si="325"/>
        <v/>
      </c>
      <c r="B1091" s="336" t="str">
        <f t="shared" si="326"/>
        <v/>
      </c>
      <c r="C1091" s="377"/>
      <c r="D1091" s="333" t="str">
        <f t="shared" si="327"/>
        <v/>
      </c>
      <c r="E1091" s="337"/>
      <c r="F1091" s="339">
        <f t="shared" si="328"/>
        <v>0</v>
      </c>
      <c r="G1091" s="340">
        <f t="shared" si="329"/>
        <v>0</v>
      </c>
    </row>
    <row r="1092" spans="1:7" ht="20.100000000000001" customHeight="1">
      <c r="A1092" s="371" t="str">
        <f t="shared" si="325"/>
        <v/>
      </c>
      <c r="B1092" s="336" t="str">
        <f t="shared" si="326"/>
        <v/>
      </c>
      <c r="C1092" s="378"/>
      <c r="D1092" s="333" t="str">
        <f t="shared" si="327"/>
        <v/>
      </c>
      <c r="E1092" s="337"/>
      <c r="F1092" s="339">
        <f t="shared" si="328"/>
        <v>0</v>
      </c>
      <c r="G1092" s="340">
        <f t="shared" si="329"/>
        <v>0</v>
      </c>
    </row>
    <row r="1093" spans="1:7" ht="20.100000000000001" customHeight="1">
      <c r="A1093" s="371" t="str">
        <f t="shared" si="325"/>
        <v/>
      </c>
      <c r="B1093" s="336" t="str">
        <f t="shared" si="326"/>
        <v/>
      </c>
      <c r="C1093" s="372"/>
      <c r="D1093" s="333" t="str">
        <f t="shared" si="327"/>
        <v/>
      </c>
      <c r="E1093" s="373"/>
      <c r="F1093" s="339">
        <f t="shared" si="328"/>
        <v>0</v>
      </c>
      <c r="G1093" s="340">
        <f t="shared" si="329"/>
        <v>0</v>
      </c>
    </row>
    <row r="1094" spans="1:7" ht="20.100000000000001" customHeight="1">
      <c r="A1094" s="371" t="str">
        <f t="shared" si="325"/>
        <v/>
      </c>
      <c r="B1094" s="336" t="str">
        <f t="shared" si="326"/>
        <v/>
      </c>
      <c r="C1094" s="372"/>
      <c r="D1094" s="333" t="str">
        <f t="shared" si="327"/>
        <v/>
      </c>
      <c r="E1094" s="373"/>
      <c r="F1094" s="339">
        <f t="shared" si="328"/>
        <v>0</v>
      </c>
      <c r="G1094" s="340">
        <f t="shared" si="329"/>
        <v>0</v>
      </c>
    </row>
    <row r="1095" spans="1:7" ht="20.100000000000001" customHeight="1">
      <c r="A1095" s="371" t="str">
        <f t="shared" si="325"/>
        <v/>
      </c>
      <c r="B1095" s="336" t="str">
        <f t="shared" si="326"/>
        <v/>
      </c>
      <c r="C1095" s="372"/>
      <c r="D1095" s="333" t="str">
        <f t="shared" si="327"/>
        <v/>
      </c>
      <c r="E1095" s="373"/>
      <c r="F1095" s="339">
        <f t="shared" si="328"/>
        <v>0</v>
      </c>
      <c r="G1095" s="340">
        <f t="shared" si="329"/>
        <v>0</v>
      </c>
    </row>
    <row r="1096" spans="1:7" ht="20.100000000000001" customHeight="1">
      <c r="A1096" s="371" t="str">
        <f t="shared" si="325"/>
        <v/>
      </c>
      <c r="B1096" s="336" t="str">
        <f t="shared" si="326"/>
        <v/>
      </c>
      <c r="C1096" s="372"/>
      <c r="D1096" s="333" t="str">
        <f t="shared" si="327"/>
        <v/>
      </c>
      <c r="E1096" s="373"/>
      <c r="F1096" s="339">
        <f t="shared" si="328"/>
        <v>0</v>
      </c>
      <c r="G1096" s="340">
        <f t="shared" si="329"/>
        <v>0</v>
      </c>
    </row>
    <row r="1097" spans="1:7" ht="20.100000000000001" customHeight="1">
      <c r="A1097" s="379"/>
      <c r="B1097" s="338"/>
      <c r="C1097" s="360"/>
      <c r="D1097" s="338"/>
      <c r="E1097" s="356"/>
      <c r="F1097" s="598" t="s">
        <v>29</v>
      </c>
      <c r="G1097" s="341">
        <f>SUBTOTAL(9,G1088:G1096)</f>
        <v>0</v>
      </c>
    </row>
    <row r="1098" spans="1:7" ht="20.100000000000001" customHeight="1" thickBot="1">
      <c r="A1098" s="380"/>
      <c r="B1098" s="381"/>
      <c r="C1098" s="382"/>
      <c r="D1098" s="381"/>
      <c r="E1098" s="383"/>
      <c r="F1098" s="384"/>
      <c r="G1098" s="385"/>
    </row>
    <row r="1099" spans="1:7" ht="20.100000000000001" customHeight="1" thickBot="1">
      <c r="A1099" s="395">
        <f>B1057</f>
        <v>22</v>
      </c>
      <c r="B1099" s="386" t="str">
        <f>C1057</f>
        <v>Cubierta de Techo (Aislación Térmica e Hidráulica)</v>
      </c>
      <c r="C1099" s="387"/>
      <c r="D1099" s="387" t="s">
        <v>30</v>
      </c>
      <c r="E1099" s="388"/>
      <c r="F1099" s="389" t="s">
        <v>31</v>
      </c>
      <c r="G1099" s="390">
        <f>SUBTOTAL(9,G1062:G1098)</f>
        <v>0</v>
      </c>
    </row>
    <row r="1100" spans="1:7" ht="20.100000000000001" customHeight="1" thickTop="1" thickBot="1"/>
    <row r="1101" spans="1:7" ht="20.100000000000001" customHeight="1" thickTop="1">
      <c r="A1101" s="391" t="s">
        <v>1255</v>
      </c>
      <c r="B1101" s="392"/>
      <c r="C1101" s="392"/>
      <c r="D1101" s="392"/>
      <c r="E1101" s="392"/>
      <c r="F1101" s="392"/>
      <c r="G1101" s="393"/>
    </row>
    <row r="1102" spans="1:7" ht="20.100000000000001" customHeight="1">
      <c r="A1102" s="344" t="s">
        <v>719</v>
      </c>
      <c r="B1102" s="345" t="str">
        <f>Comitente</f>
        <v>INSTITUTO PROVINCIAL DE LA VIVIENDA</v>
      </c>
      <c r="C1102" s="346"/>
      <c r="D1102" s="347"/>
      <c r="E1102" s="347"/>
      <c r="F1102" s="348"/>
      <c r="G1102" s="349"/>
    </row>
    <row r="1103" spans="1:7" ht="20.100000000000001" customHeight="1">
      <c r="A1103" s="344" t="s">
        <v>720</v>
      </c>
      <c r="B1103" s="345" t="str">
        <f>Contratista</f>
        <v>xxxxxx</v>
      </c>
      <c r="C1103" s="350"/>
      <c r="D1103" s="350"/>
      <c r="E1103" s="350"/>
      <c r="F1103" s="351"/>
      <c r="G1103" s="352"/>
    </row>
    <row r="1104" spans="1:7" ht="20.100000000000001" customHeight="1">
      <c r="A1104" s="344" t="s">
        <v>20</v>
      </c>
      <c r="B1104" s="345" t="str">
        <f>Obra</f>
        <v>BARRIO SAN CAYETANO - DPTO. CHIMBAS</v>
      </c>
      <c r="C1104" s="350"/>
      <c r="D1104" s="350"/>
      <c r="E1104" s="350"/>
      <c r="F1104" s="351" t="s">
        <v>33</v>
      </c>
      <c r="G1104" s="353">
        <f>+Datos!$C$10</f>
        <v>43525</v>
      </c>
    </row>
    <row r="1105" spans="1:7" ht="20.100000000000001" customHeight="1">
      <c r="A1105" s="354" t="s">
        <v>718</v>
      </c>
      <c r="B1105" s="355" t="str">
        <f>Ubicación</f>
        <v>DPTO. CHIMBAS</v>
      </c>
      <c r="C1105" s="355"/>
      <c r="D1105" s="338"/>
      <c r="E1105" s="356"/>
      <c r="F1105" s="357"/>
      <c r="G1105" s="358"/>
    </row>
    <row r="1106" spans="1:7" ht="20.100000000000001" customHeight="1">
      <c r="A1106" s="354" t="s">
        <v>34</v>
      </c>
      <c r="B1106" s="359" t="s">
        <v>1125</v>
      </c>
      <c r="C1106" s="360" t="str">
        <f>IFERROR(VLOOKUP(B1106,Tabla_CyP,2,FALSE),"")</f>
        <v>VIVIENDA</v>
      </c>
      <c r="D1106" s="361"/>
      <c r="E1106" s="356"/>
      <c r="F1106" s="357"/>
      <c r="G1106" s="358"/>
    </row>
    <row r="1107" spans="1:7" ht="20.100000000000001" customHeight="1">
      <c r="A1107" s="354" t="s">
        <v>21</v>
      </c>
      <c r="B1107" s="394" t="str">
        <f>IFERROR(VLOOKUP(COUNTIF($A$1:A1107,"ITEM:"),Tabla_NumeroItem,2,FALSE),"")</f>
        <v>22.1</v>
      </c>
      <c r="C1107" s="360" t="str">
        <f>IFERROR(VLOOKUP(B1107,Tabla_CyP,2,FALSE),"")</f>
        <v>Cubierta de Techo (Aislación Hidráulica)</v>
      </c>
      <c r="D1107" s="338"/>
      <c r="E1107" s="356"/>
      <c r="F1107" s="351" t="s">
        <v>22</v>
      </c>
      <c r="G1107" s="362" t="str">
        <f>IFERROR(VLOOKUP(B1107,Tabla_CyP,4,FALSE),"")</f>
        <v>m2</v>
      </c>
    </row>
    <row r="1108" spans="1:7" ht="20.100000000000001" customHeight="1">
      <c r="A1108" s="354"/>
      <c r="B1108" s="355"/>
      <c r="C1108" s="360"/>
      <c r="D1108" s="338"/>
      <c r="E1108" s="356"/>
      <c r="F1108" s="357"/>
      <c r="G1108" s="358"/>
    </row>
    <row r="1109" spans="1:7" ht="20.100000000000001" customHeight="1">
      <c r="A1109" s="628" t="s">
        <v>581</v>
      </c>
      <c r="B1109" s="629"/>
      <c r="C1109" s="630" t="s">
        <v>0</v>
      </c>
      <c r="D1109" s="630" t="s">
        <v>23</v>
      </c>
      <c r="E1109" s="632" t="s">
        <v>24</v>
      </c>
      <c r="F1109" s="624" t="s">
        <v>25</v>
      </c>
      <c r="G1109" s="626" t="s">
        <v>26</v>
      </c>
    </row>
    <row r="1110" spans="1:7" ht="20.100000000000001" customHeight="1">
      <c r="A1110" s="363" t="s">
        <v>582</v>
      </c>
      <c r="B1110" s="364" t="s">
        <v>583</v>
      </c>
      <c r="C1110" s="631"/>
      <c r="D1110" s="631"/>
      <c r="E1110" s="633"/>
      <c r="F1110" s="625"/>
      <c r="G1110" s="627"/>
    </row>
    <row r="1111" spans="1:7" ht="20.100000000000001" customHeight="1">
      <c r="A1111" s="599"/>
      <c r="B1111" s="365"/>
      <c r="C1111" s="366" t="s">
        <v>721</v>
      </c>
      <c r="D1111" s="367"/>
      <c r="E1111" s="368"/>
      <c r="F1111" s="369"/>
      <c r="G1111" s="370"/>
    </row>
    <row r="1112" spans="1:7" ht="20.100000000000001" customHeight="1">
      <c r="A1112" s="371" t="str">
        <f t="shared" ref="A1112:A1125" si="330">IFERROR(VLOOKUP(C1112,Tabla_Insumos,4,FALSE),"")</f>
        <v/>
      </c>
      <c r="B1112" s="336" t="str">
        <f t="shared" ref="B1112:B1125" si="331">IFERROR(VLOOKUP(C1112,Tabla_Insumos,5,FALSE),"")</f>
        <v/>
      </c>
      <c r="C1112" s="409"/>
      <c r="D1112" s="333" t="str">
        <f t="shared" ref="D1112:D1125" si="332">IFERROR(VLOOKUP(C1112,Tabla_Insumos,2,FALSE),"")</f>
        <v/>
      </c>
      <c r="E1112" s="397"/>
      <c r="F1112" s="339">
        <f t="shared" ref="F1112:F1125" si="333">IFERROR(VLOOKUP(C1112,Tabla_Insumos,3,FALSE),0)</f>
        <v>0</v>
      </c>
      <c r="G1112" s="340">
        <f>ROUND(E1112*F1112,2)</f>
        <v>0</v>
      </c>
    </row>
    <row r="1113" spans="1:7" ht="20.100000000000001" customHeight="1">
      <c r="A1113" s="371" t="str">
        <f t="shared" si="330"/>
        <v/>
      </c>
      <c r="B1113" s="336" t="str">
        <f t="shared" si="331"/>
        <v/>
      </c>
      <c r="C1113" s="409"/>
      <c r="D1113" s="333" t="str">
        <f t="shared" si="332"/>
        <v/>
      </c>
      <c r="E1113" s="397"/>
      <c r="F1113" s="339">
        <f t="shared" si="333"/>
        <v>0</v>
      </c>
      <c r="G1113" s="340">
        <f t="shared" ref="G1113:G1125" si="334">ROUND(E1113*F1113,2)</f>
        <v>0</v>
      </c>
    </row>
    <row r="1114" spans="1:7" ht="20.100000000000001" customHeight="1">
      <c r="A1114" s="371" t="str">
        <f t="shared" si="330"/>
        <v/>
      </c>
      <c r="B1114" s="336" t="str">
        <f t="shared" si="331"/>
        <v/>
      </c>
      <c r="C1114" s="409"/>
      <c r="D1114" s="333" t="str">
        <f t="shared" si="332"/>
        <v/>
      </c>
      <c r="E1114" s="397"/>
      <c r="F1114" s="339">
        <f t="shared" si="333"/>
        <v>0</v>
      </c>
      <c r="G1114" s="340">
        <f t="shared" si="334"/>
        <v>0</v>
      </c>
    </row>
    <row r="1115" spans="1:7" ht="20.100000000000001" customHeight="1">
      <c r="A1115" s="371" t="str">
        <f t="shared" si="330"/>
        <v/>
      </c>
      <c r="B1115" s="336" t="str">
        <f t="shared" si="331"/>
        <v/>
      </c>
      <c r="C1115" s="409"/>
      <c r="D1115" s="333" t="str">
        <f t="shared" si="332"/>
        <v/>
      </c>
      <c r="E1115" s="337"/>
      <c r="F1115" s="339">
        <f t="shared" si="333"/>
        <v>0</v>
      </c>
      <c r="G1115" s="340">
        <f t="shared" si="334"/>
        <v>0</v>
      </c>
    </row>
    <row r="1116" spans="1:7" ht="20.100000000000001" customHeight="1">
      <c r="A1116" s="371" t="str">
        <f t="shared" si="330"/>
        <v/>
      </c>
      <c r="B1116" s="336" t="str">
        <f t="shared" si="331"/>
        <v/>
      </c>
      <c r="C1116" s="336"/>
      <c r="D1116" s="333" t="str">
        <f t="shared" si="332"/>
        <v/>
      </c>
      <c r="E1116" s="337"/>
      <c r="F1116" s="339">
        <f t="shared" si="333"/>
        <v>0</v>
      </c>
      <c r="G1116" s="340">
        <f t="shared" si="334"/>
        <v>0</v>
      </c>
    </row>
    <row r="1117" spans="1:7" ht="20.100000000000001" customHeight="1">
      <c r="A1117" s="371" t="str">
        <f t="shared" si="330"/>
        <v/>
      </c>
      <c r="B1117" s="336" t="str">
        <f t="shared" si="331"/>
        <v/>
      </c>
      <c r="C1117" s="372"/>
      <c r="D1117" s="333" t="str">
        <f t="shared" si="332"/>
        <v/>
      </c>
      <c r="E1117" s="373"/>
      <c r="F1117" s="339">
        <f t="shared" si="333"/>
        <v>0</v>
      </c>
      <c r="G1117" s="340">
        <f t="shared" si="334"/>
        <v>0</v>
      </c>
    </row>
    <row r="1118" spans="1:7" ht="20.100000000000001" customHeight="1">
      <c r="A1118" s="371" t="str">
        <f t="shared" si="330"/>
        <v/>
      </c>
      <c r="B1118" s="336" t="str">
        <f t="shared" si="331"/>
        <v/>
      </c>
      <c r="C1118" s="372"/>
      <c r="D1118" s="333" t="str">
        <f t="shared" si="332"/>
        <v/>
      </c>
      <c r="E1118" s="373"/>
      <c r="F1118" s="339">
        <f t="shared" si="333"/>
        <v>0</v>
      </c>
      <c r="G1118" s="340">
        <f t="shared" si="334"/>
        <v>0</v>
      </c>
    </row>
    <row r="1119" spans="1:7" ht="20.100000000000001" customHeight="1">
      <c r="A1119" s="371" t="str">
        <f t="shared" si="330"/>
        <v/>
      </c>
      <c r="B1119" s="336" t="str">
        <f t="shared" si="331"/>
        <v/>
      </c>
      <c r="C1119" s="372"/>
      <c r="D1119" s="333" t="str">
        <f t="shared" si="332"/>
        <v/>
      </c>
      <c r="E1119" s="373"/>
      <c r="F1119" s="339">
        <f t="shared" si="333"/>
        <v>0</v>
      </c>
      <c r="G1119" s="340">
        <f t="shared" si="334"/>
        <v>0</v>
      </c>
    </row>
    <row r="1120" spans="1:7" ht="20.100000000000001" customHeight="1">
      <c r="A1120" s="371" t="str">
        <f t="shared" si="330"/>
        <v/>
      </c>
      <c r="B1120" s="336" t="str">
        <f t="shared" si="331"/>
        <v/>
      </c>
      <c r="C1120" s="372"/>
      <c r="D1120" s="333" t="str">
        <f t="shared" si="332"/>
        <v/>
      </c>
      <c r="E1120" s="373"/>
      <c r="F1120" s="339">
        <f t="shared" si="333"/>
        <v>0</v>
      </c>
      <c r="G1120" s="340">
        <f t="shared" si="334"/>
        <v>0</v>
      </c>
    </row>
    <row r="1121" spans="1:7" ht="20.100000000000001" customHeight="1">
      <c r="A1121" s="371" t="str">
        <f t="shared" si="330"/>
        <v/>
      </c>
      <c r="B1121" s="336" t="str">
        <f t="shared" si="331"/>
        <v/>
      </c>
      <c r="C1121" s="372"/>
      <c r="D1121" s="333" t="str">
        <f t="shared" si="332"/>
        <v/>
      </c>
      <c r="E1121" s="373"/>
      <c r="F1121" s="339">
        <f t="shared" si="333"/>
        <v>0</v>
      </c>
      <c r="G1121" s="340">
        <f t="shared" si="334"/>
        <v>0</v>
      </c>
    </row>
    <row r="1122" spans="1:7" ht="20.100000000000001" customHeight="1">
      <c r="A1122" s="371" t="str">
        <f t="shared" si="330"/>
        <v/>
      </c>
      <c r="B1122" s="336" t="str">
        <f t="shared" si="331"/>
        <v/>
      </c>
      <c r="C1122" s="372"/>
      <c r="D1122" s="333" t="str">
        <f t="shared" si="332"/>
        <v/>
      </c>
      <c r="E1122" s="373"/>
      <c r="F1122" s="339">
        <f t="shared" si="333"/>
        <v>0</v>
      </c>
      <c r="G1122" s="340">
        <f t="shared" si="334"/>
        <v>0</v>
      </c>
    </row>
    <row r="1123" spans="1:7" ht="20.100000000000001" customHeight="1">
      <c r="A1123" s="371" t="str">
        <f t="shared" si="330"/>
        <v/>
      </c>
      <c r="B1123" s="336" t="str">
        <f t="shared" si="331"/>
        <v/>
      </c>
      <c r="C1123" s="372"/>
      <c r="D1123" s="333" t="str">
        <f t="shared" si="332"/>
        <v/>
      </c>
      <c r="E1123" s="373"/>
      <c r="F1123" s="339">
        <f t="shared" si="333"/>
        <v>0</v>
      </c>
      <c r="G1123" s="340">
        <f t="shared" si="334"/>
        <v>0</v>
      </c>
    </row>
    <row r="1124" spans="1:7" ht="20.100000000000001" customHeight="1">
      <c r="A1124" s="371" t="str">
        <f t="shared" si="330"/>
        <v/>
      </c>
      <c r="B1124" s="336" t="str">
        <f t="shared" si="331"/>
        <v/>
      </c>
      <c r="C1124" s="372"/>
      <c r="D1124" s="333" t="str">
        <f t="shared" si="332"/>
        <v/>
      </c>
      <c r="E1124" s="373"/>
      <c r="F1124" s="339">
        <f t="shared" si="333"/>
        <v>0</v>
      </c>
      <c r="G1124" s="340">
        <f t="shared" si="334"/>
        <v>0</v>
      </c>
    </row>
    <row r="1125" spans="1:7" ht="20.100000000000001" customHeight="1">
      <c r="A1125" s="371" t="str">
        <f t="shared" si="330"/>
        <v/>
      </c>
      <c r="B1125" s="336" t="str">
        <f t="shared" si="331"/>
        <v/>
      </c>
      <c r="C1125" s="372"/>
      <c r="D1125" s="333" t="str">
        <f t="shared" si="332"/>
        <v/>
      </c>
      <c r="E1125" s="373"/>
      <c r="F1125" s="339">
        <f t="shared" si="333"/>
        <v>0</v>
      </c>
      <c r="G1125" s="340">
        <f t="shared" si="334"/>
        <v>0</v>
      </c>
    </row>
    <row r="1126" spans="1:7" ht="20.100000000000001" customHeight="1">
      <c r="A1126" s="374"/>
      <c r="B1126" s="360"/>
      <c r="C1126" s="360"/>
      <c r="D1126" s="338"/>
      <c r="E1126" s="356"/>
      <c r="F1126" s="598" t="s">
        <v>27</v>
      </c>
      <c r="G1126" s="341">
        <f>SUBTOTAL(9,G1112:G1125)</f>
        <v>0</v>
      </c>
    </row>
    <row r="1127" spans="1:7" ht="20.100000000000001" customHeight="1">
      <c r="A1127" s="374"/>
      <c r="B1127" s="360"/>
      <c r="C1127" s="347" t="s">
        <v>722</v>
      </c>
      <c r="D1127" s="338"/>
      <c r="E1127" s="356"/>
      <c r="F1127" s="357"/>
      <c r="G1127" s="375"/>
    </row>
    <row r="1128" spans="1:7" ht="20.100000000000001" customHeight="1">
      <c r="A1128" s="371" t="str">
        <f t="shared" ref="A1128:A1135" si="335">IFERROR(VLOOKUP(C1128,Tabla_Insumos,4,FALSE),"")</f>
        <v/>
      </c>
      <c r="B1128" s="336" t="str">
        <f t="shared" ref="B1128:B1135" si="336">IFERROR(VLOOKUP(C1128,Tabla_Insumos,5,FALSE),"")</f>
        <v/>
      </c>
      <c r="C1128" s="342"/>
      <c r="D1128" s="333" t="str">
        <f t="shared" ref="D1128:D1135" si="337">IFERROR(VLOOKUP(C1128,Tabla_Insumos,2,FALSE),"")</f>
        <v/>
      </c>
      <c r="E1128" s="403"/>
      <c r="F1128" s="376">
        <f t="shared" ref="F1128:F1135" si="338">IFERROR(VLOOKUP(C1128,Tabla_Insumos,3,FALSE),0)</f>
        <v>0</v>
      </c>
      <c r="G1128" s="340">
        <f>ROUND(E1128*F1128,2)</f>
        <v>0</v>
      </c>
    </row>
    <row r="1129" spans="1:7" ht="20.100000000000001" customHeight="1">
      <c r="A1129" s="371" t="str">
        <f t="shared" si="335"/>
        <v/>
      </c>
      <c r="B1129" s="336" t="str">
        <f t="shared" si="336"/>
        <v/>
      </c>
      <c r="C1129" s="342"/>
      <c r="D1129" s="333" t="str">
        <f t="shared" si="337"/>
        <v/>
      </c>
      <c r="E1129" s="403"/>
      <c r="F1129" s="376">
        <f t="shared" si="338"/>
        <v>0</v>
      </c>
      <c r="G1129" s="340">
        <f t="shared" ref="G1129:G1135" si="339">ROUND(E1129*F1129,2)</f>
        <v>0</v>
      </c>
    </row>
    <row r="1130" spans="1:7" ht="20.100000000000001" customHeight="1">
      <c r="A1130" s="371" t="str">
        <f t="shared" si="335"/>
        <v/>
      </c>
      <c r="B1130" s="336" t="str">
        <f t="shared" si="336"/>
        <v/>
      </c>
      <c r="C1130" s="409"/>
      <c r="D1130" s="333" t="str">
        <f t="shared" si="337"/>
        <v/>
      </c>
      <c r="E1130" s="337"/>
      <c r="F1130" s="376">
        <f>IFERROR(VLOOKUP(C1130,Tabla_Insumos,3,FALSE),0)</f>
        <v>0</v>
      </c>
      <c r="G1130" s="340">
        <f>ROUND(E1130*F1130,2)</f>
        <v>0</v>
      </c>
    </row>
    <row r="1131" spans="1:7" ht="20.100000000000001" customHeight="1">
      <c r="A1131" s="371" t="str">
        <f t="shared" si="335"/>
        <v/>
      </c>
      <c r="B1131" s="336" t="str">
        <f t="shared" si="336"/>
        <v/>
      </c>
      <c r="C1131" s="343"/>
      <c r="D1131" s="333" t="str">
        <f t="shared" si="337"/>
        <v/>
      </c>
      <c r="E1131" s="337"/>
      <c r="F1131" s="376">
        <f t="shared" si="338"/>
        <v>0</v>
      </c>
      <c r="G1131" s="340">
        <f t="shared" si="339"/>
        <v>0</v>
      </c>
    </row>
    <row r="1132" spans="1:7" ht="20.100000000000001" customHeight="1">
      <c r="A1132" s="371" t="str">
        <f t="shared" si="335"/>
        <v/>
      </c>
      <c r="B1132" s="336" t="str">
        <f t="shared" si="336"/>
        <v/>
      </c>
      <c r="C1132" s="336"/>
      <c r="D1132" s="333" t="str">
        <f t="shared" si="337"/>
        <v/>
      </c>
      <c r="E1132" s="337"/>
      <c r="F1132" s="376">
        <f t="shared" si="338"/>
        <v>0</v>
      </c>
      <c r="G1132" s="340">
        <f t="shared" si="339"/>
        <v>0</v>
      </c>
    </row>
    <row r="1133" spans="1:7" ht="20.100000000000001" customHeight="1">
      <c r="A1133" s="371" t="str">
        <f t="shared" si="335"/>
        <v/>
      </c>
      <c r="B1133" s="336" t="str">
        <f t="shared" si="336"/>
        <v/>
      </c>
      <c r="C1133" s="336"/>
      <c r="D1133" s="333" t="str">
        <f t="shared" si="337"/>
        <v/>
      </c>
      <c r="E1133" s="337"/>
      <c r="F1133" s="376">
        <f t="shared" si="338"/>
        <v>0</v>
      </c>
      <c r="G1133" s="340">
        <f t="shared" si="339"/>
        <v>0</v>
      </c>
    </row>
    <row r="1134" spans="1:7" ht="20.100000000000001" customHeight="1">
      <c r="A1134" s="371" t="str">
        <f t="shared" si="335"/>
        <v/>
      </c>
      <c r="B1134" s="336" t="str">
        <f t="shared" si="336"/>
        <v/>
      </c>
      <c r="C1134" s="372"/>
      <c r="D1134" s="333" t="str">
        <f t="shared" si="337"/>
        <v/>
      </c>
      <c r="E1134" s="373"/>
      <c r="F1134" s="376">
        <f t="shared" si="338"/>
        <v>0</v>
      </c>
      <c r="G1134" s="340">
        <f t="shared" si="339"/>
        <v>0</v>
      </c>
    </row>
    <row r="1135" spans="1:7" ht="20.100000000000001" customHeight="1">
      <c r="A1135" s="371" t="str">
        <f t="shared" si="335"/>
        <v/>
      </c>
      <c r="B1135" s="336" t="str">
        <f t="shared" si="336"/>
        <v/>
      </c>
      <c r="C1135" s="372"/>
      <c r="D1135" s="333" t="str">
        <f t="shared" si="337"/>
        <v/>
      </c>
      <c r="E1135" s="373"/>
      <c r="F1135" s="376">
        <f t="shared" si="338"/>
        <v>0</v>
      </c>
      <c r="G1135" s="340">
        <f t="shared" si="339"/>
        <v>0</v>
      </c>
    </row>
    <row r="1136" spans="1:7" ht="20.100000000000001" customHeight="1">
      <c r="A1136" s="374"/>
      <c r="B1136" s="360"/>
      <c r="C1136" s="360"/>
      <c r="D1136" s="338"/>
      <c r="E1136" s="356"/>
      <c r="F1136" s="598" t="s">
        <v>28</v>
      </c>
      <c r="G1136" s="341">
        <f>SUBTOTAL(9,G1128:G1135)</f>
        <v>0</v>
      </c>
    </row>
    <row r="1137" spans="1:7" ht="20.100000000000001" customHeight="1">
      <c r="A1137" s="374"/>
      <c r="B1137" s="360"/>
      <c r="C1137" s="347" t="s">
        <v>723</v>
      </c>
      <c r="D1137" s="338"/>
      <c r="E1137" s="356"/>
      <c r="F1137" s="357"/>
      <c r="G1137" s="375"/>
    </row>
    <row r="1138" spans="1:7" ht="20.100000000000001" customHeight="1">
      <c r="A1138" s="371" t="str">
        <f t="shared" ref="A1138:A1146" si="340">IFERROR(VLOOKUP(C1138,Tabla_Insumos,4,FALSE),"")</f>
        <v/>
      </c>
      <c r="B1138" s="336" t="str">
        <f t="shared" ref="B1138:B1146" si="341">IFERROR(VLOOKUP(C1138,Tabla_Insumos,5,FALSE),"")</f>
        <v/>
      </c>
      <c r="C1138" s="343"/>
      <c r="D1138" s="333" t="str">
        <f t="shared" ref="D1138:D1146" si="342">IFERROR(VLOOKUP(C1138,Tabla_Insumos,2,FALSE),"")</f>
        <v/>
      </c>
      <c r="E1138" s="402"/>
      <c r="F1138" s="339">
        <f t="shared" ref="F1138:F1146" si="343">IFERROR(VLOOKUP(C1138,Tabla_Insumos,3,FALSE),0)</f>
        <v>0</v>
      </c>
      <c r="G1138" s="340">
        <f>ROUND(E1138*F1138,2)</f>
        <v>0</v>
      </c>
    </row>
    <row r="1139" spans="1:7" ht="20.100000000000001" customHeight="1">
      <c r="A1139" s="371" t="str">
        <f t="shared" si="340"/>
        <v/>
      </c>
      <c r="B1139" s="336" t="str">
        <f t="shared" si="341"/>
        <v/>
      </c>
      <c r="C1139" s="343"/>
      <c r="D1139" s="333" t="str">
        <f t="shared" si="342"/>
        <v/>
      </c>
      <c r="E1139" s="402"/>
      <c r="F1139" s="339">
        <f t="shared" si="343"/>
        <v>0</v>
      </c>
      <c r="G1139" s="340">
        <f t="shared" ref="G1139:G1146" si="344">ROUND(E1139*F1139,2)</f>
        <v>0</v>
      </c>
    </row>
    <row r="1140" spans="1:7" ht="20.100000000000001" customHeight="1">
      <c r="A1140" s="371" t="str">
        <f t="shared" si="340"/>
        <v/>
      </c>
      <c r="B1140" s="336" t="str">
        <f t="shared" si="341"/>
        <v/>
      </c>
      <c r="C1140" s="343"/>
      <c r="D1140" s="333" t="str">
        <f t="shared" si="342"/>
        <v/>
      </c>
      <c r="E1140" s="402"/>
      <c r="F1140" s="339">
        <f t="shared" si="343"/>
        <v>0</v>
      </c>
      <c r="G1140" s="340">
        <f t="shared" si="344"/>
        <v>0</v>
      </c>
    </row>
    <row r="1141" spans="1:7" ht="20.100000000000001" customHeight="1">
      <c r="A1141" s="371" t="str">
        <f t="shared" si="340"/>
        <v/>
      </c>
      <c r="B1141" s="336" t="str">
        <f t="shared" si="341"/>
        <v/>
      </c>
      <c r="C1141" s="377"/>
      <c r="D1141" s="333" t="str">
        <f t="shared" si="342"/>
        <v/>
      </c>
      <c r="E1141" s="337"/>
      <c r="F1141" s="339">
        <f t="shared" si="343"/>
        <v>0</v>
      </c>
      <c r="G1141" s="340">
        <f t="shared" si="344"/>
        <v>0</v>
      </c>
    </row>
    <row r="1142" spans="1:7" ht="20.100000000000001" customHeight="1">
      <c r="A1142" s="371" t="str">
        <f t="shared" si="340"/>
        <v/>
      </c>
      <c r="B1142" s="336" t="str">
        <f t="shared" si="341"/>
        <v/>
      </c>
      <c r="C1142" s="378"/>
      <c r="D1142" s="333" t="str">
        <f t="shared" si="342"/>
        <v/>
      </c>
      <c r="E1142" s="337"/>
      <c r="F1142" s="339">
        <f t="shared" si="343"/>
        <v>0</v>
      </c>
      <c r="G1142" s="340">
        <f t="shared" si="344"/>
        <v>0</v>
      </c>
    </row>
    <row r="1143" spans="1:7" ht="20.100000000000001" customHeight="1">
      <c r="A1143" s="371" t="str">
        <f t="shared" si="340"/>
        <v/>
      </c>
      <c r="B1143" s="336" t="str">
        <f t="shared" si="341"/>
        <v/>
      </c>
      <c r="C1143" s="372"/>
      <c r="D1143" s="333" t="str">
        <f t="shared" si="342"/>
        <v/>
      </c>
      <c r="E1143" s="373"/>
      <c r="F1143" s="339">
        <f t="shared" si="343"/>
        <v>0</v>
      </c>
      <c r="G1143" s="340">
        <f t="shared" si="344"/>
        <v>0</v>
      </c>
    </row>
    <row r="1144" spans="1:7" ht="20.100000000000001" customHeight="1">
      <c r="A1144" s="371" t="str">
        <f t="shared" si="340"/>
        <v/>
      </c>
      <c r="B1144" s="336" t="str">
        <f t="shared" si="341"/>
        <v/>
      </c>
      <c r="C1144" s="372"/>
      <c r="D1144" s="333" t="str">
        <f t="shared" si="342"/>
        <v/>
      </c>
      <c r="E1144" s="373"/>
      <c r="F1144" s="339">
        <f t="shared" si="343"/>
        <v>0</v>
      </c>
      <c r="G1144" s="340">
        <f t="shared" si="344"/>
        <v>0</v>
      </c>
    </row>
    <row r="1145" spans="1:7" ht="20.100000000000001" customHeight="1">
      <c r="A1145" s="371" t="str">
        <f t="shared" si="340"/>
        <v/>
      </c>
      <c r="B1145" s="336" t="str">
        <f t="shared" si="341"/>
        <v/>
      </c>
      <c r="C1145" s="372"/>
      <c r="D1145" s="333" t="str">
        <f t="shared" si="342"/>
        <v/>
      </c>
      <c r="E1145" s="373"/>
      <c r="F1145" s="339">
        <f t="shared" si="343"/>
        <v>0</v>
      </c>
      <c r="G1145" s="340">
        <f t="shared" si="344"/>
        <v>0</v>
      </c>
    </row>
    <row r="1146" spans="1:7" ht="20.100000000000001" customHeight="1">
      <c r="A1146" s="371" t="str">
        <f t="shared" si="340"/>
        <v/>
      </c>
      <c r="B1146" s="336" t="str">
        <f t="shared" si="341"/>
        <v/>
      </c>
      <c r="C1146" s="372"/>
      <c r="D1146" s="333" t="str">
        <f t="shared" si="342"/>
        <v/>
      </c>
      <c r="E1146" s="373"/>
      <c r="F1146" s="339">
        <f t="shared" si="343"/>
        <v>0</v>
      </c>
      <c r="G1146" s="340">
        <f t="shared" si="344"/>
        <v>0</v>
      </c>
    </row>
    <row r="1147" spans="1:7" ht="20.100000000000001" customHeight="1">
      <c r="A1147" s="379"/>
      <c r="B1147" s="338"/>
      <c r="C1147" s="360"/>
      <c r="D1147" s="338"/>
      <c r="E1147" s="356"/>
      <c r="F1147" s="598" t="s">
        <v>29</v>
      </c>
      <c r="G1147" s="341">
        <f>SUBTOTAL(9,G1138:G1146)</f>
        <v>0</v>
      </c>
    </row>
    <row r="1148" spans="1:7" ht="20.100000000000001" customHeight="1" thickBot="1">
      <c r="A1148" s="380"/>
      <c r="B1148" s="381"/>
      <c r="C1148" s="382"/>
      <c r="D1148" s="381"/>
      <c r="E1148" s="383"/>
      <c r="F1148" s="384"/>
      <c r="G1148" s="385"/>
    </row>
    <row r="1149" spans="1:7" ht="20.100000000000001" customHeight="1" thickBot="1">
      <c r="A1149" s="395" t="str">
        <f>B1107</f>
        <v>22.1</v>
      </c>
      <c r="B1149" s="386" t="str">
        <f>C1107</f>
        <v>Cubierta de Techo (Aislación Hidráulica)</v>
      </c>
      <c r="C1149" s="387"/>
      <c r="D1149" s="387" t="s">
        <v>30</v>
      </c>
      <c r="E1149" s="388"/>
      <c r="F1149" s="389" t="s">
        <v>31</v>
      </c>
      <c r="G1149" s="390">
        <f>SUBTOTAL(9,G1112:G1148)</f>
        <v>0</v>
      </c>
    </row>
    <row r="1150" spans="1:7" ht="20.100000000000001" customHeight="1" thickTop="1" thickBot="1"/>
    <row r="1151" spans="1:7" ht="20.100000000000001" customHeight="1" thickTop="1">
      <c r="A1151" s="391" t="s">
        <v>1255</v>
      </c>
      <c r="B1151" s="392"/>
      <c r="C1151" s="392"/>
      <c r="D1151" s="392"/>
      <c r="E1151" s="392"/>
      <c r="F1151" s="392"/>
      <c r="G1151" s="393"/>
    </row>
    <row r="1152" spans="1:7" ht="20.100000000000001" customHeight="1">
      <c r="A1152" s="344" t="s">
        <v>719</v>
      </c>
      <c r="B1152" s="345" t="str">
        <f>Comitente</f>
        <v>INSTITUTO PROVINCIAL DE LA VIVIENDA</v>
      </c>
      <c r="C1152" s="346"/>
      <c r="D1152" s="347"/>
      <c r="E1152" s="347"/>
      <c r="F1152" s="348"/>
      <c r="G1152" s="349"/>
    </row>
    <row r="1153" spans="1:7" ht="20.100000000000001" customHeight="1">
      <c r="A1153" s="344" t="s">
        <v>720</v>
      </c>
      <c r="B1153" s="345" t="str">
        <f>Contratista</f>
        <v>xxxxxx</v>
      </c>
      <c r="C1153" s="350"/>
      <c r="D1153" s="350"/>
      <c r="E1153" s="350"/>
      <c r="F1153" s="351"/>
      <c r="G1153" s="352"/>
    </row>
    <row r="1154" spans="1:7" ht="20.100000000000001" customHeight="1">
      <c r="A1154" s="344" t="s">
        <v>20</v>
      </c>
      <c r="B1154" s="345" t="str">
        <f>Obra</f>
        <v>BARRIO SAN CAYETANO - DPTO. CHIMBAS</v>
      </c>
      <c r="C1154" s="350"/>
      <c r="D1154" s="350"/>
      <c r="E1154" s="350"/>
      <c r="F1154" s="351" t="s">
        <v>33</v>
      </c>
      <c r="G1154" s="353">
        <f>+Datos!$C$10</f>
        <v>43525</v>
      </c>
    </row>
    <row r="1155" spans="1:7" ht="20.100000000000001" customHeight="1">
      <c r="A1155" s="354" t="s">
        <v>718</v>
      </c>
      <c r="B1155" s="355" t="str">
        <f>Ubicación</f>
        <v>DPTO. CHIMBAS</v>
      </c>
      <c r="C1155" s="355"/>
      <c r="D1155" s="338"/>
      <c r="E1155" s="356"/>
      <c r="F1155" s="357"/>
      <c r="G1155" s="358"/>
    </row>
    <row r="1156" spans="1:7" ht="20.100000000000001" customHeight="1">
      <c r="A1156" s="354" t="s">
        <v>34</v>
      </c>
      <c r="B1156" s="359" t="s">
        <v>1125</v>
      </c>
      <c r="C1156" s="360" t="str">
        <f>IFERROR(VLOOKUP(B1156,Tabla_CyP,2,FALSE),"")</f>
        <v>VIVIENDA</v>
      </c>
      <c r="D1156" s="361"/>
      <c r="E1156" s="356"/>
      <c r="F1156" s="357"/>
      <c r="G1156" s="358"/>
    </row>
    <row r="1157" spans="1:7" ht="20.100000000000001" customHeight="1">
      <c r="A1157" s="354" t="s">
        <v>21</v>
      </c>
      <c r="B1157" s="394">
        <f>IFERROR(VLOOKUP(COUNTIF($A$1:A1157,"ITEM:"),Tabla_NumeroItem,2,FALSE),"")</f>
        <v>23</v>
      </c>
      <c r="C1157" s="360" t="str">
        <f>IFERROR(VLOOKUP(B1157,Tabla_CyP,2,FALSE),"")</f>
        <v xml:space="preserve">Carpeta Bajo Cerámico </v>
      </c>
      <c r="D1157" s="338"/>
      <c r="E1157" s="356"/>
      <c r="F1157" s="351" t="s">
        <v>22</v>
      </c>
      <c r="G1157" s="362" t="str">
        <f>IFERROR(VLOOKUP(B1157,Tabla_CyP,4,FALSE),"")</f>
        <v>m2</v>
      </c>
    </row>
    <row r="1158" spans="1:7" ht="20.100000000000001" customHeight="1">
      <c r="A1158" s="354"/>
      <c r="B1158" s="355"/>
      <c r="C1158" s="360"/>
      <c r="D1158" s="338"/>
      <c r="E1158" s="356"/>
      <c r="F1158" s="357"/>
      <c r="G1158" s="358"/>
    </row>
    <row r="1159" spans="1:7" ht="20.100000000000001" customHeight="1">
      <c r="A1159" s="628" t="s">
        <v>581</v>
      </c>
      <c r="B1159" s="629"/>
      <c r="C1159" s="630" t="s">
        <v>0</v>
      </c>
      <c r="D1159" s="630" t="s">
        <v>23</v>
      </c>
      <c r="E1159" s="632" t="s">
        <v>24</v>
      </c>
      <c r="F1159" s="624" t="s">
        <v>25</v>
      </c>
      <c r="G1159" s="626" t="s">
        <v>26</v>
      </c>
    </row>
    <row r="1160" spans="1:7" ht="20.100000000000001" customHeight="1">
      <c r="A1160" s="363" t="s">
        <v>582</v>
      </c>
      <c r="B1160" s="364" t="s">
        <v>583</v>
      </c>
      <c r="C1160" s="631"/>
      <c r="D1160" s="631"/>
      <c r="E1160" s="633"/>
      <c r="F1160" s="625"/>
      <c r="G1160" s="627"/>
    </row>
    <row r="1161" spans="1:7" ht="20.100000000000001" customHeight="1">
      <c r="A1161" s="599"/>
      <c r="B1161" s="365"/>
      <c r="C1161" s="366" t="s">
        <v>721</v>
      </c>
      <c r="D1161" s="367"/>
      <c r="E1161" s="368"/>
      <c r="F1161" s="369"/>
      <c r="G1161" s="370"/>
    </row>
    <row r="1162" spans="1:7" ht="20.100000000000001" customHeight="1">
      <c r="A1162" s="371" t="str">
        <f t="shared" ref="A1162:A1175" si="345">IFERROR(VLOOKUP(C1162,Tabla_Insumos,4,FALSE),"")</f>
        <v/>
      </c>
      <c r="B1162" s="336" t="str">
        <f t="shared" ref="B1162:B1175" si="346">IFERROR(VLOOKUP(C1162,Tabla_Insumos,5,FALSE),"")</f>
        <v/>
      </c>
      <c r="C1162" s="407"/>
      <c r="D1162" s="333" t="str">
        <f t="shared" ref="D1162:D1175" si="347">IFERROR(VLOOKUP(C1162,Tabla_Insumos,2,FALSE),"")</f>
        <v/>
      </c>
      <c r="E1162" s="573"/>
      <c r="F1162" s="339">
        <f t="shared" ref="F1162:F1175" si="348">IFERROR(VLOOKUP(C1162,Tabla_Insumos,3,FALSE),0)</f>
        <v>0</v>
      </c>
      <c r="G1162" s="340">
        <f>ROUND(E1162*F1162,2)</f>
        <v>0</v>
      </c>
    </row>
    <row r="1163" spans="1:7" ht="20.100000000000001" customHeight="1">
      <c r="A1163" s="371" t="str">
        <f t="shared" si="345"/>
        <v/>
      </c>
      <c r="B1163" s="336" t="str">
        <f t="shared" si="346"/>
        <v/>
      </c>
      <c r="C1163" s="407"/>
      <c r="D1163" s="333" t="str">
        <f t="shared" si="347"/>
        <v/>
      </c>
      <c r="E1163" s="573"/>
      <c r="F1163" s="339">
        <f t="shared" si="348"/>
        <v>0</v>
      </c>
      <c r="G1163" s="340">
        <f t="shared" ref="G1163:G1175" si="349">ROUND(E1163*F1163,2)</f>
        <v>0</v>
      </c>
    </row>
    <row r="1164" spans="1:7" ht="20.100000000000001" customHeight="1">
      <c r="A1164" s="371" t="str">
        <f t="shared" si="345"/>
        <v/>
      </c>
      <c r="B1164" s="336" t="str">
        <f t="shared" si="346"/>
        <v/>
      </c>
      <c r="C1164" s="407"/>
      <c r="D1164" s="333" t="str">
        <f t="shared" si="347"/>
        <v/>
      </c>
      <c r="E1164" s="573"/>
      <c r="F1164" s="339">
        <f t="shared" si="348"/>
        <v>0</v>
      </c>
      <c r="G1164" s="340">
        <f t="shared" si="349"/>
        <v>0</v>
      </c>
    </row>
    <row r="1165" spans="1:7" ht="20.100000000000001" customHeight="1">
      <c r="A1165" s="371" t="str">
        <f t="shared" si="345"/>
        <v/>
      </c>
      <c r="B1165" s="336" t="str">
        <f t="shared" si="346"/>
        <v/>
      </c>
      <c r="C1165" s="409"/>
      <c r="D1165" s="333" t="str">
        <f t="shared" si="347"/>
        <v/>
      </c>
      <c r="E1165" s="403"/>
      <c r="F1165" s="339">
        <f t="shared" si="348"/>
        <v>0</v>
      </c>
      <c r="G1165" s="340">
        <f t="shared" si="349"/>
        <v>0</v>
      </c>
    </row>
    <row r="1166" spans="1:7" ht="20.100000000000001" customHeight="1">
      <c r="A1166" s="371" t="str">
        <f t="shared" si="345"/>
        <v/>
      </c>
      <c r="B1166" s="336" t="str">
        <f t="shared" si="346"/>
        <v/>
      </c>
      <c r="C1166" s="336"/>
      <c r="D1166" s="333" t="str">
        <f t="shared" si="347"/>
        <v/>
      </c>
      <c r="E1166" s="337"/>
      <c r="F1166" s="339">
        <f t="shared" si="348"/>
        <v>0</v>
      </c>
      <c r="G1166" s="340">
        <f t="shared" si="349"/>
        <v>0</v>
      </c>
    </row>
    <row r="1167" spans="1:7" ht="20.100000000000001" customHeight="1">
      <c r="A1167" s="371" t="str">
        <f t="shared" si="345"/>
        <v/>
      </c>
      <c r="B1167" s="336" t="str">
        <f t="shared" si="346"/>
        <v/>
      </c>
      <c r="C1167" s="372"/>
      <c r="D1167" s="333" t="str">
        <f t="shared" si="347"/>
        <v/>
      </c>
      <c r="E1167" s="373"/>
      <c r="F1167" s="339">
        <f t="shared" si="348"/>
        <v>0</v>
      </c>
      <c r="G1167" s="340">
        <f t="shared" si="349"/>
        <v>0</v>
      </c>
    </row>
    <row r="1168" spans="1:7" ht="20.100000000000001" customHeight="1">
      <c r="A1168" s="371" t="str">
        <f t="shared" si="345"/>
        <v/>
      </c>
      <c r="B1168" s="336" t="str">
        <f t="shared" si="346"/>
        <v/>
      </c>
      <c r="C1168" s="372"/>
      <c r="D1168" s="333" t="str">
        <f t="shared" si="347"/>
        <v/>
      </c>
      <c r="E1168" s="373"/>
      <c r="F1168" s="339">
        <f t="shared" si="348"/>
        <v>0</v>
      </c>
      <c r="G1168" s="340">
        <f t="shared" si="349"/>
        <v>0</v>
      </c>
    </row>
    <row r="1169" spans="1:7" ht="20.100000000000001" customHeight="1">
      <c r="A1169" s="371" t="str">
        <f t="shared" si="345"/>
        <v/>
      </c>
      <c r="B1169" s="336" t="str">
        <f t="shared" si="346"/>
        <v/>
      </c>
      <c r="C1169" s="372"/>
      <c r="D1169" s="333" t="str">
        <f t="shared" si="347"/>
        <v/>
      </c>
      <c r="E1169" s="373"/>
      <c r="F1169" s="339">
        <f t="shared" si="348"/>
        <v>0</v>
      </c>
      <c r="G1169" s="340">
        <f t="shared" si="349"/>
        <v>0</v>
      </c>
    </row>
    <row r="1170" spans="1:7" ht="20.100000000000001" customHeight="1">
      <c r="A1170" s="371" t="str">
        <f t="shared" si="345"/>
        <v/>
      </c>
      <c r="B1170" s="336" t="str">
        <f t="shared" si="346"/>
        <v/>
      </c>
      <c r="C1170" s="372"/>
      <c r="D1170" s="333" t="str">
        <f t="shared" si="347"/>
        <v/>
      </c>
      <c r="E1170" s="373"/>
      <c r="F1170" s="339">
        <f t="shared" si="348"/>
        <v>0</v>
      </c>
      <c r="G1170" s="340">
        <f t="shared" si="349"/>
        <v>0</v>
      </c>
    </row>
    <row r="1171" spans="1:7" ht="20.100000000000001" customHeight="1">
      <c r="A1171" s="371" t="str">
        <f t="shared" si="345"/>
        <v/>
      </c>
      <c r="B1171" s="336" t="str">
        <f t="shared" si="346"/>
        <v/>
      </c>
      <c r="C1171" s="372"/>
      <c r="D1171" s="333" t="str">
        <f t="shared" si="347"/>
        <v/>
      </c>
      <c r="E1171" s="373"/>
      <c r="F1171" s="339">
        <f t="shared" si="348"/>
        <v>0</v>
      </c>
      <c r="G1171" s="340">
        <f t="shared" si="349"/>
        <v>0</v>
      </c>
    </row>
    <row r="1172" spans="1:7" ht="20.100000000000001" customHeight="1">
      <c r="A1172" s="371" t="str">
        <f t="shared" si="345"/>
        <v/>
      </c>
      <c r="B1172" s="336" t="str">
        <f t="shared" si="346"/>
        <v/>
      </c>
      <c r="C1172" s="372"/>
      <c r="D1172" s="333" t="str">
        <f t="shared" si="347"/>
        <v/>
      </c>
      <c r="E1172" s="373"/>
      <c r="F1172" s="339">
        <f t="shared" si="348"/>
        <v>0</v>
      </c>
      <c r="G1172" s="340">
        <f t="shared" si="349"/>
        <v>0</v>
      </c>
    </row>
    <row r="1173" spans="1:7" ht="20.100000000000001" customHeight="1">
      <c r="A1173" s="371" t="str">
        <f t="shared" si="345"/>
        <v/>
      </c>
      <c r="B1173" s="336" t="str">
        <f t="shared" si="346"/>
        <v/>
      </c>
      <c r="C1173" s="372"/>
      <c r="D1173" s="333" t="str">
        <f t="shared" si="347"/>
        <v/>
      </c>
      <c r="E1173" s="373"/>
      <c r="F1173" s="339">
        <f t="shared" si="348"/>
        <v>0</v>
      </c>
      <c r="G1173" s="340">
        <f t="shared" si="349"/>
        <v>0</v>
      </c>
    </row>
    <row r="1174" spans="1:7" ht="20.100000000000001" customHeight="1">
      <c r="A1174" s="371" t="str">
        <f t="shared" si="345"/>
        <v/>
      </c>
      <c r="B1174" s="336" t="str">
        <f t="shared" si="346"/>
        <v/>
      </c>
      <c r="C1174" s="372"/>
      <c r="D1174" s="333" t="str">
        <f t="shared" si="347"/>
        <v/>
      </c>
      <c r="E1174" s="373"/>
      <c r="F1174" s="339">
        <f t="shared" si="348"/>
        <v>0</v>
      </c>
      <c r="G1174" s="340">
        <f t="shared" si="349"/>
        <v>0</v>
      </c>
    </row>
    <row r="1175" spans="1:7" ht="20.100000000000001" customHeight="1">
      <c r="A1175" s="371" t="str">
        <f t="shared" si="345"/>
        <v/>
      </c>
      <c r="B1175" s="336" t="str">
        <f t="shared" si="346"/>
        <v/>
      </c>
      <c r="C1175" s="372"/>
      <c r="D1175" s="333" t="str">
        <f t="shared" si="347"/>
        <v/>
      </c>
      <c r="E1175" s="373"/>
      <c r="F1175" s="339">
        <f t="shared" si="348"/>
        <v>0</v>
      </c>
      <c r="G1175" s="340">
        <f t="shared" si="349"/>
        <v>0</v>
      </c>
    </row>
    <row r="1176" spans="1:7" ht="20.100000000000001" customHeight="1">
      <c r="A1176" s="374"/>
      <c r="B1176" s="360"/>
      <c r="C1176" s="360"/>
      <c r="D1176" s="338"/>
      <c r="E1176" s="356"/>
      <c r="F1176" s="598" t="s">
        <v>27</v>
      </c>
      <c r="G1176" s="341">
        <f>SUBTOTAL(9,G1162:G1175)</f>
        <v>0</v>
      </c>
    </row>
    <row r="1177" spans="1:7" ht="20.100000000000001" customHeight="1">
      <c r="A1177" s="374"/>
      <c r="B1177" s="360"/>
      <c r="C1177" s="347" t="s">
        <v>722</v>
      </c>
      <c r="D1177" s="338"/>
      <c r="E1177" s="356"/>
      <c r="F1177" s="357"/>
      <c r="G1177" s="375"/>
    </row>
    <row r="1178" spans="1:7" ht="20.100000000000001" customHeight="1">
      <c r="A1178" s="371" t="str">
        <f t="shared" ref="A1178:A1185" si="350">IFERROR(VLOOKUP(C1178,Tabla_Insumos,4,FALSE),"")</f>
        <v/>
      </c>
      <c r="B1178" s="336" t="str">
        <f t="shared" ref="B1178:B1185" si="351">IFERROR(VLOOKUP(C1178,Tabla_Insumos,5,FALSE),"")</f>
        <v/>
      </c>
      <c r="C1178" s="342"/>
      <c r="D1178" s="333" t="str">
        <f t="shared" ref="D1178:D1185" si="352">IFERROR(VLOOKUP(C1178,Tabla_Insumos,2,FALSE),"")</f>
        <v/>
      </c>
      <c r="E1178" s="403"/>
      <c r="F1178" s="376">
        <f t="shared" ref="F1178:F1185" si="353">IFERROR(VLOOKUP(C1178,Tabla_Insumos,3,FALSE),0)</f>
        <v>0</v>
      </c>
      <c r="G1178" s="340">
        <f>ROUND(E1178*F1178,2)</f>
        <v>0</v>
      </c>
    </row>
    <row r="1179" spans="1:7" ht="20.100000000000001" customHeight="1">
      <c r="A1179" s="371" t="str">
        <f t="shared" si="350"/>
        <v/>
      </c>
      <c r="B1179" s="336" t="str">
        <f t="shared" si="351"/>
        <v/>
      </c>
      <c r="C1179" s="342"/>
      <c r="D1179" s="333" t="str">
        <f t="shared" si="352"/>
        <v/>
      </c>
      <c r="E1179" s="403"/>
      <c r="F1179" s="376">
        <f t="shared" si="353"/>
        <v>0</v>
      </c>
      <c r="G1179" s="340">
        <f t="shared" ref="G1179:G1185" si="354">ROUND(E1179*F1179,2)</f>
        <v>0</v>
      </c>
    </row>
    <row r="1180" spans="1:7" ht="20.100000000000001" customHeight="1">
      <c r="A1180" s="371" t="str">
        <f t="shared" si="350"/>
        <v/>
      </c>
      <c r="B1180" s="336" t="str">
        <f t="shared" si="351"/>
        <v/>
      </c>
      <c r="C1180" s="343"/>
      <c r="D1180" s="333" t="str">
        <f t="shared" si="352"/>
        <v/>
      </c>
      <c r="E1180" s="337"/>
      <c r="F1180" s="376">
        <f t="shared" si="353"/>
        <v>0</v>
      </c>
      <c r="G1180" s="340">
        <f t="shared" si="354"/>
        <v>0</v>
      </c>
    </row>
    <row r="1181" spans="1:7" ht="20.100000000000001" customHeight="1">
      <c r="A1181" s="371" t="str">
        <f t="shared" si="350"/>
        <v/>
      </c>
      <c r="B1181" s="336" t="str">
        <f t="shared" si="351"/>
        <v/>
      </c>
      <c r="C1181" s="343"/>
      <c r="D1181" s="333" t="str">
        <f t="shared" si="352"/>
        <v/>
      </c>
      <c r="E1181" s="337"/>
      <c r="F1181" s="376">
        <f t="shared" si="353"/>
        <v>0</v>
      </c>
      <c r="G1181" s="340">
        <f t="shared" si="354"/>
        <v>0</v>
      </c>
    </row>
    <row r="1182" spans="1:7" ht="20.100000000000001" customHeight="1">
      <c r="A1182" s="371" t="str">
        <f t="shared" si="350"/>
        <v/>
      </c>
      <c r="B1182" s="336" t="str">
        <f t="shared" si="351"/>
        <v/>
      </c>
      <c r="C1182" s="336"/>
      <c r="D1182" s="333" t="str">
        <f t="shared" si="352"/>
        <v/>
      </c>
      <c r="E1182" s="337"/>
      <c r="F1182" s="376">
        <f t="shared" si="353"/>
        <v>0</v>
      </c>
      <c r="G1182" s="340">
        <f t="shared" si="354"/>
        <v>0</v>
      </c>
    </row>
    <row r="1183" spans="1:7" ht="20.100000000000001" customHeight="1">
      <c r="A1183" s="371" t="str">
        <f t="shared" si="350"/>
        <v/>
      </c>
      <c r="B1183" s="336" t="str">
        <f t="shared" si="351"/>
        <v/>
      </c>
      <c r="C1183" s="336"/>
      <c r="D1183" s="333" t="str">
        <f t="shared" si="352"/>
        <v/>
      </c>
      <c r="E1183" s="337"/>
      <c r="F1183" s="376">
        <f t="shared" si="353"/>
        <v>0</v>
      </c>
      <c r="G1183" s="340">
        <f t="shared" si="354"/>
        <v>0</v>
      </c>
    </row>
    <row r="1184" spans="1:7" ht="20.100000000000001" customHeight="1">
      <c r="A1184" s="371" t="str">
        <f t="shared" si="350"/>
        <v/>
      </c>
      <c r="B1184" s="336" t="str">
        <f t="shared" si="351"/>
        <v/>
      </c>
      <c r="C1184" s="372"/>
      <c r="D1184" s="333" t="str">
        <f t="shared" si="352"/>
        <v/>
      </c>
      <c r="E1184" s="373"/>
      <c r="F1184" s="376">
        <f t="shared" si="353"/>
        <v>0</v>
      </c>
      <c r="G1184" s="340">
        <f t="shared" si="354"/>
        <v>0</v>
      </c>
    </row>
    <row r="1185" spans="1:7" ht="20.100000000000001" customHeight="1">
      <c r="A1185" s="371" t="str">
        <f t="shared" si="350"/>
        <v/>
      </c>
      <c r="B1185" s="336" t="str">
        <f t="shared" si="351"/>
        <v/>
      </c>
      <c r="C1185" s="372"/>
      <c r="D1185" s="333" t="str">
        <f t="shared" si="352"/>
        <v/>
      </c>
      <c r="E1185" s="373"/>
      <c r="F1185" s="376">
        <f t="shared" si="353"/>
        <v>0</v>
      </c>
      <c r="G1185" s="340">
        <f t="shared" si="354"/>
        <v>0</v>
      </c>
    </row>
    <row r="1186" spans="1:7" ht="20.100000000000001" customHeight="1">
      <c r="A1186" s="374"/>
      <c r="B1186" s="360"/>
      <c r="C1186" s="360"/>
      <c r="D1186" s="338"/>
      <c r="E1186" s="356"/>
      <c r="F1186" s="598" t="s">
        <v>28</v>
      </c>
      <c r="G1186" s="341">
        <f>SUBTOTAL(9,G1178:G1185)</f>
        <v>0</v>
      </c>
    </row>
    <row r="1187" spans="1:7" ht="20.100000000000001" customHeight="1">
      <c r="A1187" s="374"/>
      <c r="B1187" s="360"/>
      <c r="C1187" s="347" t="s">
        <v>723</v>
      </c>
      <c r="D1187" s="338"/>
      <c r="E1187" s="356"/>
      <c r="F1187" s="357"/>
      <c r="G1187" s="375"/>
    </row>
    <row r="1188" spans="1:7" ht="20.100000000000001" customHeight="1">
      <c r="A1188" s="371" t="str">
        <f t="shared" ref="A1188:A1196" si="355">IFERROR(VLOOKUP(C1188,Tabla_Insumos,4,FALSE),"")</f>
        <v/>
      </c>
      <c r="B1188" s="336" t="str">
        <f t="shared" ref="B1188:B1196" si="356">IFERROR(VLOOKUP(C1188,Tabla_Insumos,5,FALSE),"")</f>
        <v/>
      </c>
      <c r="C1188" s="407"/>
      <c r="D1188" s="333" t="str">
        <f t="shared" ref="D1188:D1196" si="357">IFERROR(VLOOKUP(C1188,Tabla_Insumos,2,FALSE),"")</f>
        <v/>
      </c>
      <c r="E1188" s="402"/>
      <c r="F1188" s="339">
        <f t="shared" ref="F1188:F1196" si="358">IFERROR(VLOOKUP(C1188,Tabla_Insumos,3,FALSE),0)</f>
        <v>0</v>
      </c>
      <c r="G1188" s="340">
        <f>ROUND(E1188*F1188,2)</f>
        <v>0</v>
      </c>
    </row>
    <row r="1189" spans="1:7" ht="20.100000000000001" customHeight="1">
      <c r="A1189" s="371" t="str">
        <f t="shared" si="355"/>
        <v/>
      </c>
      <c r="B1189" s="336" t="str">
        <f t="shared" si="356"/>
        <v/>
      </c>
      <c r="C1189" s="377"/>
      <c r="D1189" s="333" t="str">
        <f t="shared" si="357"/>
        <v/>
      </c>
      <c r="E1189" s="402"/>
      <c r="F1189" s="339">
        <f t="shared" si="358"/>
        <v>0</v>
      </c>
      <c r="G1189" s="340">
        <f t="shared" ref="G1189:G1196" si="359">ROUND(E1189*F1189,2)</f>
        <v>0</v>
      </c>
    </row>
    <row r="1190" spans="1:7" ht="20.100000000000001" customHeight="1">
      <c r="A1190" s="371" t="str">
        <f t="shared" si="355"/>
        <v/>
      </c>
      <c r="B1190" s="336" t="str">
        <f t="shared" si="356"/>
        <v/>
      </c>
      <c r="C1190" s="342"/>
      <c r="D1190" s="333" t="str">
        <f t="shared" si="357"/>
        <v/>
      </c>
      <c r="E1190" s="402"/>
      <c r="F1190" s="339">
        <f t="shared" si="358"/>
        <v>0</v>
      </c>
      <c r="G1190" s="340">
        <f t="shared" si="359"/>
        <v>0</v>
      </c>
    </row>
    <row r="1191" spans="1:7" ht="20.100000000000001" customHeight="1">
      <c r="A1191" s="371" t="str">
        <f t="shared" si="355"/>
        <v/>
      </c>
      <c r="B1191" s="336" t="str">
        <f t="shared" si="356"/>
        <v/>
      </c>
      <c r="C1191" s="372"/>
      <c r="D1191" s="333" t="str">
        <f t="shared" si="357"/>
        <v/>
      </c>
      <c r="E1191" s="373"/>
      <c r="F1191" s="339">
        <f t="shared" si="358"/>
        <v>0</v>
      </c>
      <c r="G1191" s="340">
        <f t="shared" si="359"/>
        <v>0</v>
      </c>
    </row>
    <row r="1192" spans="1:7" ht="20.100000000000001" customHeight="1">
      <c r="A1192" s="371" t="str">
        <f t="shared" si="355"/>
        <v/>
      </c>
      <c r="B1192" s="336" t="str">
        <f t="shared" si="356"/>
        <v/>
      </c>
      <c r="C1192" s="378"/>
      <c r="D1192" s="333" t="str">
        <f t="shared" si="357"/>
        <v/>
      </c>
      <c r="E1192" s="337"/>
      <c r="F1192" s="339">
        <f t="shared" si="358"/>
        <v>0</v>
      </c>
      <c r="G1192" s="340">
        <f t="shared" si="359"/>
        <v>0</v>
      </c>
    </row>
    <row r="1193" spans="1:7" ht="20.100000000000001" customHeight="1">
      <c r="A1193" s="371" t="str">
        <f t="shared" si="355"/>
        <v/>
      </c>
      <c r="B1193" s="336" t="str">
        <f t="shared" si="356"/>
        <v/>
      </c>
      <c r="C1193" s="372"/>
      <c r="D1193" s="333" t="str">
        <f t="shared" si="357"/>
        <v/>
      </c>
      <c r="E1193" s="373"/>
      <c r="F1193" s="339">
        <f t="shared" si="358"/>
        <v>0</v>
      </c>
      <c r="G1193" s="340">
        <f t="shared" si="359"/>
        <v>0</v>
      </c>
    </row>
    <row r="1194" spans="1:7" ht="20.100000000000001" customHeight="1">
      <c r="A1194" s="371" t="str">
        <f t="shared" si="355"/>
        <v/>
      </c>
      <c r="B1194" s="336" t="str">
        <f t="shared" si="356"/>
        <v/>
      </c>
      <c r="C1194" s="372"/>
      <c r="D1194" s="333" t="str">
        <f t="shared" si="357"/>
        <v/>
      </c>
      <c r="E1194" s="373"/>
      <c r="F1194" s="339">
        <f t="shared" si="358"/>
        <v>0</v>
      </c>
      <c r="G1194" s="340">
        <f t="shared" si="359"/>
        <v>0</v>
      </c>
    </row>
    <row r="1195" spans="1:7" ht="20.100000000000001" customHeight="1">
      <c r="A1195" s="371" t="str">
        <f t="shared" si="355"/>
        <v/>
      </c>
      <c r="B1195" s="336" t="str">
        <f t="shared" si="356"/>
        <v/>
      </c>
      <c r="C1195" s="372"/>
      <c r="D1195" s="333" t="str">
        <f t="shared" si="357"/>
        <v/>
      </c>
      <c r="E1195" s="373"/>
      <c r="F1195" s="339">
        <f t="shared" si="358"/>
        <v>0</v>
      </c>
      <c r="G1195" s="340">
        <f t="shared" si="359"/>
        <v>0</v>
      </c>
    </row>
    <row r="1196" spans="1:7" ht="20.100000000000001" customHeight="1">
      <c r="A1196" s="371" t="str">
        <f t="shared" si="355"/>
        <v/>
      </c>
      <c r="B1196" s="336" t="str">
        <f t="shared" si="356"/>
        <v/>
      </c>
      <c r="C1196" s="372"/>
      <c r="D1196" s="333" t="str">
        <f t="shared" si="357"/>
        <v/>
      </c>
      <c r="E1196" s="373"/>
      <c r="F1196" s="339">
        <f t="shared" si="358"/>
        <v>0</v>
      </c>
      <c r="G1196" s="340">
        <f t="shared" si="359"/>
        <v>0</v>
      </c>
    </row>
    <row r="1197" spans="1:7" ht="20.100000000000001" customHeight="1">
      <c r="A1197" s="379"/>
      <c r="B1197" s="338"/>
      <c r="C1197" s="360"/>
      <c r="D1197" s="338"/>
      <c r="E1197" s="356"/>
      <c r="F1197" s="598" t="s">
        <v>29</v>
      </c>
      <c r="G1197" s="341">
        <f>SUBTOTAL(9,G1188:G1196)</f>
        <v>0</v>
      </c>
    </row>
    <row r="1198" spans="1:7" ht="20.100000000000001" customHeight="1" thickBot="1">
      <c r="A1198" s="380"/>
      <c r="B1198" s="381"/>
      <c r="C1198" s="382"/>
      <c r="D1198" s="381"/>
      <c r="E1198" s="383"/>
      <c r="F1198" s="384"/>
      <c r="G1198" s="385"/>
    </row>
    <row r="1199" spans="1:7" ht="20.100000000000001" customHeight="1" thickBot="1">
      <c r="A1199" s="395">
        <f>B1157</f>
        <v>23</v>
      </c>
      <c r="B1199" s="386" t="str">
        <f>C1157</f>
        <v xml:space="preserve">Carpeta Bajo Cerámico </v>
      </c>
      <c r="C1199" s="387"/>
      <c r="D1199" s="387" t="s">
        <v>30</v>
      </c>
      <c r="E1199" s="388"/>
      <c r="F1199" s="389" t="s">
        <v>31</v>
      </c>
      <c r="G1199" s="390">
        <f>SUBTOTAL(9,G1162:G1198)</f>
        <v>0</v>
      </c>
    </row>
    <row r="1200" spans="1:7" ht="20.100000000000001" customHeight="1" thickTop="1" thickBot="1">
      <c r="A1200" s="449"/>
      <c r="B1200" s="450"/>
      <c r="C1200" s="338"/>
      <c r="D1200" s="338"/>
      <c r="E1200" s="451"/>
      <c r="F1200" s="452"/>
      <c r="G1200" s="453"/>
    </row>
    <row r="1201" spans="1:7" ht="20.100000000000001" customHeight="1" thickTop="1">
      <c r="A1201" s="391" t="s">
        <v>1255</v>
      </c>
      <c r="B1201" s="392"/>
      <c r="C1201" s="392"/>
      <c r="D1201" s="392"/>
      <c r="E1201" s="392"/>
      <c r="F1201" s="392"/>
      <c r="G1201" s="393"/>
    </row>
    <row r="1202" spans="1:7" ht="20.100000000000001" customHeight="1">
      <c r="A1202" s="344" t="s">
        <v>719</v>
      </c>
      <c r="B1202" s="345" t="str">
        <f>Comitente</f>
        <v>INSTITUTO PROVINCIAL DE LA VIVIENDA</v>
      </c>
      <c r="C1202" s="346"/>
      <c r="D1202" s="347"/>
      <c r="E1202" s="347"/>
      <c r="F1202" s="348"/>
      <c r="G1202" s="349"/>
    </row>
    <row r="1203" spans="1:7" ht="20.100000000000001" customHeight="1">
      <c r="A1203" s="344" t="s">
        <v>720</v>
      </c>
      <c r="B1203" s="345" t="str">
        <f>Contratista</f>
        <v>xxxxxx</v>
      </c>
      <c r="C1203" s="350"/>
      <c r="D1203" s="350"/>
      <c r="E1203" s="350"/>
      <c r="F1203" s="351"/>
      <c r="G1203" s="352"/>
    </row>
    <row r="1204" spans="1:7" ht="20.100000000000001" customHeight="1">
      <c r="A1204" s="344" t="s">
        <v>20</v>
      </c>
      <c r="B1204" s="345" t="str">
        <f>Obra</f>
        <v>BARRIO SAN CAYETANO - DPTO. CHIMBAS</v>
      </c>
      <c r="C1204" s="350"/>
      <c r="D1204" s="350"/>
      <c r="E1204" s="350"/>
      <c r="F1204" s="351" t="s">
        <v>33</v>
      </c>
      <c r="G1204" s="353">
        <f>+Datos!$C$10</f>
        <v>43525</v>
      </c>
    </row>
    <row r="1205" spans="1:7" ht="20.100000000000001" customHeight="1">
      <c r="A1205" s="354" t="s">
        <v>718</v>
      </c>
      <c r="B1205" s="355" t="str">
        <f>Ubicación</f>
        <v>DPTO. CHIMBAS</v>
      </c>
      <c r="C1205" s="355"/>
      <c r="D1205" s="338"/>
      <c r="E1205" s="356"/>
      <c r="F1205" s="357"/>
      <c r="G1205" s="358"/>
    </row>
    <row r="1206" spans="1:7" ht="20.100000000000001" customHeight="1">
      <c r="A1206" s="354" t="s">
        <v>34</v>
      </c>
      <c r="B1206" s="359" t="s">
        <v>1125</v>
      </c>
      <c r="C1206" s="360" t="str">
        <f>IFERROR(VLOOKUP(B1206,Tabla_CyP,2,FALSE),"")</f>
        <v>VIVIENDA</v>
      </c>
      <c r="D1206" s="361"/>
      <c r="E1206" s="356"/>
      <c r="F1206" s="357"/>
      <c r="G1206" s="358"/>
    </row>
    <row r="1207" spans="1:7" ht="20.100000000000001" customHeight="1">
      <c r="A1207" s="354" t="s">
        <v>21</v>
      </c>
      <c r="B1207" s="394">
        <f>IFERROR(VLOOKUP(COUNTIF($A$1:A1207,"ITEM:"),Tabla_NumeroItem,2,FALSE),"")</f>
        <v>24</v>
      </c>
      <c r="C1207" s="360" t="str">
        <f>IFERROR(VLOOKUP(B1207,Tabla_CyP,2,FALSE),"")</f>
        <v>Piso Cerámico (incluido umbrales)</v>
      </c>
      <c r="D1207" s="338"/>
      <c r="E1207" s="356"/>
      <c r="F1207" s="351" t="s">
        <v>22</v>
      </c>
      <c r="G1207" s="362" t="str">
        <f>IFERROR(VLOOKUP(B1207,Tabla_CyP,4,FALSE),"")</f>
        <v>m2</v>
      </c>
    </row>
    <row r="1208" spans="1:7" ht="20.100000000000001" customHeight="1">
      <c r="A1208" s="354"/>
      <c r="B1208" s="355"/>
      <c r="C1208" s="360"/>
      <c r="D1208" s="338"/>
      <c r="E1208" s="356"/>
      <c r="F1208" s="357"/>
      <c r="G1208" s="358"/>
    </row>
    <row r="1209" spans="1:7" ht="20.100000000000001" customHeight="1">
      <c r="A1209" s="628" t="s">
        <v>581</v>
      </c>
      <c r="B1209" s="629"/>
      <c r="C1209" s="630" t="s">
        <v>0</v>
      </c>
      <c r="D1209" s="630" t="s">
        <v>23</v>
      </c>
      <c r="E1209" s="632" t="s">
        <v>24</v>
      </c>
      <c r="F1209" s="624" t="s">
        <v>25</v>
      </c>
      <c r="G1209" s="626" t="s">
        <v>26</v>
      </c>
    </row>
    <row r="1210" spans="1:7" ht="20.100000000000001" customHeight="1">
      <c r="A1210" s="363" t="s">
        <v>582</v>
      </c>
      <c r="B1210" s="364" t="s">
        <v>583</v>
      </c>
      <c r="C1210" s="631"/>
      <c r="D1210" s="631"/>
      <c r="E1210" s="633"/>
      <c r="F1210" s="625"/>
      <c r="G1210" s="627"/>
    </row>
    <row r="1211" spans="1:7" ht="20.100000000000001" customHeight="1">
      <c r="A1211" s="599"/>
      <c r="B1211" s="365"/>
      <c r="C1211" s="366" t="s">
        <v>721</v>
      </c>
      <c r="D1211" s="367"/>
      <c r="E1211" s="368"/>
      <c r="F1211" s="369"/>
      <c r="G1211" s="370"/>
    </row>
    <row r="1212" spans="1:7" ht="20.100000000000001" customHeight="1">
      <c r="A1212" s="371" t="str">
        <f t="shared" ref="A1212:A1225" si="360">IFERROR(VLOOKUP(C1212,Tabla_Insumos,4,FALSE),"")</f>
        <v/>
      </c>
      <c r="B1212" s="336" t="str">
        <f t="shared" ref="B1212:B1225" si="361">IFERROR(VLOOKUP(C1212,Tabla_Insumos,5,FALSE),"")</f>
        <v/>
      </c>
      <c r="C1212" s="407"/>
      <c r="D1212" s="333" t="str">
        <f t="shared" ref="D1212:D1225" si="362">IFERROR(VLOOKUP(C1212,Tabla_Insumos,2,FALSE),"")</f>
        <v/>
      </c>
      <c r="E1212" s="573"/>
      <c r="F1212" s="339">
        <f t="shared" ref="F1212:F1225" si="363">IFERROR(VLOOKUP(C1212,Tabla_Insumos,3,FALSE),0)</f>
        <v>0</v>
      </c>
      <c r="G1212" s="340">
        <f>ROUND(E1212*F1212,2)</f>
        <v>0</v>
      </c>
    </row>
    <row r="1213" spans="1:7" ht="20.100000000000001" customHeight="1">
      <c r="A1213" s="371" t="str">
        <f t="shared" si="360"/>
        <v/>
      </c>
      <c r="B1213" s="336" t="str">
        <f t="shared" si="361"/>
        <v/>
      </c>
      <c r="C1213" s="407"/>
      <c r="D1213" s="333" t="str">
        <f t="shared" si="362"/>
        <v/>
      </c>
      <c r="E1213" s="573"/>
      <c r="F1213" s="339">
        <f t="shared" si="363"/>
        <v>0</v>
      </c>
      <c r="G1213" s="340">
        <f t="shared" ref="G1213:G1225" si="364">ROUND(E1213*F1213,2)</f>
        <v>0</v>
      </c>
    </row>
    <row r="1214" spans="1:7" ht="20.100000000000001" customHeight="1">
      <c r="A1214" s="371" t="str">
        <f t="shared" si="360"/>
        <v/>
      </c>
      <c r="B1214" s="336" t="str">
        <f t="shared" si="361"/>
        <v/>
      </c>
      <c r="C1214" s="407"/>
      <c r="D1214" s="333" t="str">
        <f t="shared" si="362"/>
        <v/>
      </c>
      <c r="E1214" s="573"/>
      <c r="F1214" s="339">
        <f t="shared" si="363"/>
        <v>0</v>
      </c>
      <c r="G1214" s="340">
        <f t="shared" si="364"/>
        <v>0</v>
      </c>
    </row>
    <row r="1215" spans="1:7" ht="20.100000000000001" customHeight="1">
      <c r="A1215" s="371" t="str">
        <f t="shared" si="360"/>
        <v/>
      </c>
      <c r="B1215" s="336" t="str">
        <f t="shared" si="361"/>
        <v/>
      </c>
      <c r="C1215" s="409"/>
      <c r="D1215" s="333" t="str">
        <f t="shared" si="362"/>
        <v/>
      </c>
      <c r="E1215" s="403"/>
      <c r="F1215" s="339">
        <f t="shared" si="363"/>
        <v>0</v>
      </c>
      <c r="G1215" s="340">
        <f t="shared" si="364"/>
        <v>0</v>
      </c>
    </row>
    <row r="1216" spans="1:7" ht="20.100000000000001" customHeight="1">
      <c r="A1216" s="371" t="str">
        <f t="shared" si="360"/>
        <v/>
      </c>
      <c r="B1216" s="336" t="str">
        <f t="shared" si="361"/>
        <v/>
      </c>
      <c r="C1216" s="336"/>
      <c r="D1216" s="333" t="str">
        <f t="shared" si="362"/>
        <v/>
      </c>
      <c r="E1216" s="337"/>
      <c r="F1216" s="339">
        <f t="shared" si="363"/>
        <v>0</v>
      </c>
      <c r="G1216" s="340">
        <f t="shared" si="364"/>
        <v>0</v>
      </c>
    </row>
    <row r="1217" spans="1:7" ht="20.100000000000001" customHeight="1">
      <c r="A1217" s="371" t="str">
        <f t="shared" si="360"/>
        <v/>
      </c>
      <c r="B1217" s="336" t="str">
        <f t="shared" si="361"/>
        <v/>
      </c>
      <c r="C1217" s="372"/>
      <c r="D1217" s="333" t="str">
        <f t="shared" si="362"/>
        <v/>
      </c>
      <c r="E1217" s="373"/>
      <c r="F1217" s="339">
        <f t="shared" si="363"/>
        <v>0</v>
      </c>
      <c r="G1217" s="340">
        <f t="shared" si="364"/>
        <v>0</v>
      </c>
    </row>
    <row r="1218" spans="1:7" ht="20.100000000000001" customHeight="1">
      <c r="A1218" s="371" t="str">
        <f t="shared" si="360"/>
        <v/>
      </c>
      <c r="B1218" s="336" t="str">
        <f t="shared" si="361"/>
        <v/>
      </c>
      <c r="C1218" s="372"/>
      <c r="D1218" s="333" t="str">
        <f t="shared" si="362"/>
        <v/>
      </c>
      <c r="E1218" s="373"/>
      <c r="F1218" s="339">
        <f t="shared" si="363"/>
        <v>0</v>
      </c>
      <c r="G1218" s="340">
        <f t="shared" si="364"/>
        <v>0</v>
      </c>
    </row>
    <row r="1219" spans="1:7" ht="20.100000000000001" customHeight="1">
      <c r="A1219" s="371" t="str">
        <f t="shared" si="360"/>
        <v/>
      </c>
      <c r="B1219" s="336" t="str">
        <f t="shared" si="361"/>
        <v/>
      </c>
      <c r="C1219" s="372"/>
      <c r="D1219" s="333" t="str">
        <f t="shared" si="362"/>
        <v/>
      </c>
      <c r="E1219" s="373"/>
      <c r="F1219" s="339">
        <f t="shared" si="363"/>
        <v>0</v>
      </c>
      <c r="G1219" s="340">
        <f t="shared" si="364"/>
        <v>0</v>
      </c>
    </row>
    <row r="1220" spans="1:7" ht="20.100000000000001" customHeight="1">
      <c r="A1220" s="371" t="str">
        <f t="shared" si="360"/>
        <v/>
      </c>
      <c r="B1220" s="336" t="str">
        <f t="shared" si="361"/>
        <v/>
      </c>
      <c r="C1220" s="372"/>
      <c r="D1220" s="333" t="str">
        <f t="shared" si="362"/>
        <v/>
      </c>
      <c r="E1220" s="373"/>
      <c r="F1220" s="339">
        <f t="shared" si="363"/>
        <v>0</v>
      </c>
      <c r="G1220" s="340">
        <f t="shared" si="364"/>
        <v>0</v>
      </c>
    </row>
    <row r="1221" spans="1:7" ht="20.100000000000001" customHeight="1">
      <c r="A1221" s="371" t="str">
        <f t="shared" si="360"/>
        <v/>
      </c>
      <c r="B1221" s="336" t="str">
        <f t="shared" si="361"/>
        <v/>
      </c>
      <c r="C1221" s="372"/>
      <c r="D1221" s="333" t="str">
        <f t="shared" si="362"/>
        <v/>
      </c>
      <c r="E1221" s="373"/>
      <c r="F1221" s="339">
        <f t="shared" si="363"/>
        <v>0</v>
      </c>
      <c r="G1221" s="340">
        <f t="shared" si="364"/>
        <v>0</v>
      </c>
    </row>
    <row r="1222" spans="1:7" ht="20.100000000000001" customHeight="1">
      <c r="A1222" s="371" t="str">
        <f t="shared" si="360"/>
        <v/>
      </c>
      <c r="B1222" s="336" t="str">
        <f t="shared" si="361"/>
        <v/>
      </c>
      <c r="C1222" s="372"/>
      <c r="D1222" s="333" t="str">
        <f t="shared" si="362"/>
        <v/>
      </c>
      <c r="E1222" s="373"/>
      <c r="F1222" s="339">
        <f t="shared" si="363"/>
        <v>0</v>
      </c>
      <c r="G1222" s="340">
        <f t="shared" si="364"/>
        <v>0</v>
      </c>
    </row>
    <row r="1223" spans="1:7" ht="20.100000000000001" customHeight="1">
      <c r="A1223" s="371" t="str">
        <f t="shared" si="360"/>
        <v/>
      </c>
      <c r="B1223" s="336" t="str">
        <f t="shared" si="361"/>
        <v/>
      </c>
      <c r="C1223" s="372"/>
      <c r="D1223" s="333" t="str">
        <f t="shared" si="362"/>
        <v/>
      </c>
      <c r="E1223" s="373"/>
      <c r="F1223" s="339">
        <f t="shared" si="363"/>
        <v>0</v>
      </c>
      <c r="G1223" s="340">
        <f t="shared" si="364"/>
        <v>0</v>
      </c>
    </row>
    <row r="1224" spans="1:7" ht="20.100000000000001" customHeight="1">
      <c r="A1224" s="371" t="str">
        <f t="shared" si="360"/>
        <v/>
      </c>
      <c r="B1224" s="336" t="str">
        <f t="shared" si="361"/>
        <v/>
      </c>
      <c r="C1224" s="372"/>
      <c r="D1224" s="333" t="str">
        <f t="shared" si="362"/>
        <v/>
      </c>
      <c r="E1224" s="373"/>
      <c r="F1224" s="339">
        <f t="shared" si="363"/>
        <v>0</v>
      </c>
      <c r="G1224" s="340">
        <f t="shared" si="364"/>
        <v>0</v>
      </c>
    </row>
    <row r="1225" spans="1:7" ht="20.100000000000001" customHeight="1">
      <c r="A1225" s="371" t="str">
        <f t="shared" si="360"/>
        <v/>
      </c>
      <c r="B1225" s="336" t="str">
        <f t="shared" si="361"/>
        <v/>
      </c>
      <c r="C1225" s="372"/>
      <c r="D1225" s="333" t="str">
        <f t="shared" si="362"/>
        <v/>
      </c>
      <c r="E1225" s="373"/>
      <c r="F1225" s="339">
        <f t="shared" si="363"/>
        <v>0</v>
      </c>
      <c r="G1225" s="340">
        <f t="shared" si="364"/>
        <v>0</v>
      </c>
    </row>
    <row r="1226" spans="1:7" ht="20.100000000000001" customHeight="1">
      <c r="A1226" s="374"/>
      <c r="B1226" s="360"/>
      <c r="C1226" s="360"/>
      <c r="D1226" s="338"/>
      <c r="E1226" s="356"/>
      <c r="F1226" s="598" t="s">
        <v>27</v>
      </c>
      <c r="G1226" s="341">
        <f>SUBTOTAL(9,G1212:G1225)</f>
        <v>0</v>
      </c>
    </row>
    <row r="1227" spans="1:7" ht="20.100000000000001" customHeight="1">
      <c r="A1227" s="374"/>
      <c r="B1227" s="360"/>
      <c r="C1227" s="347" t="s">
        <v>722</v>
      </c>
      <c r="D1227" s="338"/>
      <c r="E1227" s="356"/>
      <c r="F1227" s="357"/>
      <c r="G1227" s="375"/>
    </row>
    <row r="1228" spans="1:7" ht="20.100000000000001" customHeight="1">
      <c r="A1228" s="371" t="str">
        <f t="shared" ref="A1228:A1235" si="365">IFERROR(VLOOKUP(C1228,Tabla_Insumos,4,FALSE),"")</f>
        <v/>
      </c>
      <c r="B1228" s="336" t="str">
        <f t="shared" ref="B1228:B1235" si="366">IFERROR(VLOOKUP(C1228,Tabla_Insumos,5,FALSE),"")</f>
        <v/>
      </c>
      <c r="C1228" s="342"/>
      <c r="D1228" s="333" t="str">
        <f t="shared" ref="D1228:D1235" si="367">IFERROR(VLOOKUP(C1228,Tabla_Insumos,2,FALSE),"")</f>
        <v/>
      </c>
      <c r="E1228" s="403"/>
      <c r="F1228" s="376">
        <f t="shared" ref="F1228:F1235" si="368">IFERROR(VLOOKUP(C1228,Tabla_Insumos,3,FALSE),0)</f>
        <v>0</v>
      </c>
      <c r="G1228" s="340">
        <f>ROUND(E1228*F1228,2)</f>
        <v>0</v>
      </c>
    </row>
    <row r="1229" spans="1:7" ht="20.100000000000001" customHeight="1">
      <c r="A1229" s="371" t="str">
        <f t="shared" si="365"/>
        <v/>
      </c>
      <c r="B1229" s="336" t="str">
        <f t="shared" si="366"/>
        <v/>
      </c>
      <c r="C1229" s="342"/>
      <c r="D1229" s="333" t="str">
        <f t="shared" si="367"/>
        <v/>
      </c>
      <c r="E1229" s="403"/>
      <c r="F1229" s="376">
        <f t="shared" si="368"/>
        <v>0</v>
      </c>
      <c r="G1229" s="340">
        <f t="shared" ref="G1229:G1235" si="369">ROUND(E1229*F1229,2)</f>
        <v>0</v>
      </c>
    </row>
    <row r="1230" spans="1:7" ht="20.100000000000001" customHeight="1">
      <c r="A1230" s="371" t="str">
        <f t="shared" si="365"/>
        <v/>
      </c>
      <c r="B1230" s="336" t="str">
        <f t="shared" si="366"/>
        <v/>
      </c>
      <c r="C1230" s="343"/>
      <c r="D1230" s="333" t="str">
        <f t="shared" si="367"/>
        <v/>
      </c>
      <c r="E1230" s="337"/>
      <c r="F1230" s="376">
        <f t="shared" si="368"/>
        <v>0</v>
      </c>
      <c r="G1230" s="340">
        <f t="shared" si="369"/>
        <v>0</v>
      </c>
    </row>
    <row r="1231" spans="1:7" ht="20.100000000000001" customHeight="1">
      <c r="A1231" s="371" t="str">
        <f t="shared" si="365"/>
        <v/>
      </c>
      <c r="B1231" s="336" t="str">
        <f t="shared" si="366"/>
        <v/>
      </c>
      <c r="C1231" s="343"/>
      <c r="D1231" s="333" t="str">
        <f t="shared" si="367"/>
        <v/>
      </c>
      <c r="E1231" s="337"/>
      <c r="F1231" s="376">
        <f t="shared" si="368"/>
        <v>0</v>
      </c>
      <c r="G1231" s="340">
        <f t="shared" si="369"/>
        <v>0</v>
      </c>
    </row>
    <row r="1232" spans="1:7" ht="20.100000000000001" customHeight="1">
      <c r="A1232" s="371" t="str">
        <f t="shared" si="365"/>
        <v/>
      </c>
      <c r="B1232" s="336" t="str">
        <f t="shared" si="366"/>
        <v/>
      </c>
      <c r="C1232" s="336"/>
      <c r="D1232" s="333" t="str">
        <f t="shared" si="367"/>
        <v/>
      </c>
      <c r="E1232" s="337"/>
      <c r="F1232" s="376">
        <f t="shared" si="368"/>
        <v>0</v>
      </c>
      <c r="G1232" s="340">
        <f t="shared" si="369"/>
        <v>0</v>
      </c>
    </row>
    <row r="1233" spans="1:7" ht="20.100000000000001" customHeight="1">
      <c r="A1233" s="371" t="str">
        <f t="shared" si="365"/>
        <v/>
      </c>
      <c r="B1233" s="336" t="str">
        <f t="shared" si="366"/>
        <v/>
      </c>
      <c r="C1233" s="336"/>
      <c r="D1233" s="333" t="str">
        <f t="shared" si="367"/>
        <v/>
      </c>
      <c r="E1233" s="337"/>
      <c r="F1233" s="376">
        <f t="shared" si="368"/>
        <v>0</v>
      </c>
      <c r="G1233" s="340">
        <f t="shared" si="369"/>
        <v>0</v>
      </c>
    </row>
    <row r="1234" spans="1:7" ht="20.100000000000001" customHeight="1">
      <c r="A1234" s="371" t="str">
        <f t="shared" si="365"/>
        <v/>
      </c>
      <c r="B1234" s="336" t="str">
        <f t="shared" si="366"/>
        <v/>
      </c>
      <c r="C1234" s="372"/>
      <c r="D1234" s="333" t="str">
        <f t="shared" si="367"/>
        <v/>
      </c>
      <c r="E1234" s="373"/>
      <c r="F1234" s="376">
        <f t="shared" si="368"/>
        <v>0</v>
      </c>
      <c r="G1234" s="340">
        <f t="shared" si="369"/>
        <v>0</v>
      </c>
    </row>
    <row r="1235" spans="1:7" ht="20.100000000000001" customHeight="1">
      <c r="A1235" s="371" t="str">
        <f t="shared" si="365"/>
        <v/>
      </c>
      <c r="B1235" s="336" t="str">
        <f t="shared" si="366"/>
        <v/>
      </c>
      <c r="C1235" s="372"/>
      <c r="D1235" s="333" t="str">
        <f t="shared" si="367"/>
        <v/>
      </c>
      <c r="E1235" s="373"/>
      <c r="F1235" s="376">
        <f t="shared" si="368"/>
        <v>0</v>
      </c>
      <c r="G1235" s="340">
        <f t="shared" si="369"/>
        <v>0</v>
      </c>
    </row>
    <row r="1236" spans="1:7" ht="20.100000000000001" customHeight="1">
      <c r="A1236" s="374"/>
      <c r="B1236" s="360"/>
      <c r="C1236" s="360"/>
      <c r="D1236" s="338"/>
      <c r="E1236" s="356"/>
      <c r="F1236" s="598" t="s">
        <v>28</v>
      </c>
      <c r="G1236" s="341">
        <f>SUBTOTAL(9,G1228:G1235)</f>
        <v>0</v>
      </c>
    </row>
    <row r="1237" spans="1:7" ht="20.100000000000001" customHeight="1">
      <c r="A1237" s="374"/>
      <c r="B1237" s="360"/>
      <c r="C1237" s="347" t="s">
        <v>723</v>
      </c>
      <c r="D1237" s="338"/>
      <c r="E1237" s="356"/>
      <c r="F1237" s="357"/>
      <c r="G1237" s="375"/>
    </row>
    <row r="1238" spans="1:7" ht="20.100000000000001" customHeight="1">
      <c r="A1238" s="371" t="str">
        <f t="shared" ref="A1238:A1246" si="370">IFERROR(VLOOKUP(C1238,Tabla_Insumos,4,FALSE),"")</f>
        <v/>
      </c>
      <c r="B1238" s="336" t="str">
        <f t="shared" ref="B1238:B1246" si="371">IFERROR(VLOOKUP(C1238,Tabla_Insumos,5,FALSE),"")</f>
        <v/>
      </c>
      <c r="C1238" s="407"/>
      <c r="D1238" s="333" t="str">
        <f t="shared" ref="D1238:D1246" si="372">IFERROR(VLOOKUP(C1238,Tabla_Insumos,2,FALSE),"")</f>
        <v/>
      </c>
      <c r="E1238" s="402"/>
      <c r="F1238" s="339">
        <f t="shared" ref="F1238:F1246" si="373">IFERROR(VLOOKUP(C1238,Tabla_Insumos,3,FALSE),0)</f>
        <v>0</v>
      </c>
      <c r="G1238" s="340">
        <f>ROUND(E1238*F1238,2)</f>
        <v>0</v>
      </c>
    </row>
    <row r="1239" spans="1:7" ht="20.100000000000001" customHeight="1">
      <c r="A1239" s="371" t="str">
        <f t="shared" si="370"/>
        <v/>
      </c>
      <c r="B1239" s="336" t="str">
        <f t="shared" si="371"/>
        <v/>
      </c>
      <c r="C1239" s="377"/>
      <c r="D1239" s="333" t="str">
        <f t="shared" si="372"/>
        <v/>
      </c>
      <c r="E1239" s="402"/>
      <c r="F1239" s="339">
        <f t="shared" si="373"/>
        <v>0</v>
      </c>
      <c r="G1239" s="340">
        <f t="shared" ref="G1239:G1246" si="374">ROUND(E1239*F1239,2)</f>
        <v>0</v>
      </c>
    </row>
    <row r="1240" spans="1:7" ht="20.100000000000001" customHeight="1">
      <c r="A1240" s="371" t="str">
        <f t="shared" si="370"/>
        <v/>
      </c>
      <c r="B1240" s="336" t="str">
        <f t="shared" si="371"/>
        <v/>
      </c>
      <c r="C1240" s="342"/>
      <c r="D1240" s="333" t="str">
        <f t="shared" si="372"/>
        <v/>
      </c>
      <c r="E1240" s="402"/>
      <c r="F1240" s="339">
        <f t="shared" si="373"/>
        <v>0</v>
      </c>
      <c r="G1240" s="340">
        <f t="shared" si="374"/>
        <v>0</v>
      </c>
    </row>
    <row r="1241" spans="1:7" ht="20.100000000000001" customHeight="1">
      <c r="A1241" s="371" t="str">
        <f t="shared" si="370"/>
        <v/>
      </c>
      <c r="B1241" s="336" t="str">
        <f t="shared" si="371"/>
        <v/>
      </c>
      <c r="C1241" s="372"/>
      <c r="D1241" s="333" t="str">
        <f t="shared" si="372"/>
        <v/>
      </c>
      <c r="E1241" s="373"/>
      <c r="F1241" s="339">
        <f t="shared" si="373"/>
        <v>0</v>
      </c>
      <c r="G1241" s="340">
        <f t="shared" si="374"/>
        <v>0</v>
      </c>
    </row>
    <row r="1242" spans="1:7" ht="20.100000000000001" customHeight="1">
      <c r="A1242" s="371" t="str">
        <f t="shared" si="370"/>
        <v/>
      </c>
      <c r="B1242" s="336" t="str">
        <f t="shared" si="371"/>
        <v/>
      </c>
      <c r="C1242" s="378"/>
      <c r="D1242" s="333" t="str">
        <f t="shared" si="372"/>
        <v/>
      </c>
      <c r="E1242" s="337"/>
      <c r="F1242" s="339">
        <f t="shared" si="373"/>
        <v>0</v>
      </c>
      <c r="G1242" s="340">
        <f t="shared" si="374"/>
        <v>0</v>
      </c>
    </row>
    <row r="1243" spans="1:7" ht="20.100000000000001" customHeight="1">
      <c r="A1243" s="371" t="str">
        <f t="shared" si="370"/>
        <v/>
      </c>
      <c r="B1243" s="336" t="str">
        <f t="shared" si="371"/>
        <v/>
      </c>
      <c r="C1243" s="372"/>
      <c r="D1243" s="333" t="str">
        <f t="shared" si="372"/>
        <v/>
      </c>
      <c r="E1243" s="373"/>
      <c r="F1243" s="339">
        <f t="shared" si="373"/>
        <v>0</v>
      </c>
      <c r="G1243" s="340">
        <f t="shared" si="374"/>
        <v>0</v>
      </c>
    </row>
    <row r="1244" spans="1:7" ht="20.100000000000001" customHeight="1">
      <c r="A1244" s="371" t="str">
        <f t="shared" si="370"/>
        <v/>
      </c>
      <c r="B1244" s="336" t="str">
        <f t="shared" si="371"/>
        <v/>
      </c>
      <c r="C1244" s="372"/>
      <c r="D1244" s="333" t="str">
        <f t="shared" si="372"/>
        <v/>
      </c>
      <c r="E1244" s="373"/>
      <c r="F1244" s="339">
        <f t="shared" si="373"/>
        <v>0</v>
      </c>
      <c r="G1244" s="340">
        <f t="shared" si="374"/>
        <v>0</v>
      </c>
    </row>
    <row r="1245" spans="1:7" ht="20.100000000000001" customHeight="1">
      <c r="A1245" s="371" t="str">
        <f t="shared" si="370"/>
        <v/>
      </c>
      <c r="B1245" s="336" t="str">
        <f t="shared" si="371"/>
        <v/>
      </c>
      <c r="C1245" s="372"/>
      <c r="D1245" s="333" t="str">
        <f t="shared" si="372"/>
        <v/>
      </c>
      <c r="E1245" s="373"/>
      <c r="F1245" s="339">
        <f t="shared" si="373"/>
        <v>0</v>
      </c>
      <c r="G1245" s="340">
        <f t="shared" si="374"/>
        <v>0</v>
      </c>
    </row>
    <row r="1246" spans="1:7" ht="20.100000000000001" customHeight="1">
      <c r="A1246" s="371" t="str">
        <f t="shared" si="370"/>
        <v/>
      </c>
      <c r="B1246" s="336" t="str">
        <f t="shared" si="371"/>
        <v/>
      </c>
      <c r="C1246" s="372"/>
      <c r="D1246" s="333" t="str">
        <f t="shared" si="372"/>
        <v/>
      </c>
      <c r="E1246" s="373"/>
      <c r="F1246" s="339">
        <f t="shared" si="373"/>
        <v>0</v>
      </c>
      <c r="G1246" s="340">
        <f t="shared" si="374"/>
        <v>0</v>
      </c>
    </row>
    <row r="1247" spans="1:7" ht="20.100000000000001" customHeight="1">
      <c r="A1247" s="379"/>
      <c r="B1247" s="338"/>
      <c r="C1247" s="360"/>
      <c r="D1247" s="338"/>
      <c r="E1247" s="356"/>
      <c r="F1247" s="598" t="s">
        <v>29</v>
      </c>
      <c r="G1247" s="341">
        <f>SUBTOTAL(9,G1238:G1246)</f>
        <v>0</v>
      </c>
    </row>
    <row r="1248" spans="1:7" ht="20.100000000000001" customHeight="1" thickBot="1">
      <c r="A1248" s="380"/>
      <c r="B1248" s="381"/>
      <c r="C1248" s="382"/>
      <c r="D1248" s="381"/>
      <c r="E1248" s="383"/>
      <c r="F1248" s="384"/>
      <c r="G1248" s="385"/>
    </row>
    <row r="1249" spans="1:7" ht="20.100000000000001" customHeight="1" thickBot="1">
      <c r="A1249" s="395">
        <f>B1207</f>
        <v>24</v>
      </c>
      <c r="B1249" s="386" t="str">
        <f>C1207</f>
        <v>Piso Cerámico (incluido umbrales)</v>
      </c>
      <c r="C1249" s="387"/>
      <c r="D1249" s="387" t="s">
        <v>30</v>
      </c>
      <c r="E1249" s="388"/>
      <c r="F1249" s="389" t="s">
        <v>31</v>
      </c>
      <c r="G1249" s="390">
        <f>SUBTOTAL(9,G1212:G1248)</f>
        <v>0</v>
      </c>
    </row>
    <row r="1250" spans="1:7" ht="20.100000000000001" customHeight="1" thickTop="1" thickBot="1"/>
    <row r="1251" spans="1:7" ht="20.100000000000001" customHeight="1" thickTop="1">
      <c r="A1251" s="391" t="s">
        <v>1255</v>
      </c>
      <c r="B1251" s="392"/>
      <c r="C1251" s="392"/>
      <c r="D1251" s="392"/>
      <c r="E1251" s="392"/>
      <c r="F1251" s="392"/>
      <c r="G1251" s="393"/>
    </row>
    <row r="1252" spans="1:7" ht="20.100000000000001" customHeight="1">
      <c r="A1252" s="344" t="s">
        <v>719</v>
      </c>
      <c r="B1252" s="345" t="str">
        <f>Comitente</f>
        <v>INSTITUTO PROVINCIAL DE LA VIVIENDA</v>
      </c>
      <c r="C1252" s="346"/>
      <c r="D1252" s="347"/>
      <c r="E1252" s="347"/>
      <c r="F1252" s="348"/>
      <c r="G1252" s="349"/>
    </row>
    <row r="1253" spans="1:7" ht="20.100000000000001" customHeight="1">
      <c r="A1253" s="344" t="s">
        <v>720</v>
      </c>
      <c r="B1253" s="345" t="str">
        <f>Contratista</f>
        <v>xxxxxx</v>
      </c>
      <c r="C1253" s="350"/>
      <c r="D1253" s="350"/>
      <c r="E1253" s="350"/>
      <c r="F1253" s="351"/>
      <c r="G1253" s="352"/>
    </row>
    <row r="1254" spans="1:7" ht="20.100000000000001" customHeight="1">
      <c r="A1254" s="344" t="s">
        <v>20</v>
      </c>
      <c r="B1254" s="345" t="str">
        <f>Obra</f>
        <v>BARRIO SAN CAYETANO - DPTO. CHIMBAS</v>
      </c>
      <c r="C1254" s="350"/>
      <c r="D1254" s="350"/>
      <c r="E1254" s="350"/>
      <c r="F1254" s="351" t="s">
        <v>33</v>
      </c>
      <c r="G1254" s="353">
        <f>+Datos!$C$10</f>
        <v>43525</v>
      </c>
    </row>
    <row r="1255" spans="1:7" ht="20.100000000000001" customHeight="1">
      <c r="A1255" s="354" t="s">
        <v>718</v>
      </c>
      <c r="B1255" s="355" t="str">
        <f>Ubicación</f>
        <v>DPTO. CHIMBAS</v>
      </c>
      <c r="C1255" s="355"/>
      <c r="D1255" s="338"/>
      <c r="E1255" s="356"/>
      <c r="F1255" s="357"/>
      <c r="G1255" s="358"/>
    </row>
    <row r="1256" spans="1:7" ht="20.100000000000001" customHeight="1">
      <c r="A1256" s="354" t="s">
        <v>34</v>
      </c>
      <c r="B1256" s="359" t="s">
        <v>1125</v>
      </c>
      <c r="C1256" s="360" t="str">
        <f>IFERROR(VLOOKUP(B1256,Tabla_CyP,2,FALSE),"")</f>
        <v>VIVIENDA</v>
      </c>
      <c r="D1256" s="361"/>
      <c r="E1256" s="356"/>
      <c r="F1256" s="357"/>
      <c r="G1256" s="358"/>
    </row>
    <row r="1257" spans="1:7" ht="20.100000000000001" customHeight="1">
      <c r="A1257" s="354" t="s">
        <v>21</v>
      </c>
      <c r="B1257" s="394">
        <f>IFERROR(VLOOKUP(COUNTIF($A$1:A1257,"ITEM:"),Tabla_NumeroItem,2,FALSE),"")</f>
        <v>25</v>
      </c>
      <c r="C1257" s="360" t="str">
        <f>IFERROR(VLOOKUP(B1257,Tabla_CyP,2,FALSE),"")</f>
        <v>Zócalo cerámico (esp.=7cm)</v>
      </c>
      <c r="D1257" s="338"/>
      <c r="E1257" s="356"/>
      <c r="F1257" s="351" t="s">
        <v>22</v>
      </c>
      <c r="G1257" s="362" t="str">
        <f>IFERROR(VLOOKUP(B1257,Tabla_CyP,4,FALSE),"")</f>
        <v>m2</v>
      </c>
    </row>
    <row r="1258" spans="1:7" ht="20.100000000000001" customHeight="1">
      <c r="A1258" s="354"/>
      <c r="B1258" s="355"/>
      <c r="C1258" s="360"/>
      <c r="D1258" s="338"/>
      <c r="E1258" s="356"/>
      <c r="F1258" s="357"/>
      <c r="G1258" s="358"/>
    </row>
    <row r="1259" spans="1:7" ht="20.100000000000001" customHeight="1">
      <c r="A1259" s="628" t="s">
        <v>581</v>
      </c>
      <c r="B1259" s="629"/>
      <c r="C1259" s="630" t="s">
        <v>0</v>
      </c>
      <c r="D1259" s="630" t="s">
        <v>23</v>
      </c>
      <c r="E1259" s="632" t="s">
        <v>24</v>
      </c>
      <c r="F1259" s="624" t="s">
        <v>25</v>
      </c>
      <c r="G1259" s="626" t="s">
        <v>26</v>
      </c>
    </row>
    <row r="1260" spans="1:7" ht="20.100000000000001" customHeight="1">
      <c r="A1260" s="363" t="s">
        <v>582</v>
      </c>
      <c r="B1260" s="364" t="s">
        <v>583</v>
      </c>
      <c r="C1260" s="631"/>
      <c r="D1260" s="631"/>
      <c r="E1260" s="633"/>
      <c r="F1260" s="625"/>
      <c r="G1260" s="627"/>
    </row>
    <row r="1261" spans="1:7" ht="20.100000000000001" customHeight="1">
      <c r="A1261" s="599"/>
      <c r="B1261" s="365"/>
      <c r="C1261" s="366" t="s">
        <v>721</v>
      </c>
      <c r="D1261" s="367"/>
      <c r="E1261" s="368"/>
      <c r="F1261" s="369"/>
      <c r="G1261" s="370"/>
    </row>
    <row r="1262" spans="1:7" ht="20.100000000000001" customHeight="1">
      <c r="A1262" s="371" t="str">
        <f t="shared" ref="A1262:A1275" si="375">IFERROR(VLOOKUP(C1262,Tabla_Insumos,4,FALSE),"")</f>
        <v/>
      </c>
      <c r="B1262" s="336" t="str">
        <f t="shared" ref="B1262:B1275" si="376">IFERROR(VLOOKUP(C1262,Tabla_Insumos,5,FALSE),"")</f>
        <v/>
      </c>
      <c r="C1262" s="343"/>
      <c r="D1262" s="333" t="str">
        <f t="shared" ref="D1262:D1275" si="377">IFERROR(VLOOKUP(C1262,Tabla_Insumos,2,FALSE),"")</f>
        <v/>
      </c>
      <c r="E1262" s="397"/>
      <c r="F1262" s="339">
        <f t="shared" ref="F1262:F1275" si="378">IFERROR(VLOOKUP(C1262,Tabla_Insumos,3,FALSE),0)</f>
        <v>0</v>
      </c>
      <c r="G1262" s="340">
        <f>ROUND(E1262*F1262,2)</f>
        <v>0</v>
      </c>
    </row>
    <row r="1263" spans="1:7" ht="20.100000000000001" customHeight="1">
      <c r="A1263" s="371" t="str">
        <f t="shared" si="375"/>
        <v/>
      </c>
      <c r="B1263" s="336" t="str">
        <f t="shared" si="376"/>
        <v/>
      </c>
      <c r="C1263" s="343"/>
      <c r="D1263" s="333" t="str">
        <f t="shared" si="377"/>
        <v/>
      </c>
      <c r="E1263" s="397"/>
      <c r="F1263" s="339">
        <f t="shared" si="378"/>
        <v>0</v>
      </c>
      <c r="G1263" s="340">
        <f t="shared" ref="G1263:G1275" si="379">ROUND(E1263*F1263,2)</f>
        <v>0</v>
      </c>
    </row>
    <row r="1264" spans="1:7" ht="20.100000000000001" customHeight="1">
      <c r="A1264" s="371" t="str">
        <f t="shared" si="375"/>
        <v/>
      </c>
      <c r="B1264" s="336" t="str">
        <f t="shared" si="376"/>
        <v/>
      </c>
      <c r="C1264" s="343"/>
      <c r="D1264" s="333" t="str">
        <f t="shared" si="377"/>
        <v/>
      </c>
      <c r="E1264" s="397"/>
      <c r="F1264" s="339">
        <f t="shared" si="378"/>
        <v>0</v>
      </c>
      <c r="G1264" s="340">
        <f t="shared" si="379"/>
        <v>0</v>
      </c>
    </row>
    <row r="1265" spans="1:7" ht="20.100000000000001" customHeight="1">
      <c r="A1265" s="371" t="str">
        <f t="shared" si="375"/>
        <v/>
      </c>
      <c r="B1265" s="336" t="str">
        <f t="shared" si="376"/>
        <v/>
      </c>
      <c r="C1265" s="336"/>
      <c r="D1265" s="333" t="str">
        <f t="shared" si="377"/>
        <v/>
      </c>
      <c r="E1265" s="403"/>
      <c r="F1265" s="339">
        <f t="shared" si="378"/>
        <v>0</v>
      </c>
      <c r="G1265" s="340">
        <f t="shared" si="379"/>
        <v>0</v>
      </c>
    </row>
    <row r="1266" spans="1:7" ht="20.100000000000001" customHeight="1">
      <c r="A1266" s="371" t="str">
        <f t="shared" si="375"/>
        <v/>
      </c>
      <c r="B1266" s="336" t="str">
        <f t="shared" si="376"/>
        <v/>
      </c>
      <c r="C1266" s="377"/>
      <c r="D1266" s="333" t="str">
        <f t="shared" si="377"/>
        <v/>
      </c>
      <c r="E1266" s="403"/>
      <c r="F1266" s="339">
        <f t="shared" si="378"/>
        <v>0</v>
      </c>
      <c r="G1266" s="340">
        <f t="shared" si="379"/>
        <v>0</v>
      </c>
    </row>
    <row r="1267" spans="1:7" ht="20.100000000000001" customHeight="1">
      <c r="A1267" s="371" t="str">
        <f t="shared" si="375"/>
        <v/>
      </c>
      <c r="B1267" s="336" t="str">
        <f t="shared" si="376"/>
        <v/>
      </c>
      <c r="C1267" s="372"/>
      <c r="D1267" s="333" t="str">
        <f t="shared" si="377"/>
        <v/>
      </c>
      <c r="E1267" s="373"/>
      <c r="F1267" s="339">
        <f t="shared" si="378"/>
        <v>0</v>
      </c>
      <c r="G1267" s="340">
        <f t="shared" si="379"/>
        <v>0</v>
      </c>
    </row>
    <row r="1268" spans="1:7" ht="20.100000000000001" customHeight="1">
      <c r="A1268" s="371" t="str">
        <f t="shared" si="375"/>
        <v/>
      </c>
      <c r="B1268" s="336" t="str">
        <f t="shared" si="376"/>
        <v/>
      </c>
      <c r="C1268" s="372"/>
      <c r="D1268" s="333" t="str">
        <f t="shared" si="377"/>
        <v/>
      </c>
      <c r="E1268" s="373"/>
      <c r="F1268" s="339">
        <f t="shared" si="378"/>
        <v>0</v>
      </c>
      <c r="G1268" s="340">
        <f t="shared" si="379"/>
        <v>0</v>
      </c>
    </row>
    <row r="1269" spans="1:7" ht="20.100000000000001" customHeight="1">
      <c r="A1269" s="371" t="str">
        <f t="shared" si="375"/>
        <v/>
      </c>
      <c r="B1269" s="336" t="str">
        <f t="shared" si="376"/>
        <v/>
      </c>
      <c r="C1269" s="372"/>
      <c r="D1269" s="333" t="str">
        <f t="shared" si="377"/>
        <v/>
      </c>
      <c r="E1269" s="373"/>
      <c r="F1269" s="339">
        <f t="shared" si="378"/>
        <v>0</v>
      </c>
      <c r="G1269" s="340">
        <f t="shared" si="379"/>
        <v>0</v>
      </c>
    </row>
    <row r="1270" spans="1:7" ht="20.100000000000001" customHeight="1">
      <c r="A1270" s="371" t="str">
        <f t="shared" si="375"/>
        <v/>
      </c>
      <c r="B1270" s="336" t="str">
        <f t="shared" si="376"/>
        <v/>
      </c>
      <c r="C1270" s="372"/>
      <c r="D1270" s="333" t="str">
        <f t="shared" si="377"/>
        <v/>
      </c>
      <c r="E1270" s="373"/>
      <c r="F1270" s="339">
        <f t="shared" si="378"/>
        <v>0</v>
      </c>
      <c r="G1270" s="340">
        <f t="shared" si="379"/>
        <v>0</v>
      </c>
    </row>
    <row r="1271" spans="1:7" ht="20.100000000000001" customHeight="1">
      <c r="A1271" s="371" t="str">
        <f t="shared" si="375"/>
        <v/>
      </c>
      <c r="B1271" s="336" t="str">
        <f t="shared" si="376"/>
        <v/>
      </c>
      <c r="C1271" s="372"/>
      <c r="D1271" s="333" t="str">
        <f t="shared" si="377"/>
        <v/>
      </c>
      <c r="E1271" s="373"/>
      <c r="F1271" s="339">
        <f t="shared" si="378"/>
        <v>0</v>
      </c>
      <c r="G1271" s="340">
        <f t="shared" si="379"/>
        <v>0</v>
      </c>
    </row>
    <row r="1272" spans="1:7" ht="20.100000000000001" customHeight="1">
      <c r="A1272" s="371" t="str">
        <f t="shared" si="375"/>
        <v/>
      </c>
      <c r="B1272" s="336" t="str">
        <f t="shared" si="376"/>
        <v/>
      </c>
      <c r="C1272" s="372"/>
      <c r="D1272" s="333" t="str">
        <f t="shared" si="377"/>
        <v/>
      </c>
      <c r="E1272" s="373"/>
      <c r="F1272" s="339">
        <f t="shared" si="378"/>
        <v>0</v>
      </c>
      <c r="G1272" s="340">
        <f t="shared" si="379"/>
        <v>0</v>
      </c>
    </row>
    <row r="1273" spans="1:7" ht="20.100000000000001" customHeight="1">
      <c r="A1273" s="371" t="str">
        <f t="shared" si="375"/>
        <v/>
      </c>
      <c r="B1273" s="336" t="str">
        <f t="shared" si="376"/>
        <v/>
      </c>
      <c r="C1273" s="372"/>
      <c r="D1273" s="333" t="str">
        <f t="shared" si="377"/>
        <v/>
      </c>
      <c r="E1273" s="373"/>
      <c r="F1273" s="339">
        <f t="shared" si="378"/>
        <v>0</v>
      </c>
      <c r="G1273" s="340">
        <f t="shared" si="379"/>
        <v>0</v>
      </c>
    </row>
    <row r="1274" spans="1:7" ht="20.100000000000001" customHeight="1">
      <c r="A1274" s="371" t="str">
        <f t="shared" si="375"/>
        <v/>
      </c>
      <c r="B1274" s="336" t="str">
        <f t="shared" si="376"/>
        <v/>
      </c>
      <c r="C1274" s="372"/>
      <c r="D1274" s="333" t="str">
        <f t="shared" si="377"/>
        <v/>
      </c>
      <c r="E1274" s="373"/>
      <c r="F1274" s="339">
        <f t="shared" si="378"/>
        <v>0</v>
      </c>
      <c r="G1274" s="340">
        <f t="shared" si="379"/>
        <v>0</v>
      </c>
    </row>
    <row r="1275" spans="1:7" ht="20.100000000000001" customHeight="1">
      <c r="A1275" s="371" t="str">
        <f t="shared" si="375"/>
        <v/>
      </c>
      <c r="B1275" s="336" t="str">
        <f t="shared" si="376"/>
        <v/>
      </c>
      <c r="C1275" s="372"/>
      <c r="D1275" s="333" t="str">
        <f t="shared" si="377"/>
        <v/>
      </c>
      <c r="E1275" s="373"/>
      <c r="F1275" s="339">
        <f t="shared" si="378"/>
        <v>0</v>
      </c>
      <c r="G1275" s="340">
        <f t="shared" si="379"/>
        <v>0</v>
      </c>
    </row>
    <row r="1276" spans="1:7" ht="20.100000000000001" customHeight="1">
      <c r="A1276" s="374"/>
      <c r="B1276" s="360"/>
      <c r="C1276" s="360"/>
      <c r="D1276" s="338"/>
      <c r="E1276" s="356"/>
      <c r="F1276" s="598" t="s">
        <v>27</v>
      </c>
      <c r="G1276" s="341">
        <f>SUBTOTAL(9,G1262:G1275)</f>
        <v>0</v>
      </c>
    </row>
    <row r="1277" spans="1:7" ht="20.100000000000001" customHeight="1">
      <c r="A1277" s="374"/>
      <c r="B1277" s="360"/>
      <c r="C1277" s="347" t="s">
        <v>722</v>
      </c>
      <c r="D1277" s="338"/>
      <c r="E1277" s="356"/>
      <c r="F1277" s="357"/>
      <c r="G1277" s="375"/>
    </row>
    <row r="1278" spans="1:7" ht="20.100000000000001" customHeight="1">
      <c r="A1278" s="371" t="str">
        <f t="shared" ref="A1278:A1285" si="380">IFERROR(VLOOKUP(C1278,Tabla_Insumos,4,FALSE),"")</f>
        <v/>
      </c>
      <c r="B1278" s="336" t="str">
        <f t="shared" ref="B1278:B1285" si="381">IFERROR(VLOOKUP(C1278,Tabla_Insumos,5,FALSE),"")</f>
        <v/>
      </c>
      <c r="C1278" s="342"/>
      <c r="D1278" s="333" t="str">
        <f t="shared" ref="D1278:D1285" si="382">IFERROR(VLOOKUP(C1278,Tabla_Insumos,2,FALSE),"")</f>
        <v/>
      </c>
      <c r="E1278" s="403"/>
      <c r="F1278" s="376">
        <f t="shared" ref="F1278:F1285" si="383">IFERROR(VLOOKUP(C1278,Tabla_Insumos,3,FALSE),0)</f>
        <v>0</v>
      </c>
      <c r="G1278" s="340">
        <f>ROUND(E1278*F1278,2)</f>
        <v>0</v>
      </c>
    </row>
    <row r="1279" spans="1:7" ht="20.100000000000001" customHeight="1">
      <c r="A1279" s="371" t="str">
        <f t="shared" si="380"/>
        <v/>
      </c>
      <c r="B1279" s="336" t="str">
        <f t="shared" si="381"/>
        <v/>
      </c>
      <c r="C1279" s="342"/>
      <c r="D1279" s="333" t="str">
        <f t="shared" si="382"/>
        <v/>
      </c>
      <c r="E1279" s="403"/>
      <c r="F1279" s="376">
        <f t="shared" si="383"/>
        <v>0</v>
      </c>
      <c r="G1279" s="340">
        <f t="shared" ref="G1279:G1285" si="384">ROUND(E1279*F1279,2)</f>
        <v>0</v>
      </c>
    </row>
    <row r="1280" spans="1:7" ht="20.100000000000001" customHeight="1">
      <c r="A1280" s="371" t="str">
        <f t="shared" si="380"/>
        <v/>
      </c>
      <c r="B1280" s="336" t="str">
        <f t="shared" si="381"/>
        <v/>
      </c>
      <c r="C1280" s="343"/>
      <c r="D1280" s="333" t="str">
        <f t="shared" si="382"/>
        <v/>
      </c>
      <c r="E1280" s="337"/>
      <c r="F1280" s="376">
        <f t="shared" si="383"/>
        <v>0</v>
      </c>
      <c r="G1280" s="340">
        <f t="shared" si="384"/>
        <v>0</v>
      </c>
    </row>
    <row r="1281" spans="1:7" ht="20.100000000000001" customHeight="1">
      <c r="A1281" s="371" t="str">
        <f t="shared" si="380"/>
        <v/>
      </c>
      <c r="B1281" s="336" t="str">
        <f t="shared" si="381"/>
        <v/>
      </c>
      <c r="C1281" s="343"/>
      <c r="D1281" s="333" t="str">
        <f t="shared" si="382"/>
        <v/>
      </c>
      <c r="E1281" s="337"/>
      <c r="F1281" s="376">
        <f t="shared" si="383"/>
        <v>0</v>
      </c>
      <c r="G1281" s="340">
        <f t="shared" si="384"/>
        <v>0</v>
      </c>
    </row>
    <row r="1282" spans="1:7" ht="20.100000000000001" customHeight="1">
      <c r="A1282" s="371" t="str">
        <f t="shared" si="380"/>
        <v/>
      </c>
      <c r="B1282" s="336" t="str">
        <f t="shared" si="381"/>
        <v/>
      </c>
      <c r="C1282" s="336"/>
      <c r="D1282" s="333" t="str">
        <f t="shared" si="382"/>
        <v/>
      </c>
      <c r="E1282" s="337"/>
      <c r="F1282" s="376">
        <f t="shared" si="383"/>
        <v>0</v>
      </c>
      <c r="G1282" s="340">
        <f t="shared" si="384"/>
        <v>0</v>
      </c>
    </row>
    <row r="1283" spans="1:7" ht="20.100000000000001" customHeight="1">
      <c r="A1283" s="371" t="str">
        <f t="shared" si="380"/>
        <v/>
      </c>
      <c r="B1283" s="336" t="str">
        <f t="shared" si="381"/>
        <v/>
      </c>
      <c r="C1283" s="336"/>
      <c r="D1283" s="333" t="str">
        <f t="shared" si="382"/>
        <v/>
      </c>
      <c r="E1283" s="337"/>
      <c r="F1283" s="376">
        <f t="shared" si="383"/>
        <v>0</v>
      </c>
      <c r="G1283" s="340">
        <f t="shared" si="384"/>
        <v>0</v>
      </c>
    </row>
    <row r="1284" spans="1:7" ht="20.100000000000001" customHeight="1">
      <c r="A1284" s="371" t="str">
        <f t="shared" si="380"/>
        <v/>
      </c>
      <c r="B1284" s="336" t="str">
        <f t="shared" si="381"/>
        <v/>
      </c>
      <c r="C1284" s="372"/>
      <c r="D1284" s="333" t="str">
        <f t="shared" si="382"/>
        <v/>
      </c>
      <c r="E1284" s="373"/>
      <c r="F1284" s="376">
        <f t="shared" si="383"/>
        <v>0</v>
      </c>
      <c r="G1284" s="340">
        <f t="shared" si="384"/>
        <v>0</v>
      </c>
    </row>
    <row r="1285" spans="1:7" ht="20.100000000000001" customHeight="1">
      <c r="A1285" s="371" t="str">
        <f t="shared" si="380"/>
        <v/>
      </c>
      <c r="B1285" s="336" t="str">
        <f t="shared" si="381"/>
        <v/>
      </c>
      <c r="C1285" s="372"/>
      <c r="D1285" s="333" t="str">
        <f t="shared" si="382"/>
        <v/>
      </c>
      <c r="E1285" s="373"/>
      <c r="F1285" s="376">
        <f t="shared" si="383"/>
        <v>0</v>
      </c>
      <c r="G1285" s="340">
        <f t="shared" si="384"/>
        <v>0</v>
      </c>
    </row>
    <row r="1286" spans="1:7" ht="20.100000000000001" customHeight="1">
      <c r="A1286" s="374"/>
      <c r="B1286" s="360"/>
      <c r="C1286" s="360"/>
      <c r="D1286" s="338"/>
      <c r="E1286" s="356"/>
      <c r="F1286" s="598" t="s">
        <v>28</v>
      </c>
      <c r="G1286" s="341">
        <f>SUBTOTAL(9,G1278:G1285)</f>
        <v>0</v>
      </c>
    </row>
    <row r="1287" spans="1:7" ht="20.100000000000001" customHeight="1">
      <c r="A1287" s="374"/>
      <c r="B1287" s="360"/>
      <c r="C1287" s="347" t="s">
        <v>723</v>
      </c>
      <c r="D1287" s="338"/>
      <c r="E1287" s="356"/>
      <c r="F1287" s="357"/>
      <c r="G1287" s="375"/>
    </row>
    <row r="1288" spans="1:7" ht="20.100000000000001" customHeight="1">
      <c r="A1288" s="371" t="str">
        <f t="shared" ref="A1288:A1296" si="385">IFERROR(VLOOKUP(C1288,Tabla_Insumos,4,FALSE),"")</f>
        <v/>
      </c>
      <c r="B1288" s="336" t="str">
        <f t="shared" ref="B1288:B1296" si="386">IFERROR(VLOOKUP(C1288,Tabla_Insumos,5,FALSE),"")</f>
        <v/>
      </c>
      <c r="C1288" s="377"/>
      <c r="D1288" s="333" t="str">
        <f t="shared" ref="D1288:D1296" si="387">IFERROR(VLOOKUP(C1288,Tabla_Insumos,2,FALSE),"")</f>
        <v/>
      </c>
      <c r="E1288" s="402"/>
      <c r="F1288" s="339">
        <f t="shared" ref="F1288:F1296" si="388">IFERROR(VLOOKUP(C1288,Tabla_Insumos,3,FALSE),0)</f>
        <v>0</v>
      </c>
      <c r="G1288" s="340">
        <f>ROUND(E1288*F1288,2)</f>
        <v>0</v>
      </c>
    </row>
    <row r="1289" spans="1:7" ht="20.100000000000001" customHeight="1">
      <c r="A1289" s="371" t="str">
        <f t="shared" si="385"/>
        <v/>
      </c>
      <c r="B1289" s="336" t="str">
        <f t="shared" si="386"/>
        <v/>
      </c>
      <c r="C1289" s="372"/>
      <c r="D1289" s="333" t="str">
        <f t="shared" si="387"/>
        <v/>
      </c>
      <c r="E1289" s="373"/>
      <c r="F1289" s="339">
        <f t="shared" si="388"/>
        <v>0</v>
      </c>
      <c r="G1289" s="340">
        <f t="shared" ref="G1289:G1296" si="389">ROUND(E1289*F1289,2)</f>
        <v>0</v>
      </c>
    </row>
    <row r="1290" spans="1:7" ht="20.100000000000001" customHeight="1">
      <c r="A1290" s="371" t="str">
        <f t="shared" si="385"/>
        <v/>
      </c>
      <c r="B1290" s="336" t="str">
        <f t="shared" si="386"/>
        <v/>
      </c>
      <c r="C1290" s="342"/>
      <c r="D1290" s="333" t="str">
        <f t="shared" si="387"/>
        <v/>
      </c>
      <c r="E1290" s="337"/>
      <c r="F1290" s="339">
        <f t="shared" si="388"/>
        <v>0</v>
      </c>
      <c r="G1290" s="340">
        <f t="shared" si="389"/>
        <v>0</v>
      </c>
    </row>
    <row r="1291" spans="1:7" ht="20.100000000000001" customHeight="1">
      <c r="A1291" s="371" t="str">
        <f t="shared" si="385"/>
        <v/>
      </c>
      <c r="B1291" s="336" t="str">
        <f t="shared" si="386"/>
        <v/>
      </c>
      <c r="C1291" s="377"/>
      <c r="D1291" s="333" t="str">
        <f t="shared" si="387"/>
        <v/>
      </c>
      <c r="E1291" s="337"/>
      <c r="F1291" s="339">
        <f t="shared" si="388"/>
        <v>0</v>
      </c>
      <c r="G1291" s="340">
        <f t="shared" si="389"/>
        <v>0</v>
      </c>
    </row>
    <row r="1292" spans="1:7" ht="20.100000000000001" customHeight="1">
      <c r="A1292" s="371" t="str">
        <f t="shared" si="385"/>
        <v/>
      </c>
      <c r="B1292" s="336" t="str">
        <f t="shared" si="386"/>
        <v/>
      </c>
      <c r="C1292" s="378"/>
      <c r="D1292" s="333" t="str">
        <f t="shared" si="387"/>
        <v/>
      </c>
      <c r="E1292" s="337"/>
      <c r="F1292" s="339">
        <f t="shared" si="388"/>
        <v>0</v>
      </c>
      <c r="G1292" s="340">
        <f t="shared" si="389"/>
        <v>0</v>
      </c>
    </row>
    <row r="1293" spans="1:7" ht="20.100000000000001" customHeight="1">
      <c r="A1293" s="371" t="str">
        <f t="shared" si="385"/>
        <v/>
      </c>
      <c r="B1293" s="336" t="str">
        <f t="shared" si="386"/>
        <v/>
      </c>
      <c r="C1293" s="372"/>
      <c r="D1293" s="333" t="str">
        <f t="shared" si="387"/>
        <v/>
      </c>
      <c r="E1293" s="373"/>
      <c r="F1293" s="339">
        <f t="shared" si="388"/>
        <v>0</v>
      </c>
      <c r="G1293" s="340">
        <f t="shared" si="389"/>
        <v>0</v>
      </c>
    </row>
    <row r="1294" spans="1:7" ht="20.100000000000001" customHeight="1">
      <c r="A1294" s="371" t="str">
        <f t="shared" si="385"/>
        <v/>
      </c>
      <c r="B1294" s="336" t="str">
        <f t="shared" si="386"/>
        <v/>
      </c>
      <c r="C1294" s="372"/>
      <c r="D1294" s="333" t="str">
        <f t="shared" si="387"/>
        <v/>
      </c>
      <c r="E1294" s="373"/>
      <c r="F1294" s="339">
        <f t="shared" si="388"/>
        <v>0</v>
      </c>
      <c r="G1294" s="340">
        <f t="shared" si="389"/>
        <v>0</v>
      </c>
    </row>
    <row r="1295" spans="1:7" ht="20.100000000000001" customHeight="1">
      <c r="A1295" s="371" t="str">
        <f t="shared" si="385"/>
        <v/>
      </c>
      <c r="B1295" s="336" t="str">
        <f t="shared" si="386"/>
        <v/>
      </c>
      <c r="C1295" s="372"/>
      <c r="D1295" s="333" t="str">
        <f t="shared" si="387"/>
        <v/>
      </c>
      <c r="E1295" s="373"/>
      <c r="F1295" s="339">
        <f t="shared" si="388"/>
        <v>0</v>
      </c>
      <c r="G1295" s="340">
        <f t="shared" si="389"/>
        <v>0</v>
      </c>
    </row>
    <row r="1296" spans="1:7" ht="20.100000000000001" customHeight="1">
      <c r="A1296" s="371" t="str">
        <f t="shared" si="385"/>
        <v/>
      </c>
      <c r="B1296" s="336" t="str">
        <f t="shared" si="386"/>
        <v/>
      </c>
      <c r="C1296" s="372"/>
      <c r="D1296" s="333" t="str">
        <f t="shared" si="387"/>
        <v/>
      </c>
      <c r="E1296" s="373"/>
      <c r="F1296" s="339">
        <f t="shared" si="388"/>
        <v>0</v>
      </c>
      <c r="G1296" s="340">
        <f t="shared" si="389"/>
        <v>0</v>
      </c>
    </row>
    <row r="1297" spans="1:7" ht="20.100000000000001" customHeight="1">
      <c r="A1297" s="379"/>
      <c r="B1297" s="338"/>
      <c r="C1297" s="360"/>
      <c r="D1297" s="338"/>
      <c r="E1297" s="356"/>
      <c r="F1297" s="598" t="s">
        <v>29</v>
      </c>
      <c r="G1297" s="341">
        <f>SUBTOTAL(9,G1288:G1296)</f>
        <v>0</v>
      </c>
    </row>
    <row r="1298" spans="1:7" ht="20.100000000000001" customHeight="1" thickBot="1">
      <c r="A1298" s="380"/>
      <c r="B1298" s="381"/>
      <c r="C1298" s="382"/>
      <c r="D1298" s="381"/>
      <c r="E1298" s="383"/>
      <c r="F1298" s="384"/>
      <c r="G1298" s="385"/>
    </row>
    <row r="1299" spans="1:7" ht="20.100000000000001" customHeight="1" thickBot="1">
      <c r="A1299" s="395">
        <f>B1257</f>
        <v>25</v>
      </c>
      <c r="B1299" s="386" t="str">
        <f>C1257</f>
        <v>Zócalo cerámico (esp.=7cm)</v>
      </c>
      <c r="C1299" s="387"/>
      <c r="D1299" s="387" t="s">
        <v>30</v>
      </c>
      <c r="E1299" s="388"/>
      <c r="F1299" s="389" t="s">
        <v>31</v>
      </c>
      <c r="G1299" s="390">
        <f>SUBTOTAL(9,G1262:G1298)</f>
        <v>0</v>
      </c>
    </row>
    <row r="1300" spans="1:7" ht="20.100000000000001" customHeight="1" thickTop="1" thickBot="1"/>
    <row r="1301" spans="1:7" ht="20.100000000000001" customHeight="1" thickTop="1">
      <c r="A1301" s="391" t="s">
        <v>1255</v>
      </c>
      <c r="B1301" s="392"/>
      <c r="C1301" s="392"/>
      <c r="D1301" s="392"/>
      <c r="E1301" s="392"/>
      <c r="F1301" s="392"/>
      <c r="G1301" s="393"/>
    </row>
    <row r="1302" spans="1:7" ht="20.100000000000001" customHeight="1">
      <c r="A1302" s="344" t="s">
        <v>719</v>
      </c>
      <c r="B1302" s="345" t="str">
        <f>Comitente</f>
        <v>INSTITUTO PROVINCIAL DE LA VIVIENDA</v>
      </c>
      <c r="C1302" s="346"/>
      <c r="D1302" s="347"/>
      <c r="E1302" s="347"/>
      <c r="F1302" s="348"/>
      <c r="G1302" s="349"/>
    </row>
    <row r="1303" spans="1:7" ht="20.100000000000001" customHeight="1">
      <c r="A1303" s="344" t="s">
        <v>720</v>
      </c>
      <c r="B1303" s="345" t="str">
        <f>Contratista</f>
        <v>xxxxxx</v>
      </c>
      <c r="C1303" s="350"/>
      <c r="D1303" s="350"/>
      <c r="E1303" s="350"/>
      <c r="F1303" s="351"/>
      <c r="G1303" s="352"/>
    </row>
    <row r="1304" spans="1:7" ht="20.100000000000001" customHeight="1">
      <c r="A1304" s="344" t="s">
        <v>20</v>
      </c>
      <c r="B1304" s="345" t="str">
        <f>Obra</f>
        <v>BARRIO SAN CAYETANO - DPTO. CHIMBAS</v>
      </c>
      <c r="C1304" s="350"/>
      <c r="D1304" s="350"/>
      <c r="E1304" s="350"/>
      <c r="F1304" s="351" t="s">
        <v>33</v>
      </c>
      <c r="G1304" s="353">
        <f>+Datos!$C$10</f>
        <v>43525</v>
      </c>
    </row>
    <row r="1305" spans="1:7" ht="20.100000000000001" customHeight="1">
      <c r="A1305" s="354" t="s">
        <v>718</v>
      </c>
      <c r="B1305" s="355" t="str">
        <f>Ubicación</f>
        <v>DPTO. CHIMBAS</v>
      </c>
      <c r="C1305" s="355"/>
      <c r="D1305" s="338"/>
      <c r="E1305" s="356"/>
      <c r="F1305" s="357"/>
      <c r="G1305" s="358"/>
    </row>
    <row r="1306" spans="1:7" ht="20.100000000000001" customHeight="1">
      <c r="A1306" s="354" t="s">
        <v>34</v>
      </c>
      <c r="B1306" s="359" t="s">
        <v>1125</v>
      </c>
      <c r="C1306" s="360" t="str">
        <f>IFERROR(VLOOKUP(B1306,Tabla_CyP,2,FALSE),"")</f>
        <v>VIVIENDA</v>
      </c>
      <c r="D1306" s="361"/>
      <c r="E1306" s="356"/>
      <c r="F1306" s="357"/>
      <c r="G1306" s="358"/>
    </row>
    <row r="1307" spans="1:7" ht="20.100000000000001" customHeight="1">
      <c r="A1307" s="354" t="s">
        <v>21</v>
      </c>
      <c r="B1307" s="394">
        <f>IFERROR(VLOOKUP(COUNTIF($A$1:A1307,"ITEM:"),Tabla_NumeroItem,2,FALSE),"")</f>
        <v>26</v>
      </c>
      <c r="C1307" s="360" t="str">
        <f>IFERROR(VLOOKUP(B1307,Tabla_CyP,2,FALSE),"")</f>
        <v>Carpinterías metálica, aluminio y madera (incluido premarco metálico, antepecho de hormigón, mosquiteros y cierre tanque reseva)</v>
      </c>
      <c r="D1307" s="338"/>
      <c r="E1307" s="356"/>
      <c r="F1307" s="351" t="s">
        <v>22</v>
      </c>
      <c r="G1307" s="362" t="str">
        <f>IFERROR(VLOOKUP(B1307,Tabla_CyP,4,FALSE),"")</f>
        <v>gl</v>
      </c>
    </row>
    <row r="1308" spans="1:7" ht="20.100000000000001" customHeight="1">
      <c r="A1308" s="354"/>
      <c r="B1308" s="355"/>
      <c r="C1308" s="360"/>
      <c r="D1308" s="338"/>
      <c r="E1308" s="356"/>
      <c r="F1308" s="357"/>
      <c r="G1308" s="358"/>
    </row>
    <row r="1309" spans="1:7" ht="20.100000000000001" customHeight="1">
      <c r="A1309" s="628" t="s">
        <v>581</v>
      </c>
      <c r="B1309" s="629"/>
      <c r="C1309" s="630" t="s">
        <v>0</v>
      </c>
      <c r="D1309" s="630" t="s">
        <v>23</v>
      </c>
      <c r="E1309" s="632" t="s">
        <v>24</v>
      </c>
      <c r="F1309" s="624" t="s">
        <v>25</v>
      </c>
      <c r="G1309" s="626" t="s">
        <v>26</v>
      </c>
    </row>
    <row r="1310" spans="1:7" ht="20.100000000000001" customHeight="1">
      <c r="A1310" s="363" t="s">
        <v>582</v>
      </c>
      <c r="B1310" s="364" t="s">
        <v>583</v>
      </c>
      <c r="C1310" s="631"/>
      <c r="D1310" s="631"/>
      <c r="E1310" s="633"/>
      <c r="F1310" s="625"/>
      <c r="G1310" s="627"/>
    </row>
    <row r="1311" spans="1:7" ht="20.100000000000001" customHeight="1">
      <c r="A1311" s="599"/>
      <c r="B1311" s="365"/>
      <c r="C1311" s="366" t="s">
        <v>721</v>
      </c>
      <c r="D1311" s="367"/>
      <c r="E1311" s="368"/>
      <c r="F1311" s="369"/>
      <c r="G1311" s="370"/>
    </row>
    <row r="1312" spans="1:7" ht="20.100000000000001" customHeight="1">
      <c r="A1312" s="371" t="str">
        <f t="shared" ref="A1312:A1328" si="390">IFERROR(VLOOKUP(C1312,Tabla_Insumos,4,FALSE),"")</f>
        <v/>
      </c>
      <c r="B1312" s="336" t="str">
        <f t="shared" ref="B1312:B1328" si="391">IFERROR(VLOOKUP(C1312,Tabla_Insumos,5,FALSE),"")</f>
        <v/>
      </c>
      <c r="C1312" s="377"/>
      <c r="D1312" s="333" t="str">
        <f t="shared" ref="D1312:D1328" si="392">IFERROR(VLOOKUP(C1312,Tabla_Insumos,2,FALSE),"")</f>
        <v/>
      </c>
      <c r="E1312" s="397"/>
      <c r="F1312" s="339">
        <f t="shared" ref="F1312:F1328" si="393">IFERROR(VLOOKUP(C1312,Tabla_Insumos,3,FALSE),0)</f>
        <v>0</v>
      </c>
      <c r="G1312" s="340">
        <f>ROUND(E1312*F1312,2)</f>
        <v>0</v>
      </c>
    </row>
    <row r="1313" spans="1:7" ht="20.100000000000001" customHeight="1">
      <c r="A1313" s="371" t="str">
        <f t="shared" si="390"/>
        <v/>
      </c>
      <c r="B1313" s="336" t="str">
        <f t="shared" si="391"/>
        <v/>
      </c>
      <c r="C1313" s="377"/>
      <c r="D1313" s="333" t="str">
        <f t="shared" si="392"/>
        <v/>
      </c>
      <c r="E1313" s="397"/>
      <c r="F1313" s="339">
        <f t="shared" si="393"/>
        <v>0</v>
      </c>
      <c r="G1313" s="340">
        <f t="shared" ref="G1313:G1328" si="394">ROUND(E1313*F1313,2)</f>
        <v>0</v>
      </c>
    </row>
    <row r="1314" spans="1:7" ht="20.100000000000001" customHeight="1">
      <c r="A1314" s="371" t="str">
        <f t="shared" si="390"/>
        <v/>
      </c>
      <c r="B1314" s="336" t="str">
        <f t="shared" si="391"/>
        <v/>
      </c>
      <c r="C1314" s="377"/>
      <c r="D1314" s="333" t="str">
        <f t="shared" si="392"/>
        <v/>
      </c>
      <c r="E1314" s="397"/>
      <c r="F1314" s="339">
        <f t="shared" si="393"/>
        <v>0</v>
      </c>
      <c r="G1314" s="340">
        <f t="shared" si="394"/>
        <v>0</v>
      </c>
    </row>
    <row r="1315" spans="1:7" ht="20.100000000000001" customHeight="1">
      <c r="A1315" s="371" t="str">
        <f t="shared" si="390"/>
        <v/>
      </c>
      <c r="B1315" s="336" t="str">
        <f t="shared" si="391"/>
        <v/>
      </c>
      <c r="C1315" s="377"/>
      <c r="D1315" s="333" t="str">
        <f t="shared" si="392"/>
        <v/>
      </c>
      <c r="E1315" s="403"/>
      <c r="F1315" s="339">
        <f t="shared" si="393"/>
        <v>0</v>
      </c>
      <c r="G1315" s="340">
        <f t="shared" si="394"/>
        <v>0</v>
      </c>
    </row>
    <row r="1316" spans="1:7" ht="20.100000000000001" customHeight="1">
      <c r="A1316" s="371" t="str">
        <f t="shared" si="390"/>
        <v/>
      </c>
      <c r="B1316" s="336" t="str">
        <f t="shared" si="391"/>
        <v/>
      </c>
      <c r="C1316" s="377"/>
      <c r="D1316" s="333" t="str">
        <f t="shared" si="392"/>
        <v/>
      </c>
      <c r="E1316" s="403"/>
      <c r="F1316" s="339">
        <f t="shared" si="393"/>
        <v>0</v>
      </c>
      <c r="G1316" s="340">
        <f t="shared" si="394"/>
        <v>0</v>
      </c>
    </row>
    <row r="1317" spans="1:7" ht="20.100000000000001" customHeight="1">
      <c r="A1317" s="371" t="str">
        <f t="shared" si="390"/>
        <v/>
      </c>
      <c r="B1317" s="336" t="str">
        <f t="shared" si="391"/>
        <v/>
      </c>
      <c r="C1317" s="404"/>
      <c r="D1317" s="333" t="str">
        <f t="shared" si="392"/>
        <v/>
      </c>
      <c r="E1317" s="403"/>
      <c r="F1317" s="339">
        <f t="shared" si="393"/>
        <v>0</v>
      </c>
      <c r="G1317" s="340">
        <f t="shared" si="394"/>
        <v>0</v>
      </c>
    </row>
    <row r="1318" spans="1:7" ht="20.100000000000001" customHeight="1">
      <c r="A1318" s="371" t="str">
        <f t="shared" si="390"/>
        <v/>
      </c>
      <c r="B1318" s="336" t="str">
        <f t="shared" si="391"/>
        <v/>
      </c>
      <c r="C1318" s="372"/>
      <c r="D1318" s="333" t="str">
        <f t="shared" si="392"/>
        <v/>
      </c>
      <c r="E1318" s="373"/>
      <c r="F1318" s="339">
        <f t="shared" si="393"/>
        <v>0</v>
      </c>
      <c r="G1318" s="340">
        <f t="shared" si="394"/>
        <v>0</v>
      </c>
    </row>
    <row r="1319" spans="1:7" ht="20.100000000000001" customHeight="1">
      <c r="A1319" s="371" t="str">
        <f t="shared" ref="A1319:A1320" si="395">IFERROR(VLOOKUP(C1319,Tabla_Insumos,4,FALSE),"")</f>
        <v/>
      </c>
      <c r="B1319" s="336" t="str">
        <f t="shared" ref="B1319:B1320" si="396">IFERROR(VLOOKUP(C1319,Tabla_Insumos,5,FALSE),"")</f>
        <v/>
      </c>
      <c r="C1319" s="409"/>
      <c r="D1319" s="333" t="str">
        <f t="shared" ref="D1319:D1320" si="397">IFERROR(VLOOKUP(C1319,Tabla_Insumos,2,FALSE),"")</f>
        <v/>
      </c>
      <c r="E1319" s="403"/>
      <c r="F1319" s="339">
        <f t="shared" ref="F1319:F1320" si="398">IFERROR(VLOOKUP(C1319,Tabla_Insumos,3,FALSE),0)</f>
        <v>0</v>
      </c>
      <c r="G1319" s="340">
        <f t="shared" ref="G1319:G1320" si="399">ROUND(E1319*F1319,2)</f>
        <v>0</v>
      </c>
    </row>
    <row r="1320" spans="1:7" ht="20.100000000000001" customHeight="1">
      <c r="A1320" s="371" t="str">
        <f t="shared" si="395"/>
        <v/>
      </c>
      <c r="B1320" s="336" t="str">
        <f t="shared" si="396"/>
        <v/>
      </c>
      <c r="C1320" s="409"/>
      <c r="D1320" s="333" t="str">
        <f t="shared" si="397"/>
        <v/>
      </c>
      <c r="E1320" s="403"/>
      <c r="F1320" s="339">
        <f t="shared" si="398"/>
        <v>0</v>
      </c>
      <c r="G1320" s="340">
        <f t="shared" si="399"/>
        <v>0</v>
      </c>
    </row>
    <row r="1321" spans="1:7" ht="20.100000000000001" customHeight="1">
      <c r="A1321" s="371" t="str">
        <f t="shared" ref="A1321" si="400">IFERROR(VLOOKUP(C1321,Tabla_Insumos,4,FALSE),"")</f>
        <v/>
      </c>
      <c r="B1321" s="336" t="str">
        <f t="shared" ref="B1321" si="401">IFERROR(VLOOKUP(C1321,Tabla_Insumos,5,FALSE),"")</f>
        <v/>
      </c>
      <c r="C1321" s="409"/>
      <c r="D1321" s="333" t="str">
        <f t="shared" ref="D1321" si="402">IFERROR(VLOOKUP(C1321,Tabla_Insumos,2,FALSE),"")</f>
        <v/>
      </c>
      <c r="E1321" s="403"/>
      <c r="F1321" s="339">
        <f t="shared" ref="F1321" si="403">IFERROR(VLOOKUP(C1321,Tabla_Insumos,3,FALSE),0)</f>
        <v>0</v>
      </c>
      <c r="G1321" s="340">
        <f t="shared" ref="G1321" si="404">ROUND(E1321*F1321,2)</f>
        <v>0</v>
      </c>
    </row>
    <row r="1322" spans="1:7" ht="20.100000000000001" customHeight="1">
      <c r="A1322" s="371" t="str">
        <f t="shared" si="390"/>
        <v/>
      </c>
      <c r="B1322" s="336" t="str">
        <f t="shared" si="391"/>
        <v/>
      </c>
      <c r="C1322" s="372"/>
      <c r="D1322" s="333" t="str">
        <f t="shared" si="392"/>
        <v/>
      </c>
      <c r="E1322" s="373"/>
      <c r="F1322" s="339">
        <f t="shared" si="393"/>
        <v>0</v>
      </c>
      <c r="G1322" s="340">
        <f t="shared" si="394"/>
        <v>0</v>
      </c>
    </row>
    <row r="1323" spans="1:7" ht="20.100000000000001" customHeight="1">
      <c r="A1323" s="371" t="str">
        <f t="shared" si="390"/>
        <v/>
      </c>
      <c r="B1323" s="336" t="str">
        <f t="shared" si="391"/>
        <v/>
      </c>
      <c r="C1323" s="372"/>
      <c r="D1323" s="333" t="str">
        <f t="shared" si="392"/>
        <v/>
      </c>
      <c r="E1323" s="373"/>
      <c r="F1323" s="339">
        <f t="shared" si="393"/>
        <v>0</v>
      </c>
      <c r="G1323" s="340">
        <f t="shared" si="394"/>
        <v>0</v>
      </c>
    </row>
    <row r="1324" spans="1:7" ht="20.100000000000001" customHeight="1">
      <c r="A1324" s="371" t="str">
        <f t="shared" si="390"/>
        <v/>
      </c>
      <c r="B1324" s="336" t="str">
        <f t="shared" si="391"/>
        <v/>
      </c>
      <c r="C1324" s="372"/>
      <c r="D1324" s="333" t="str">
        <f t="shared" si="392"/>
        <v/>
      </c>
      <c r="E1324" s="373"/>
      <c r="F1324" s="339">
        <f t="shared" si="393"/>
        <v>0</v>
      </c>
      <c r="G1324" s="340">
        <f t="shared" si="394"/>
        <v>0</v>
      </c>
    </row>
    <row r="1325" spans="1:7" ht="20.100000000000001" customHeight="1">
      <c r="A1325" s="371" t="str">
        <f t="shared" si="390"/>
        <v/>
      </c>
      <c r="B1325" s="336" t="str">
        <f t="shared" si="391"/>
        <v/>
      </c>
      <c r="C1325" s="372"/>
      <c r="D1325" s="333" t="str">
        <f t="shared" si="392"/>
        <v/>
      </c>
      <c r="E1325" s="373"/>
      <c r="F1325" s="339">
        <f t="shared" si="393"/>
        <v>0</v>
      </c>
      <c r="G1325" s="340">
        <f t="shared" si="394"/>
        <v>0</v>
      </c>
    </row>
    <row r="1326" spans="1:7" ht="20.100000000000001" customHeight="1">
      <c r="A1326" s="371" t="str">
        <f t="shared" si="390"/>
        <v/>
      </c>
      <c r="B1326" s="336" t="str">
        <f t="shared" si="391"/>
        <v/>
      </c>
      <c r="C1326" s="372"/>
      <c r="D1326" s="333" t="str">
        <f t="shared" si="392"/>
        <v/>
      </c>
      <c r="E1326" s="373"/>
      <c r="F1326" s="339">
        <f t="shared" si="393"/>
        <v>0</v>
      </c>
      <c r="G1326" s="340">
        <f t="shared" si="394"/>
        <v>0</v>
      </c>
    </row>
    <row r="1327" spans="1:7" ht="20.100000000000001" customHeight="1">
      <c r="A1327" s="371" t="str">
        <f t="shared" si="390"/>
        <v/>
      </c>
      <c r="B1327" s="336" t="str">
        <f t="shared" si="391"/>
        <v/>
      </c>
      <c r="C1327" s="372"/>
      <c r="D1327" s="333" t="str">
        <f t="shared" si="392"/>
        <v/>
      </c>
      <c r="E1327" s="373"/>
      <c r="F1327" s="339">
        <f t="shared" si="393"/>
        <v>0</v>
      </c>
      <c r="G1327" s="340">
        <f t="shared" si="394"/>
        <v>0</v>
      </c>
    </row>
    <row r="1328" spans="1:7" ht="20.100000000000001" customHeight="1">
      <c r="A1328" s="371" t="str">
        <f t="shared" si="390"/>
        <v/>
      </c>
      <c r="B1328" s="336" t="str">
        <f t="shared" si="391"/>
        <v/>
      </c>
      <c r="C1328" s="372"/>
      <c r="D1328" s="333" t="str">
        <f t="shared" si="392"/>
        <v/>
      </c>
      <c r="E1328" s="373"/>
      <c r="F1328" s="339">
        <f t="shared" si="393"/>
        <v>0</v>
      </c>
      <c r="G1328" s="340">
        <f t="shared" si="394"/>
        <v>0</v>
      </c>
    </row>
    <row r="1329" spans="1:7" ht="20.100000000000001" customHeight="1">
      <c r="A1329" s="374"/>
      <c r="B1329" s="360"/>
      <c r="C1329" s="360"/>
      <c r="D1329" s="338"/>
      <c r="E1329" s="356"/>
      <c r="F1329" s="598" t="s">
        <v>27</v>
      </c>
      <c r="G1329" s="341">
        <f>SUBTOTAL(9,G1312:G1328)</f>
        <v>0</v>
      </c>
    </row>
    <row r="1330" spans="1:7" ht="20.100000000000001" customHeight="1">
      <c r="A1330" s="374"/>
      <c r="B1330" s="360"/>
      <c r="C1330" s="347" t="s">
        <v>722</v>
      </c>
      <c r="D1330" s="338"/>
      <c r="E1330" s="356"/>
      <c r="F1330" s="357"/>
      <c r="G1330" s="375"/>
    </row>
    <row r="1331" spans="1:7" ht="20.100000000000001" customHeight="1">
      <c r="A1331" s="371" t="str">
        <f t="shared" ref="A1331:A1338" si="405">IFERROR(VLOOKUP(C1331,Tabla_Insumos,4,FALSE),"")</f>
        <v/>
      </c>
      <c r="B1331" s="336" t="str">
        <f t="shared" ref="B1331:B1338" si="406">IFERROR(VLOOKUP(C1331,Tabla_Insumos,5,FALSE),"")</f>
        <v/>
      </c>
      <c r="C1331" s="342"/>
      <c r="D1331" s="333" t="str">
        <f t="shared" ref="D1331:D1338" si="407">IFERROR(VLOOKUP(C1331,Tabla_Insumos,2,FALSE),"")</f>
        <v/>
      </c>
      <c r="E1331" s="403"/>
      <c r="F1331" s="376">
        <f t="shared" ref="F1331:F1338" si="408">IFERROR(VLOOKUP(C1331,Tabla_Insumos,3,FALSE),0)</f>
        <v>0</v>
      </c>
      <c r="G1331" s="340">
        <f>ROUND(E1331*F1331,2)</f>
        <v>0</v>
      </c>
    </row>
    <row r="1332" spans="1:7" ht="20.100000000000001" customHeight="1">
      <c r="A1332" s="371" t="str">
        <f t="shared" si="405"/>
        <v/>
      </c>
      <c r="B1332" s="336" t="str">
        <f t="shared" si="406"/>
        <v/>
      </c>
      <c r="C1332" s="342"/>
      <c r="D1332" s="333" t="str">
        <f t="shared" si="407"/>
        <v/>
      </c>
      <c r="E1332" s="403"/>
      <c r="F1332" s="376">
        <f t="shared" si="408"/>
        <v>0</v>
      </c>
      <c r="G1332" s="340">
        <f t="shared" ref="G1332:G1338" si="409">ROUND(E1332*F1332,2)</f>
        <v>0</v>
      </c>
    </row>
    <row r="1333" spans="1:7" ht="20.100000000000001" customHeight="1">
      <c r="A1333" s="371" t="str">
        <f t="shared" si="405"/>
        <v/>
      </c>
      <c r="B1333" s="336" t="str">
        <f t="shared" si="406"/>
        <v/>
      </c>
      <c r="C1333" s="486"/>
      <c r="D1333" s="333" t="str">
        <f t="shared" si="407"/>
        <v/>
      </c>
      <c r="E1333" s="337"/>
      <c r="F1333" s="376">
        <f t="shared" si="408"/>
        <v>0</v>
      </c>
      <c r="G1333" s="340">
        <f t="shared" si="409"/>
        <v>0</v>
      </c>
    </row>
    <row r="1334" spans="1:7" ht="20.100000000000001" customHeight="1">
      <c r="A1334" s="371" t="str">
        <f t="shared" si="405"/>
        <v/>
      </c>
      <c r="B1334" s="336" t="str">
        <f t="shared" si="406"/>
        <v/>
      </c>
      <c r="C1334" s="343"/>
      <c r="D1334" s="333" t="str">
        <f t="shared" si="407"/>
        <v/>
      </c>
      <c r="E1334" s="337"/>
      <c r="F1334" s="376">
        <f t="shared" si="408"/>
        <v>0</v>
      </c>
      <c r="G1334" s="340">
        <f t="shared" si="409"/>
        <v>0</v>
      </c>
    </row>
    <row r="1335" spans="1:7" ht="20.100000000000001" customHeight="1">
      <c r="A1335" s="371" t="str">
        <f t="shared" si="405"/>
        <v/>
      </c>
      <c r="B1335" s="336" t="str">
        <f t="shared" si="406"/>
        <v/>
      </c>
      <c r="C1335" s="336"/>
      <c r="D1335" s="333" t="str">
        <f t="shared" si="407"/>
        <v/>
      </c>
      <c r="E1335" s="337"/>
      <c r="F1335" s="376">
        <f t="shared" si="408"/>
        <v>0</v>
      </c>
      <c r="G1335" s="340">
        <f t="shared" si="409"/>
        <v>0</v>
      </c>
    </row>
    <row r="1336" spans="1:7" ht="20.100000000000001" customHeight="1">
      <c r="A1336" s="371" t="str">
        <f t="shared" si="405"/>
        <v/>
      </c>
      <c r="B1336" s="336" t="str">
        <f t="shared" si="406"/>
        <v/>
      </c>
      <c r="C1336" s="336"/>
      <c r="D1336" s="333" t="str">
        <f t="shared" si="407"/>
        <v/>
      </c>
      <c r="E1336" s="337"/>
      <c r="F1336" s="376">
        <f t="shared" si="408"/>
        <v>0</v>
      </c>
      <c r="G1336" s="340">
        <f t="shared" si="409"/>
        <v>0</v>
      </c>
    </row>
    <row r="1337" spans="1:7" ht="20.100000000000001" customHeight="1">
      <c r="A1337" s="371" t="str">
        <f t="shared" si="405"/>
        <v/>
      </c>
      <c r="B1337" s="336" t="str">
        <f t="shared" si="406"/>
        <v/>
      </c>
      <c r="C1337" s="372"/>
      <c r="D1337" s="333" t="str">
        <f t="shared" si="407"/>
        <v/>
      </c>
      <c r="E1337" s="373"/>
      <c r="F1337" s="376">
        <f t="shared" si="408"/>
        <v>0</v>
      </c>
      <c r="G1337" s="340">
        <f t="shared" si="409"/>
        <v>0</v>
      </c>
    </row>
    <row r="1338" spans="1:7" ht="20.100000000000001" customHeight="1">
      <c r="A1338" s="371" t="str">
        <f t="shared" si="405"/>
        <v/>
      </c>
      <c r="B1338" s="336" t="str">
        <f t="shared" si="406"/>
        <v/>
      </c>
      <c r="C1338" s="372"/>
      <c r="D1338" s="333" t="str">
        <f t="shared" si="407"/>
        <v/>
      </c>
      <c r="E1338" s="373"/>
      <c r="F1338" s="376">
        <f t="shared" si="408"/>
        <v>0</v>
      </c>
      <c r="G1338" s="340">
        <f t="shared" si="409"/>
        <v>0</v>
      </c>
    </row>
    <row r="1339" spans="1:7" ht="20.100000000000001" customHeight="1">
      <c r="A1339" s="374"/>
      <c r="B1339" s="360"/>
      <c r="C1339" s="360"/>
      <c r="D1339" s="338"/>
      <c r="E1339" s="356"/>
      <c r="F1339" s="598" t="s">
        <v>28</v>
      </c>
      <c r="G1339" s="341">
        <f>SUBTOTAL(9,G1331:G1338)</f>
        <v>0</v>
      </c>
    </row>
    <row r="1340" spans="1:7" ht="20.100000000000001" customHeight="1">
      <c r="A1340" s="374"/>
      <c r="B1340" s="360"/>
      <c r="C1340" s="347" t="s">
        <v>723</v>
      </c>
      <c r="D1340" s="338"/>
      <c r="E1340" s="356"/>
      <c r="F1340" s="357"/>
      <c r="G1340" s="375"/>
    </row>
    <row r="1341" spans="1:7" ht="20.100000000000001" customHeight="1">
      <c r="A1341" s="371" t="str">
        <f t="shared" ref="A1341:A1346" si="410">IFERROR(VLOOKUP(C1341,Tabla_Insumos,4,FALSE),"")</f>
        <v/>
      </c>
      <c r="B1341" s="336" t="str">
        <f t="shared" ref="B1341:B1346" si="411">IFERROR(VLOOKUP(C1341,Tabla_Insumos,5,FALSE),"")</f>
        <v/>
      </c>
      <c r="C1341" s="343"/>
      <c r="D1341" s="333" t="str">
        <f t="shared" ref="D1341:D1346" si="412">IFERROR(VLOOKUP(C1341,Tabla_Insumos,2,FALSE),"")</f>
        <v/>
      </c>
      <c r="E1341" s="402"/>
      <c r="F1341" s="339">
        <f t="shared" ref="F1341:F1346" si="413">IFERROR(VLOOKUP(C1341,Tabla_Insumos,3,FALSE),0)</f>
        <v>0</v>
      </c>
      <c r="G1341" s="340">
        <f>ROUND(E1341*F1341,2)</f>
        <v>0</v>
      </c>
    </row>
    <row r="1342" spans="1:7" ht="20.100000000000001" customHeight="1">
      <c r="A1342" s="371" t="str">
        <f t="shared" si="410"/>
        <v/>
      </c>
      <c r="B1342" s="336" t="str">
        <f t="shared" si="411"/>
        <v/>
      </c>
      <c r="C1342" s="410"/>
      <c r="D1342" s="333" t="str">
        <f t="shared" si="412"/>
        <v/>
      </c>
      <c r="E1342" s="402"/>
      <c r="F1342" s="339">
        <f t="shared" si="413"/>
        <v>0</v>
      </c>
      <c r="G1342" s="340">
        <f t="shared" ref="G1342:G1346" si="414">ROUND(E1342*F1342,2)</f>
        <v>0</v>
      </c>
    </row>
    <row r="1343" spans="1:7" ht="20.100000000000001" customHeight="1">
      <c r="A1343" s="371" t="str">
        <f t="shared" si="410"/>
        <v/>
      </c>
      <c r="B1343" s="336" t="str">
        <f t="shared" si="411"/>
        <v/>
      </c>
      <c r="C1343" s="342"/>
      <c r="D1343" s="333" t="str">
        <f t="shared" si="412"/>
        <v/>
      </c>
      <c r="E1343" s="337"/>
      <c r="F1343" s="339">
        <f t="shared" si="413"/>
        <v>0</v>
      </c>
      <c r="G1343" s="340">
        <f t="shared" si="414"/>
        <v>0</v>
      </c>
    </row>
    <row r="1344" spans="1:7" ht="20.100000000000001" customHeight="1">
      <c r="A1344" s="371" t="str">
        <f t="shared" si="410"/>
        <v/>
      </c>
      <c r="B1344" s="336" t="str">
        <f t="shared" si="411"/>
        <v/>
      </c>
      <c r="C1344" s="372"/>
      <c r="D1344" s="333" t="str">
        <f t="shared" si="412"/>
        <v/>
      </c>
      <c r="E1344" s="373"/>
      <c r="F1344" s="339">
        <f t="shared" si="413"/>
        <v>0</v>
      </c>
      <c r="G1344" s="340">
        <f t="shared" si="414"/>
        <v>0</v>
      </c>
    </row>
    <row r="1345" spans="1:7" ht="20.100000000000001" customHeight="1">
      <c r="A1345" s="371" t="str">
        <f t="shared" si="410"/>
        <v/>
      </c>
      <c r="B1345" s="336" t="str">
        <f t="shared" si="411"/>
        <v/>
      </c>
      <c r="C1345" s="372"/>
      <c r="D1345" s="333" t="str">
        <f t="shared" si="412"/>
        <v/>
      </c>
      <c r="E1345" s="373"/>
      <c r="F1345" s="339">
        <f t="shared" si="413"/>
        <v>0</v>
      </c>
      <c r="G1345" s="340">
        <f t="shared" si="414"/>
        <v>0</v>
      </c>
    </row>
    <row r="1346" spans="1:7" ht="20.100000000000001" customHeight="1">
      <c r="A1346" s="371" t="str">
        <f t="shared" si="410"/>
        <v/>
      </c>
      <c r="B1346" s="336" t="str">
        <f t="shared" si="411"/>
        <v/>
      </c>
      <c r="C1346" s="372"/>
      <c r="D1346" s="333" t="str">
        <f t="shared" si="412"/>
        <v/>
      </c>
      <c r="E1346" s="373"/>
      <c r="F1346" s="339">
        <f t="shared" si="413"/>
        <v>0</v>
      </c>
      <c r="G1346" s="340">
        <f t="shared" si="414"/>
        <v>0</v>
      </c>
    </row>
    <row r="1347" spans="1:7" ht="20.100000000000001" customHeight="1">
      <c r="A1347" s="379"/>
      <c r="B1347" s="338"/>
      <c r="C1347" s="360"/>
      <c r="D1347" s="338"/>
      <c r="E1347" s="356"/>
      <c r="F1347" s="598" t="s">
        <v>29</v>
      </c>
      <c r="G1347" s="341">
        <f>SUBTOTAL(9,G1341:G1346)</f>
        <v>0</v>
      </c>
    </row>
    <row r="1348" spans="1:7" ht="20.100000000000001" customHeight="1" thickBot="1">
      <c r="A1348" s="380"/>
      <c r="B1348" s="381"/>
      <c r="C1348" s="382"/>
      <c r="D1348" s="381"/>
      <c r="E1348" s="383"/>
      <c r="F1348" s="384"/>
      <c r="G1348" s="385"/>
    </row>
    <row r="1349" spans="1:7" ht="20.100000000000001" customHeight="1" thickBot="1">
      <c r="A1349" s="395">
        <f>B1307</f>
        <v>26</v>
      </c>
      <c r="B1349" s="386" t="str">
        <f>C1307</f>
        <v>Carpinterías metálica, aluminio y madera (incluido premarco metálico, antepecho de hormigón, mosquiteros y cierre tanque reseva)</v>
      </c>
      <c r="C1349" s="387"/>
      <c r="D1349" s="387" t="s">
        <v>30</v>
      </c>
      <c r="E1349" s="388"/>
      <c r="F1349" s="389" t="s">
        <v>31</v>
      </c>
      <c r="G1349" s="390">
        <f>SUBTOTAL(9,G1312:G1348)</f>
        <v>0</v>
      </c>
    </row>
    <row r="1350" spans="1:7" ht="20.100000000000001" customHeight="1" thickTop="1" thickBot="1"/>
    <row r="1351" spans="1:7" ht="20.100000000000001" customHeight="1" thickTop="1">
      <c r="A1351" s="391" t="s">
        <v>1255</v>
      </c>
      <c r="B1351" s="392"/>
      <c r="C1351" s="392"/>
      <c r="D1351" s="392"/>
      <c r="E1351" s="392"/>
      <c r="F1351" s="392"/>
      <c r="G1351" s="393"/>
    </row>
    <row r="1352" spans="1:7" ht="20.100000000000001" customHeight="1">
      <c r="A1352" s="344" t="s">
        <v>719</v>
      </c>
      <c r="B1352" s="345" t="str">
        <f>Comitente</f>
        <v>INSTITUTO PROVINCIAL DE LA VIVIENDA</v>
      </c>
      <c r="C1352" s="346"/>
      <c r="D1352" s="347"/>
      <c r="E1352" s="347"/>
      <c r="F1352" s="348"/>
      <c r="G1352" s="349"/>
    </row>
    <row r="1353" spans="1:7" ht="20.100000000000001" customHeight="1">
      <c r="A1353" s="344" t="s">
        <v>720</v>
      </c>
      <c r="B1353" s="345" t="str">
        <f>Contratista</f>
        <v>xxxxxx</v>
      </c>
      <c r="C1353" s="350"/>
      <c r="D1353" s="350"/>
      <c r="E1353" s="350"/>
      <c r="F1353" s="351"/>
      <c r="G1353" s="352"/>
    </row>
    <row r="1354" spans="1:7" ht="20.100000000000001" customHeight="1">
      <c r="A1354" s="344" t="s">
        <v>20</v>
      </c>
      <c r="B1354" s="345" t="str">
        <f>Obra</f>
        <v>BARRIO SAN CAYETANO - DPTO. CHIMBAS</v>
      </c>
      <c r="C1354" s="350"/>
      <c r="D1354" s="350"/>
      <c r="E1354" s="350"/>
      <c r="F1354" s="351" t="s">
        <v>33</v>
      </c>
      <c r="G1354" s="353">
        <f>+Datos!$C$10</f>
        <v>43525</v>
      </c>
    </row>
    <row r="1355" spans="1:7" ht="20.100000000000001" customHeight="1">
      <c r="A1355" s="354" t="s">
        <v>718</v>
      </c>
      <c r="B1355" s="355" t="str">
        <f>Ubicación</f>
        <v>DPTO. CHIMBAS</v>
      </c>
      <c r="C1355" s="355"/>
      <c r="D1355" s="338"/>
      <c r="E1355" s="356"/>
      <c r="F1355" s="357"/>
      <c r="G1355" s="358"/>
    </row>
    <row r="1356" spans="1:7" ht="20.100000000000001" customHeight="1">
      <c r="A1356" s="354" t="s">
        <v>34</v>
      </c>
      <c r="B1356" s="359" t="s">
        <v>1125</v>
      </c>
      <c r="C1356" s="360" t="str">
        <f>IFERROR(VLOOKUP(B1356,Tabla_CyP,2,FALSE),"")</f>
        <v>VIVIENDA</v>
      </c>
      <c r="D1356" s="361"/>
      <c r="E1356" s="356"/>
      <c r="F1356" s="357"/>
      <c r="G1356" s="358"/>
    </row>
    <row r="1357" spans="1:7" ht="20.100000000000001" customHeight="1">
      <c r="A1357" s="354" t="s">
        <v>21</v>
      </c>
      <c r="B1357" s="394" t="str">
        <f>IFERROR(VLOOKUP(COUNTIF($A$1:A1357,"ITEM:"),Tabla_NumeroItem,2,FALSE),"")</f>
        <v>26.1</v>
      </c>
      <c r="C1357" s="360" t="str">
        <f>IFERROR(VLOOKUP(B1357,Tabla_CyP,2,FALSE),"")</f>
        <v>Carpinterías metálica, aluminio y madera p/disc. (incluido premarco metálico, antepecho de hormigón, mosquiteros y cierre tanque reseva)/</v>
      </c>
      <c r="D1357" s="338"/>
      <c r="E1357" s="356"/>
      <c r="F1357" s="351" t="s">
        <v>22</v>
      </c>
      <c r="G1357" s="362" t="str">
        <f>IFERROR(VLOOKUP(B1357,Tabla_CyP,4,FALSE),"")</f>
        <v>gl</v>
      </c>
    </row>
    <row r="1358" spans="1:7" ht="20.100000000000001" customHeight="1">
      <c r="A1358" s="354"/>
      <c r="B1358" s="355"/>
      <c r="C1358" s="360"/>
      <c r="D1358" s="338"/>
      <c r="E1358" s="356"/>
      <c r="F1358" s="357"/>
      <c r="G1358" s="358"/>
    </row>
    <row r="1359" spans="1:7" ht="20.100000000000001" customHeight="1">
      <c r="A1359" s="628" t="s">
        <v>581</v>
      </c>
      <c r="B1359" s="629"/>
      <c r="C1359" s="630" t="s">
        <v>0</v>
      </c>
      <c r="D1359" s="630" t="s">
        <v>23</v>
      </c>
      <c r="E1359" s="632" t="s">
        <v>24</v>
      </c>
      <c r="F1359" s="624" t="s">
        <v>25</v>
      </c>
      <c r="G1359" s="626" t="s">
        <v>26</v>
      </c>
    </row>
    <row r="1360" spans="1:7" ht="20.100000000000001" customHeight="1">
      <c r="A1360" s="363" t="s">
        <v>582</v>
      </c>
      <c r="B1360" s="364" t="s">
        <v>583</v>
      </c>
      <c r="C1360" s="631"/>
      <c r="D1360" s="631"/>
      <c r="E1360" s="633"/>
      <c r="F1360" s="625"/>
      <c r="G1360" s="627"/>
    </row>
    <row r="1361" spans="1:7" ht="20.100000000000001" customHeight="1">
      <c r="A1361" s="599"/>
      <c r="B1361" s="365"/>
      <c r="C1361" s="366" t="s">
        <v>721</v>
      </c>
      <c r="D1361" s="367"/>
      <c r="E1361" s="368"/>
      <c r="F1361" s="369"/>
      <c r="G1361" s="370"/>
    </row>
    <row r="1362" spans="1:7" ht="20.100000000000001" customHeight="1">
      <c r="A1362" s="371" t="str">
        <f t="shared" ref="A1362:A1378" si="415">IFERROR(VLOOKUP(C1362,Tabla_Insumos,4,FALSE),"")</f>
        <v/>
      </c>
      <c r="B1362" s="336" t="str">
        <f t="shared" ref="B1362:B1378" si="416">IFERROR(VLOOKUP(C1362,Tabla_Insumos,5,FALSE),"")</f>
        <v/>
      </c>
      <c r="C1362" s="377"/>
      <c r="D1362" s="333" t="str">
        <f t="shared" ref="D1362:D1378" si="417">IFERROR(VLOOKUP(C1362,Tabla_Insumos,2,FALSE),"")</f>
        <v/>
      </c>
      <c r="E1362" s="397"/>
      <c r="F1362" s="339">
        <f t="shared" ref="F1362:F1378" si="418">IFERROR(VLOOKUP(C1362,Tabla_Insumos,3,FALSE),0)</f>
        <v>0</v>
      </c>
      <c r="G1362" s="340">
        <f>ROUND(E1362*F1362,2)</f>
        <v>0</v>
      </c>
    </row>
    <row r="1363" spans="1:7" ht="20.100000000000001" customHeight="1">
      <c r="A1363" s="371" t="str">
        <f t="shared" si="415"/>
        <v/>
      </c>
      <c r="B1363" s="336" t="str">
        <f t="shared" si="416"/>
        <v/>
      </c>
      <c r="C1363" s="377"/>
      <c r="D1363" s="333" t="str">
        <f t="shared" si="417"/>
        <v/>
      </c>
      <c r="E1363" s="397"/>
      <c r="F1363" s="339">
        <f t="shared" si="418"/>
        <v>0</v>
      </c>
      <c r="G1363" s="340">
        <f t="shared" ref="G1363:G1378" si="419">ROUND(E1363*F1363,2)</f>
        <v>0</v>
      </c>
    </row>
    <row r="1364" spans="1:7" ht="20.100000000000001" customHeight="1">
      <c r="A1364" s="371" t="str">
        <f t="shared" si="415"/>
        <v/>
      </c>
      <c r="B1364" s="336" t="str">
        <f t="shared" si="416"/>
        <v/>
      </c>
      <c r="C1364" s="377"/>
      <c r="D1364" s="333" t="str">
        <f t="shared" si="417"/>
        <v/>
      </c>
      <c r="E1364" s="397"/>
      <c r="F1364" s="339">
        <f t="shared" si="418"/>
        <v>0</v>
      </c>
      <c r="G1364" s="340">
        <f t="shared" si="419"/>
        <v>0</v>
      </c>
    </row>
    <row r="1365" spans="1:7" ht="20.100000000000001" customHeight="1">
      <c r="A1365" s="371" t="str">
        <f t="shared" si="415"/>
        <v/>
      </c>
      <c r="B1365" s="336" t="str">
        <f t="shared" si="416"/>
        <v/>
      </c>
      <c r="C1365" s="377"/>
      <c r="D1365" s="333" t="str">
        <f t="shared" si="417"/>
        <v/>
      </c>
      <c r="E1365" s="403"/>
      <c r="F1365" s="339">
        <f t="shared" si="418"/>
        <v>0</v>
      </c>
      <c r="G1365" s="340">
        <f t="shared" si="419"/>
        <v>0</v>
      </c>
    </row>
    <row r="1366" spans="1:7" ht="20.100000000000001" customHeight="1">
      <c r="A1366" s="371" t="str">
        <f t="shared" si="415"/>
        <v/>
      </c>
      <c r="B1366" s="336" t="str">
        <f t="shared" si="416"/>
        <v/>
      </c>
      <c r="C1366" s="377"/>
      <c r="D1366" s="333" t="str">
        <f t="shared" si="417"/>
        <v/>
      </c>
      <c r="E1366" s="403"/>
      <c r="F1366" s="339">
        <f t="shared" si="418"/>
        <v>0</v>
      </c>
      <c r="G1366" s="340">
        <f t="shared" si="419"/>
        <v>0</v>
      </c>
    </row>
    <row r="1367" spans="1:7" ht="20.100000000000001" customHeight="1">
      <c r="A1367" s="371" t="str">
        <f t="shared" si="415"/>
        <v/>
      </c>
      <c r="B1367" s="336" t="str">
        <f t="shared" si="416"/>
        <v/>
      </c>
      <c r="C1367" s="404"/>
      <c r="D1367" s="333" t="str">
        <f t="shared" si="417"/>
        <v/>
      </c>
      <c r="E1367" s="403"/>
      <c r="F1367" s="339">
        <f t="shared" si="418"/>
        <v>0</v>
      </c>
      <c r="G1367" s="340">
        <f t="shared" si="419"/>
        <v>0</v>
      </c>
    </row>
    <row r="1368" spans="1:7" ht="20.100000000000001" customHeight="1">
      <c r="A1368" s="371" t="str">
        <f t="shared" si="415"/>
        <v/>
      </c>
      <c r="B1368" s="336" t="str">
        <f t="shared" si="416"/>
        <v/>
      </c>
      <c r="C1368" s="372"/>
      <c r="D1368" s="333" t="str">
        <f t="shared" si="417"/>
        <v/>
      </c>
      <c r="E1368" s="373"/>
      <c r="F1368" s="339">
        <f t="shared" si="418"/>
        <v>0</v>
      </c>
      <c r="G1368" s="340">
        <f t="shared" si="419"/>
        <v>0</v>
      </c>
    </row>
    <row r="1369" spans="1:7" ht="20.100000000000001" customHeight="1">
      <c r="A1369" s="371" t="str">
        <f t="shared" ref="A1369:A1371" si="420">IFERROR(VLOOKUP(C1369,Tabla_Insumos,4,FALSE),"")</f>
        <v/>
      </c>
      <c r="B1369" s="336" t="str">
        <f t="shared" ref="B1369:B1371" si="421">IFERROR(VLOOKUP(C1369,Tabla_Insumos,5,FALSE),"")</f>
        <v/>
      </c>
      <c r="C1369" s="409"/>
      <c r="D1369" s="333" t="str">
        <f t="shared" ref="D1369:D1371" si="422">IFERROR(VLOOKUP(C1369,Tabla_Insumos,2,FALSE),"")</f>
        <v/>
      </c>
      <c r="E1369" s="403"/>
      <c r="F1369" s="339">
        <f t="shared" ref="F1369:F1371" si="423">IFERROR(VLOOKUP(C1369,Tabla_Insumos,3,FALSE),0)</f>
        <v>0</v>
      </c>
      <c r="G1369" s="340">
        <f t="shared" ref="G1369:G1371" si="424">ROUND(E1369*F1369,2)</f>
        <v>0</v>
      </c>
    </row>
    <row r="1370" spans="1:7" ht="20.100000000000001" customHeight="1">
      <c r="A1370" s="371" t="str">
        <f t="shared" si="420"/>
        <v/>
      </c>
      <c r="B1370" s="336" t="str">
        <f t="shared" si="421"/>
        <v/>
      </c>
      <c r="C1370" s="409"/>
      <c r="D1370" s="333" t="str">
        <f t="shared" si="422"/>
        <v/>
      </c>
      <c r="E1370" s="403"/>
      <c r="F1370" s="339">
        <f t="shared" si="423"/>
        <v>0</v>
      </c>
      <c r="G1370" s="340">
        <f t="shared" si="424"/>
        <v>0</v>
      </c>
    </row>
    <row r="1371" spans="1:7" ht="20.100000000000001" customHeight="1">
      <c r="A1371" s="371" t="str">
        <f t="shared" si="420"/>
        <v/>
      </c>
      <c r="B1371" s="336" t="str">
        <f t="shared" si="421"/>
        <v/>
      </c>
      <c r="C1371" s="409"/>
      <c r="D1371" s="333" t="str">
        <f t="shared" si="422"/>
        <v/>
      </c>
      <c r="E1371" s="373"/>
      <c r="F1371" s="339">
        <f t="shared" si="423"/>
        <v>0</v>
      </c>
      <c r="G1371" s="340">
        <f t="shared" si="424"/>
        <v>0</v>
      </c>
    </row>
    <row r="1372" spans="1:7" ht="20.100000000000001" customHeight="1">
      <c r="A1372" s="371" t="str">
        <f t="shared" si="415"/>
        <v/>
      </c>
      <c r="B1372" s="336" t="str">
        <f t="shared" si="416"/>
        <v/>
      </c>
      <c r="C1372" s="372"/>
      <c r="D1372" s="333" t="str">
        <f t="shared" si="417"/>
        <v/>
      </c>
      <c r="E1372" s="373"/>
      <c r="F1372" s="339">
        <f t="shared" si="418"/>
        <v>0</v>
      </c>
      <c r="G1372" s="340">
        <f t="shared" si="419"/>
        <v>0</v>
      </c>
    </row>
    <row r="1373" spans="1:7" ht="20.100000000000001" customHeight="1">
      <c r="A1373" s="371" t="str">
        <f t="shared" si="415"/>
        <v/>
      </c>
      <c r="B1373" s="336" t="str">
        <f t="shared" si="416"/>
        <v/>
      </c>
      <c r="C1373" s="372"/>
      <c r="D1373" s="333" t="str">
        <f t="shared" si="417"/>
        <v/>
      </c>
      <c r="E1373" s="373"/>
      <c r="F1373" s="339">
        <f t="shared" si="418"/>
        <v>0</v>
      </c>
      <c r="G1373" s="340">
        <f t="shared" si="419"/>
        <v>0</v>
      </c>
    </row>
    <row r="1374" spans="1:7" ht="20.100000000000001" customHeight="1">
      <c r="A1374" s="371" t="str">
        <f t="shared" si="415"/>
        <v/>
      </c>
      <c r="B1374" s="336" t="str">
        <f t="shared" si="416"/>
        <v/>
      </c>
      <c r="C1374" s="372"/>
      <c r="D1374" s="333" t="str">
        <f t="shared" si="417"/>
        <v/>
      </c>
      <c r="E1374" s="373"/>
      <c r="F1374" s="339">
        <f t="shared" si="418"/>
        <v>0</v>
      </c>
      <c r="G1374" s="340">
        <f t="shared" si="419"/>
        <v>0</v>
      </c>
    </row>
    <row r="1375" spans="1:7" ht="20.100000000000001" customHeight="1">
      <c r="A1375" s="371" t="str">
        <f t="shared" si="415"/>
        <v/>
      </c>
      <c r="B1375" s="336" t="str">
        <f t="shared" si="416"/>
        <v/>
      </c>
      <c r="C1375" s="372"/>
      <c r="D1375" s="333" t="str">
        <f t="shared" si="417"/>
        <v/>
      </c>
      <c r="E1375" s="373"/>
      <c r="F1375" s="339">
        <f t="shared" si="418"/>
        <v>0</v>
      </c>
      <c r="G1375" s="340">
        <f t="shared" si="419"/>
        <v>0</v>
      </c>
    </row>
    <row r="1376" spans="1:7" ht="20.100000000000001" customHeight="1">
      <c r="A1376" s="371" t="str">
        <f t="shared" si="415"/>
        <v/>
      </c>
      <c r="B1376" s="336" t="str">
        <f t="shared" si="416"/>
        <v/>
      </c>
      <c r="C1376" s="372"/>
      <c r="D1376" s="333" t="str">
        <f t="shared" si="417"/>
        <v/>
      </c>
      <c r="E1376" s="373"/>
      <c r="F1376" s="339">
        <f t="shared" si="418"/>
        <v>0</v>
      </c>
      <c r="G1376" s="340">
        <f t="shared" si="419"/>
        <v>0</v>
      </c>
    </row>
    <row r="1377" spans="1:7" ht="20.100000000000001" customHeight="1">
      <c r="A1377" s="371" t="str">
        <f t="shared" si="415"/>
        <v/>
      </c>
      <c r="B1377" s="336" t="str">
        <f t="shared" si="416"/>
        <v/>
      </c>
      <c r="C1377" s="372"/>
      <c r="D1377" s="333" t="str">
        <f t="shared" si="417"/>
        <v/>
      </c>
      <c r="E1377" s="373"/>
      <c r="F1377" s="339">
        <f t="shared" si="418"/>
        <v>0</v>
      </c>
      <c r="G1377" s="340">
        <f t="shared" si="419"/>
        <v>0</v>
      </c>
    </row>
    <row r="1378" spans="1:7" ht="20.100000000000001" customHeight="1">
      <c r="A1378" s="371" t="str">
        <f t="shared" si="415"/>
        <v/>
      </c>
      <c r="B1378" s="336" t="str">
        <f t="shared" si="416"/>
        <v/>
      </c>
      <c r="C1378" s="372"/>
      <c r="D1378" s="333" t="str">
        <f t="shared" si="417"/>
        <v/>
      </c>
      <c r="E1378" s="373"/>
      <c r="F1378" s="339">
        <f t="shared" si="418"/>
        <v>0</v>
      </c>
      <c r="G1378" s="340">
        <f t="shared" si="419"/>
        <v>0</v>
      </c>
    </row>
    <row r="1379" spans="1:7" ht="20.100000000000001" customHeight="1">
      <c r="A1379" s="374"/>
      <c r="B1379" s="360"/>
      <c r="C1379" s="360"/>
      <c r="D1379" s="338"/>
      <c r="E1379" s="356"/>
      <c r="F1379" s="598" t="s">
        <v>27</v>
      </c>
      <c r="G1379" s="341">
        <f>SUBTOTAL(9,G1362:G1378)</f>
        <v>0</v>
      </c>
    </row>
    <row r="1380" spans="1:7" ht="20.100000000000001" customHeight="1">
      <c r="A1380" s="374"/>
      <c r="B1380" s="360"/>
      <c r="C1380" s="347" t="s">
        <v>722</v>
      </c>
      <c r="D1380" s="338"/>
      <c r="E1380" s="356"/>
      <c r="F1380" s="357"/>
      <c r="G1380" s="375"/>
    </row>
    <row r="1381" spans="1:7" ht="20.100000000000001" customHeight="1">
      <c r="A1381" s="371" t="str">
        <f t="shared" ref="A1381:A1388" si="425">IFERROR(VLOOKUP(C1381,Tabla_Insumos,4,FALSE),"")</f>
        <v/>
      </c>
      <c r="B1381" s="336" t="str">
        <f t="shared" ref="B1381:B1388" si="426">IFERROR(VLOOKUP(C1381,Tabla_Insumos,5,FALSE),"")</f>
        <v/>
      </c>
      <c r="C1381" s="342"/>
      <c r="D1381" s="333" t="str">
        <f t="shared" ref="D1381:D1388" si="427">IFERROR(VLOOKUP(C1381,Tabla_Insumos,2,FALSE),"")</f>
        <v/>
      </c>
      <c r="E1381" s="403"/>
      <c r="F1381" s="376">
        <f t="shared" ref="F1381:F1382" si="428">IFERROR(VLOOKUP(C1381,Tabla_Insumos,3,FALSE),0)</f>
        <v>0</v>
      </c>
      <c r="G1381" s="340">
        <f>ROUND(E1381*F1381,2)</f>
        <v>0</v>
      </c>
    </row>
    <row r="1382" spans="1:7" ht="20.100000000000001" customHeight="1">
      <c r="A1382" s="371" t="str">
        <f t="shared" si="425"/>
        <v/>
      </c>
      <c r="B1382" s="336" t="str">
        <f t="shared" si="426"/>
        <v/>
      </c>
      <c r="C1382" s="342"/>
      <c r="D1382" s="333" t="str">
        <f t="shared" si="427"/>
        <v/>
      </c>
      <c r="E1382" s="403"/>
      <c r="F1382" s="376">
        <f t="shared" si="428"/>
        <v>0</v>
      </c>
      <c r="G1382" s="340">
        <f t="shared" ref="G1382:G1388" si="429">ROUND(E1382*F1382,2)</f>
        <v>0</v>
      </c>
    </row>
    <row r="1383" spans="1:7" ht="20.100000000000001" customHeight="1">
      <c r="A1383" s="371" t="str">
        <f t="shared" si="425"/>
        <v/>
      </c>
      <c r="B1383" s="336" t="str">
        <f t="shared" si="426"/>
        <v/>
      </c>
      <c r="C1383" s="486"/>
      <c r="D1383" s="333" t="str">
        <f t="shared" si="427"/>
        <v/>
      </c>
      <c r="E1383" s="337"/>
      <c r="F1383" s="376">
        <f t="shared" ref="F1383:F1388" si="430">IFERROR(VLOOKUP(C1383,Tabla_Insumos,3,FALSE),0)</f>
        <v>0</v>
      </c>
      <c r="G1383" s="340">
        <f t="shared" si="429"/>
        <v>0</v>
      </c>
    </row>
    <row r="1384" spans="1:7" ht="20.100000000000001" customHeight="1">
      <c r="A1384" s="371" t="str">
        <f t="shared" si="425"/>
        <v/>
      </c>
      <c r="B1384" s="336" t="str">
        <f t="shared" si="426"/>
        <v/>
      </c>
      <c r="C1384" s="343"/>
      <c r="D1384" s="333" t="str">
        <f t="shared" si="427"/>
        <v/>
      </c>
      <c r="E1384" s="337"/>
      <c r="F1384" s="376">
        <f t="shared" si="430"/>
        <v>0</v>
      </c>
      <c r="G1384" s="340">
        <f t="shared" si="429"/>
        <v>0</v>
      </c>
    </row>
    <row r="1385" spans="1:7" ht="20.100000000000001" customHeight="1">
      <c r="A1385" s="371" t="str">
        <f t="shared" si="425"/>
        <v/>
      </c>
      <c r="B1385" s="336" t="str">
        <f t="shared" si="426"/>
        <v/>
      </c>
      <c r="C1385" s="336"/>
      <c r="D1385" s="333" t="str">
        <f t="shared" si="427"/>
        <v/>
      </c>
      <c r="E1385" s="337"/>
      <c r="F1385" s="376">
        <f t="shared" si="430"/>
        <v>0</v>
      </c>
      <c r="G1385" s="340">
        <f t="shared" si="429"/>
        <v>0</v>
      </c>
    </row>
    <row r="1386" spans="1:7" ht="20.100000000000001" customHeight="1">
      <c r="A1386" s="371" t="str">
        <f t="shared" si="425"/>
        <v/>
      </c>
      <c r="B1386" s="336" t="str">
        <f t="shared" si="426"/>
        <v/>
      </c>
      <c r="C1386" s="336"/>
      <c r="D1386" s="333" t="str">
        <f t="shared" si="427"/>
        <v/>
      </c>
      <c r="E1386" s="337"/>
      <c r="F1386" s="376">
        <f t="shared" si="430"/>
        <v>0</v>
      </c>
      <c r="G1386" s="340">
        <f t="shared" si="429"/>
        <v>0</v>
      </c>
    </row>
    <row r="1387" spans="1:7" ht="20.100000000000001" customHeight="1">
      <c r="A1387" s="371" t="str">
        <f t="shared" si="425"/>
        <v/>
      </c>
      <c r="B1387" s="336" t="str">
        <f t="shared" si="426"/>
        <v/>
      </c>
      <c r="C1387" s="372"/>
      <c r="D1387" s="333" t="str">
        <f t="shared" si="427"/>
        <v/>
      </c>
      <c r="E1387" s="373"/>
      <c r="F1387" s="376">
        <f t="shared" si="430"/>
        <v>0</v>
      </c>
      <c r="G1387" s="340">
        <f t="shared" si="429"/>
        <v>0</v>
      </c>
    </row>
    <row r="1388" spans="1:7" ht="20.100000000000001" customHeight="1">
      <c r="A1388" s="371" t="str">
        <f t="shared" si="425"/>
        <v/>
      </c>
      <c r="B1388" s="336" t="str">
        <f t="shared" si="426"/>
        <v/>
      </c>
      <c r="C1388" s="372"/>
      <c r="D1388" s="333" t="str">
        <f t="shared" si="427"/>
        <v/>
      </c>
      <c r="E1388" s="373"/>
      <c r="F1388" s="376">
        <f t="shared" si="430"/>
        <v>0</v>
      </c>
      <c r="G1388" s="340">
        <f t="shared" si="429"/>
        <v>0</v>
      </c>
    </row>
    <row r="1389" spans="1:7" ht="20.100000000000001" customHeight="1">
      <c r="A1389" s="374"/>
      <c r="B1389" s="360"/>
      <c r="C1389" s="360"/>
      <c r="D1389" s="338"/>
      <c r="E1389" s="356"/>
      <c r="F1389" s="598" t="s">
        <v>28</v>
      </c>
      <c r="G1389" s="341">
        <f>SUBTOTAL(9,G1381:G1388)</f>
        <v>0</v>
      </c>
    </row>
    <row r="1390" spans="1:7" ht="20.100000000000001" customHeight="1">
      <c r="A1390" s="374"/>
      <c r="B1390" s="360"/>
      <c r="C1390" s="347" t="s">
        <v>723</v>
      </c>
      <c r="D1390" s="338"/>
      <c r="E1390" s="356"/>
      <c r="F1390" s="357"/>
      <c r="G1390" s="375"/>
    </row>
    <row r="1391" spans="1:7" ht="20.100000000000001" customHeight="1">
      <c r="A1391" s="371" t="str">
        <f t="shared" ref="A1391:A1396" si="431">IFERROR(VLOOKUP(C1391,Tabla_Insumos,4,FALSE),"")</f>
        <v/>
      </c>
      <c r="B1391" s="336" t="str">
        <f t="shared" ref="B1391:B1396" si="432">IFERROR(VLOOKUP(C1391,Tabla_Insumos,5,FALSE),"")</f>
        <v/>
      </c>
      <c r="C1391" s="343"/>
      <c r="D1391" s="333" t="str">
        <f t="shared" ref="D1391:D1396" si="433">IFERROR(VLOOKUP(C1391,Tabla_Insumos,2,FALSE),"")</f>
        <v/>
      </c>
      <c r="E1391" s="402"/>
      <c r="F1391" s="339">
        <f t="shared" ref="F1391:F1396" si="434">IFERROR(VLOOKUP(C1391,Tabla_Insumos,3,FALSE),0)</f>
        <v>0</v>
      </c>
      <c r="G1391" s="340">
        <f>ROUND(E1391*F1391,2)</f>
        <v>0</v>
      </c>
    </row>
    <row r="1392" spans="1:7" ht="20.100000000000001" customHeight="1">
      <c r="A1392" s="371" t="str">
        <f t="shared" si="431"/>
        <v/>
      </c>
      <c r="B1392" s="336" t="str">
        <f t="shared" si="432"/>
        <v/>
      </c>
      <c r="C1392" s="410"/>
      <c r="D1392" s="333" t="str">
        <f t="shared" si="433"/>
        <v/>
      </c>
      <c r="E1392" s="402"/>
      <c r="F1392" s="339">
        <f t="shared" si="434"/>
        <v>0</v>
      </c>
      <c r="G1392" s="340">
        <f t="shared" ref="G1392:G1396" si="435">ROUND(E1392*F1392,2)</f>
        <v>0</v>
      </c>
    </row>
    <row r="1393" spans="1:7" ht="20.100000000000001" customHeight="1">
      <c r="A1393" s="371" t="str">
        <f t="shared" si="431"/>
        <v/>
      </c>
      <c r="B1393" s="336" t="str">
        <f t="shared" si="432"/>
        <v/>
      </c>
      <c r="C1393" s="372"/>
      <c r="D1393" s="333" t="str">
        <f t="shared" si="433"/>
        <v/>
      </c>
      <c r="E1393" s="373"/>
      <c r="F1393" s="339">
        <f t="shared" si="434"/>
        <v>0</v>
      </c>
      <c r="G1393" s="340">
        <f t="shared" si="435"/>
        <v>0</v>
      </c>
    </row>
    <row r="1394" spans="1:7" ht="20.100000000000001" customHeight="1">
      <c r="A1394" s="371" t="str">
        <f t="shared" si="431"/>
        <v/>
      </c>
      <c r="B1394" s="336" t="str">
        <f t="shared" si="432"/>
        <v/>
      </c>
      <c r="C1394" s="372"/>
      <c r="D1394" s="333" t="str">
        <f t="shared" si="433"/>
        <v/>
      </c>
      <c r="E1394" s="373"/>
      <c r="F1394" s="339">
        <f t="shared" si="434"/>
        <v>0</v>
      </c>
      <c r="G1394" s="340">
        <f t="shared" si="435"/>
        <v>0</v>
      </c>
    </row>
    <row r="1395" spans="1:7" ht="20.100000000000001" customHeight="1">
      <c r="A1395" s="371" t="str">
        <f t="shared" si="431"/>
        <v/>
      </c>
      <c r="B1395" s="336" t="str">
        <f t="shared" si="432"/>
        <v/>
      </c>
      <c r="C1395" s="372"/>
      <c r="D1395" s="333" t="str">
        <f t="shared" si="433"/>
        <v/>
      </c>
      <c r="E1395" s="373"/>
      <c r="F1395" s="339">
        <f t="shared" si="434"/>
        <v>0</v>
      </c>
      <c r="G1395" s="340">
        <f t="shared" si="435"/>
        <v>0</v>
      </c>
    </row>
    <row r="1396" spans="1:7" ht="20.100000000000001" customHeight="1">
      <c r="A1396" s="371" t="str">
        <f t="shared" si="431"/>
        <v/>
      </c>
      <c r="B1396" s="336" t="str">
        <f t="shared" si="432"/>
        <v/>
      </c>
      <c r="C1396" s="372"/>
      <c r="D1396" s="333" t="str">
        <f t="shared" si="433"/>
        <v/>
      </c>
      <c r="E1396" s="373"/>
      <c r="F1396" s="339">
        <f t="shared" si="434"/>
        <v>0</v>
      </c>
      <c r="G1396" s="340">
        <f t="shared" si="435"/>
        <v>0</v>
      </c>
    </row>
    <row r="1397" spans="1:7" ht="20.100000000000001" customHeight="1">
      <c r="A1397" s="379"/>
      <c r="B1397" s="338"/>
      <c r="C1397" s="360"/>
      <c r="D1397" s="338"/>
      <c r="E1397" s="356"/>
      <c r="F1397" s="598" t="s">
        <v>29</v>
      </c>
      <c r="G1397" s="341">
        <f>SUBTOTAL(9,G1391:G1396)</f>
        <v>0</v>
      </c>
    </row>
    <row r="1398" spans="1:7" ht="20.100000000000001" customHeight="1" thickBot="1">
      <c r="A1398" s="380"/>
      <c r="B1398" s="381"/>
      <c r="C1398" s="382"/>
      <c r="D1398" s="381"/>
      <c r="E1398" s="383"/>
      <c r="F1398" s="384"/>
      <c r="G1398" s="385"/>
    </row>
    <row r="1399" spans="1:7" ht="20.100000000000001" customHeight="1" thickBot="1">
      <c r="A1399" s="395" t="str">
        <f>B1357</f>
        <v>26.1</v>
      </c>
      <c r="B1399" s="386" t="str">
        <f>C1357</f>
        <v>Carpinterías metálica, aluminio y madera p/disc. (incluido premarco metálico, antepecho de hormigón, mosquiteros y cierre tanque reseva)/</v>
      </c>
      <c r="C1399" s="387"/>
      <c r="D1399" s="387" t="s">
        <v>30</v>
      </c>
      <c r="E1399" s="388"/>
      <c r="F1399" s="389" t="s">
        <v>31</v>
      </c>
      <c r="G1399" s="390">
        <f>SUBTOTAL(9,G1362:G1398)</f>
        <v>0</v>
      </c>
    </row>
    <row r="1400" spans="1:7" ht="20.100000000000001" customHeight="1" thickTop="1" thickBot="1">
      <c r="A1400" s="449"/>
      <c r="B1400" s="450"/>
      <c r="C1400" s="338"/>
      <c r="D1400" s="338"/>
      <c r="E1400" s="451"/>
      <c r="F1400" s="452"/>
      <c r="G1400" s="453"/>
    </row>
    <row r="1401" spans="1:7" ht="20.100000000000001" customHeight="1" thickTop="1">
      <c r="A1401" s="391" t="s">
        <v>1255</v>
      </c>
      <c r="B1401" s="392"/>
      <c r="C1401" s="392"/>
      <c r="D1401" s="392"/>
      <c r="E1401" s="392"/>
      <c r="F1401" s="392"/>
      <c r="G1401" s="393"/>
    </row>
    <row r="1402" spans="1:7" ht="20.100000000000001" customHeight="1">
      <c r="A1402" s="344" t="s">
        <v>719</v>
      </c>
      <c r="B1402" s="345" t="str">
        <f>Comitente</f>
        <v>INSTITUTO PROVINCIAL DE LA VIVIENDA</v>
      </c>
      <c r="C1402" s="346"/>
      <c r="D1402" s="347"/>
      <c r="E1402" s="347"/>
      <c r="F1402" s="348"/>
      <c r="G1402" s="349"/>
    </row>
    <row r="1403" spans="1:7" ht="20.100000000000001" customHeight="1">
      <c r="A1403" s="344" t="s">
        <v>720</v>
      </c>
      <c r="B1403" s="345" t="str">
        <f>Contratista</f>
        <v>xxxxxx</v>
      </c>
      <c r="C1403" s="350"/>
      <c r="D1403" s="350"/>
      <c r="E1403" s="350"/>
      <c r="F1403" s="351"/>
      <c r="G1403" s="352"/>
    </row>
    <row r="1404" spans="1:7" ht="20.100000000000001" customHeight="1">
      <c r="A1404" s="344" t="s">
        <v>20</v>
      </c>
      <c r="B1404" s="345" t="str">
        <f>Obra</f>
        <v>BARRIO SAN CAYETANO - DPTO. CHIMBAS</v>
      </c>
      <c r="C1404" s="350"/>
      <c r="D1404" s="350"/>
      <c r="E1404" s="350"/>
      <c r="F1404" s="351" t="s">
        <v>33</v>
      </c>
      <c r="G1404" s="353">
        <f>+Datos!$C$10</f>
        <v>43525</v>
      </c>
    </row>
    <row r="1405" spans="1:7" ht="20.100000000000001" customHeight="1">
      <c r="A1405" s="354" t="s">
        <v>718</v>
      </c>
      <c r="B1405" s="355" t="str">
        <f>Ubicación</f>
        <v>DPTO. CHIMBAS</v>
      </c>
      <c r="C1405" s="355"/>
      <c r="D1405" s="338"/>
      <c r="E1405" s="356"/>
      <c r="F1405" s="357"/>
      <c r="G1405" s="358"/>
    </row>
    <row r="1406" spans="1:7" ht="20.100000000000001" customHeight="1">
      <c r="A1406" s="354" t="s">
        <v>34</v>
      </c>
      <c r="B1406" s="359" t="s">
        <v>1125</v>
      </c>
      <c r="C1406" s="360" t="str">
        <f>IFERROR(VLOOKUP(B1406,Tabla_CyP,2,FALSE),"")</f>
        <v>VIVIENDA</v>
      </c>
      <c r="D1406" s="361"/>
      <c r="E1406" s="356"/>
      <c r="F1406" s="357"/>
      <c r="G1406" s="358"/>
    </row>
    <row r="1407" spans="1:7" ht="20.100000000000001" customHeight="1">
      <c r="A1407" s="354" t="s">
        <v>21</v>
      </c>
      <c r="B1407" s="394">
        <f>IFERROR(VLOOKUP(COUNTIF($A$1:A1407,"ITEM:"),Tabla_NumeroItem,2,FALSE),"")</f>
        <v>27</v>
      </c>
      <c r="C1407" s="360" t="str">
        <f>IFERROR(VLOOKUP(B1407,Tabla_CyP,2,FALSE),"")</f>
        <v>Jaharro b/ revestimiento cerámico</v>
      </c>
      <c r="D1407" s="338"/>
      <c r="E1407" s="356"/>
      <c r="F1407" s="351" t="s">
        <v>22</v>
      </c>
      <c r="G1407" s="362" t="str">
        <f>IFERROR(VLOOKUP(B1407,Tabla_CyP,4,FALSE),"")</f>
        <v>m2</v>
      </c>
    </row>
    <row r="1408" spans="1:7" ht="20.100000000000001" customHeight="1">
      <c r="A1408" s="354"/>
      <c r="B1408" s="355"/>
      <c r="C1408" s="360"/>
      <c r="D1408" s="338"/>
      <c r="E1408" s="356"/>
      <c r="F1408" s="357"/>
      <c r="G1408" s="358"/>
    </row>
    <row r="1409" spans="1:7" ht="20.100000000000001" customHeight="1">
      <c r="A1409" s="628" t="s">
        <v>581</v>
      </c>
      <c r="B1409" s="629"/>
      <c r="C1409" s="630" t="s">
        <v>0</v>
      </c>
      <c r="D1409" s="630" t="s">
        <v>23</v>
      </c>
      <c r="E1409" s="632" t="s">
        <v>24</v>
      </c>
      <c r="F1409" s="624" t="s">
        <v>25</v>
      </c>
      <c r="G1409" s="626" t="s">
        <v>26</v>
      </c>
    </row>
    <row r="1410" spans="1:7" ht="20.100000000000001" customHeight="1">
      <c r="A1410" s="363" t="s">
        <v>582</v>
      </c>
      <c r="B1410" s="364" t="s">
        <v>583</v>
      </c>
      <c r="C1410" s="631"/>
      <c r="D1410" s="631"/>
      <c r="E1410" s="633"/>
      <c r="F1410" s="625"/>
      <c r="G1410" s="627"/>
    </row>
    <row r="1411" spans="1:7" ht="20.100000000000001" customHeight="1">
      <c r="A1411" s="599"/>
      <c r="B1411" s="365"/>
      <c r="C1411" s="366" t="s">
        <v>721</v>
      </c>
      <c r="D1411" s="367"/>
      <c r="E1411" s="368"/>
      <c r="F1411" s="369"/>
      <c r="G1411" s="370"/>
    </row>
    <row r="1412" spans="1:7" ht="20.100000000000001" customHeight="1">
      <c r="A1412" s="371" t="str">
        <f t="shared" ref="A1412:A1425" si="436">IFERROR(VLOOKUP(C1412,Tabla_Insumos,4,FALSE),"")</f>
        <v/>
      </c>
      <c r="B1412" s="336" t="str">
        <f t="shared" ref="B1412:B1425" si="437">IFERROR(VLOOKUP(C1412,Tabla_Insumos,5,FALSE),"")</f>
        <v/>
      </c>
      <c r="C1412" s="405"/>
      <c r="D1412" s="333" t="str">
        <f t="shared" ref="D1412:D1425" si="438">IFERROR(VLOOKUP(C1412,Tabla_Insumos,2,FALSE),"")</f>
        <v/>
      </c>
      <c r="E1412" s="397"/>
      <c r="F1412" s="339">
        <f t="shared" ref="F1412:F1425" si="439">IFERROR(VLOOKUP(C1412,Tabla_Insumos,3,FALSE),0)</f>
        <v>0</v>
      </c>
      <c r="G1412" s="340">
        <f>ROUND(E1412*F1412,2)</f>
        <v>0</v>
      </c>
    </row>
    <row r="1413" spans="1:7" ht="20.100000000000001" customHeight="1">
      <c r="A1413" s="371" t="str">
        <f t="shared" si="436"/>
        <v/>
      </c>
      <c r="B1413" s="336" t="str">
        <f t="shared" si="437"/>
        <v/>
      </c>
      <c r="C1413" s="404"/>
      <c r="D1413" s="333" t="str">
        <f t="shared" si="438"/>
        <v/>
      </c>
      <c r="E1413" s="397"/>
      <c r="F1413" s="339">
        <f t="shared" si="439"/>
        <v>0</v>
      </c>
      <c r="G1413" s="340">
        <f t="shared" ref="G1413:G1425" si="440">ROUND(E1413*F1413,2)</f>
        <v>0</v>
      </c>
    </row>
    <row r="1414" spans="1:7" ht="20.100000000000001" customHeight="1">
      <c r="A1414" s="371" t="str">
        <f t="shared" si="436"/>
        <v/>
      </c>
      <c r="B1414" s="336" t="str">
        <f t="shared" si="437"/>
        <v/>
      </c>
      <c r="C1414" s="405"/>
      <c r="D1414" s="333" t="str">
        <f t="shared" si="438"/>
        <v/>
      </c>
      <c r="E1414" s="397"/>
      <c r="F1414" s="339">
        <f t="shared" si="439"/>
        <v>0</v>
      </c>
      <c r="G1414" s="340">
        <f t="shared" si="440"/>
        <v>0</v>
      </c>
    </row>
    <row r="1415" spans="1:7" ht="20.100000000000001" customHeight="1">
      <c r="A1415" s="371" t="str">
        <f t="shared" si="436"/>
        <v/>
      </c>
      <c r="B1415" s="336" t="str">
        <f t="shared" si="437"/>
        <v/>
      </c>
      <c r="C1415" s="377"/>
      <c r="D1415" s="333" t="str">
        <f t="shared" si="438"/>
        <v/>
      </c>
      <c r="E1415" s="403"/>
      <c r="F1415" s="339">
        <f t="shared" si="439"/>
        <v>0</v>
      </c>
      <c r="G1415" s="340">
        <f t="shared" si="440"/>
        <v>0</v>
      </c>
    </row>
    <row r="1416" spans="1:7" ht="20.100000000000001" customHeight="1">
      <c r="A1416" s="371" t="str">
        <f t="shared" si="436"/>
        <v/>
      </c>
      <c r="B1416" s="336" t="str">
        <f t="shared" si="437"/>
        <v/>
      </c>
      <c r="C1416" s="377"/>
      <c r="D1416" s="333" t="str">
        <f t="shared" si="438"/>
        <v/>
      </c>
      <c r="E1416" s="403"/>
      <c r="F1416" s="339">
        <f t="shared" si="439"/>
        <v>0</v>
      </c>
      <c r="G1416" s="340">
        <f t="shared" si="440"/>
        <v>0</v>
      </c>
    </row>
    <row r="1417" spans="1:7" ht="20.100000000000001" customHeight="1">
      <c r="A1417" s="371" t="str">
        <f t="shared" si="436"/>
        <v/>
      </c>
      <c r="B1417" s="336" t="str">
        <f t="shared" si="437"/>
        <v/>
      </c>
      <c r="C1417" s="404"/>
      <c r="D1417" s="333" t="str">
        <f t="shared" si="438"/>
        <v/>
      </c>
      <c r="E1417" s="403"/>
      <c r="F1417" s="339">
        <f t="shared" si="439"/>
        <v>0</v>
      </c>
      <c r="G1417" s="340">
        <f t="shared" si="440"/>
        <v>0</v>
      </c>
    </row>
    <row r="1418" spans="1:7" ht="20.100000000000001" customHeight="1">
      <c r="A1418" s="371" t="str">
        <f t="shared" si="436"/>
        <v/>
      </c>
      <c r="B1418" s="336" t="str">
        <f t="shared" si="437"/>
        <v/>
      </c>
      <c r="C1418" s="372"/>
      <c r="D1418" s="333" t="str">
        <f t="shared" si="438"/>
        <v/>
      </c>
      <c r="E1418" s="373"/>
      <c r="F1418" s="339">
        <f t="shared" si="439"/>
        <v>0</v>
      </c>
      <c r="G1418" s="340">
        <f t="shared" si="440"/>
        <v>0</v>
      </c>
    </row>
    <row r="1419" spans="1:7" ht="20.100000000000001" customHeight="1">
      <c r="A1419" s="371" t="str">
        <f t="shared" si="436"/>
        <v/>
      </c>
      <c r="B1419" s="336" t="str">
        <f t="shared" si="437"/>
        <v/>
      </c>
      <c r="C1419" s="372"/>
      <c r="D1419" s="333" t="str">
        <f t="shared" si="438"/>
        <v/>
      </c>
      <c r="E1419" s="373"/>
      <c r="F1419" s="339">
        <f t="shared" si="439"/>
        <v>0</v>
      </c>
      <c r="G1419" s="340">
        <f t="shared" si="440"/>
        <v>0</v>
      </c>
    </row>
    <row r="1420" spans="1:7" ht="20.100000000000001" customHeight="1">
      <c r="A1420" s="371" t="str">
        <f t="shared" si="436"/>
        <v/>
      </c>
      <c r="B1420" s="336" t="str">
        <f t="shared" si="437"/>
        <v/>
      </c>
      <c r="C1420" s="372"/>
      <c r="D1420" s="333" t="str">
        <f t="shared" si="438"/>
        <v/>
      </c>
      <c r="E1420" s="373"/>
      <c r="F1420" s="339">
        <f t="shared" si="439"/>
        <v>0</v>
      </c>
      <c r="G1420" s="340">
        <f t="shared" si="440"/>
        <v>0</v>
      </c>
    </row>
    <row r="1421" spans="1:7" ht="20.100000000000001" customHeight="1">
      <c r="A1421" s="371" t="str">
        <f t="shared" si="436"/>
        <v/>
      </c>
      <c r="B1421" s="336" t="str">
        <f t="shared" si="437"/>
        <v/>
      </c>
      <c r="C1421" s="372"/>
      <c r="D1421" s="333" t="str">
        <f t="shared" si="438"/>
        <v/>
      </c>
      <c r="E1421" s="373"/>
      <c r="F1421" s="339">
        <f t="shared" si="439"/>
        <v>0</v>
      </c>
      <c r="G1421" s="340">
        <f t="shared" si="440"/>
        <v>0</v>
      </c>
    </row>
    <row r="1422" spans="1:7" ht="20.100000000000001" customHeight="1">
      <c r="A1422" s="371" t="str">
        <f t="shared" si="436"/>
        <v/>
      </c>
      <c r="B1422" s="336" t="str">
        <f t="shared" si="437"/>
        <v/>
      </c>
      <c r="C1422" s="372"/>
      <c r="D1422" s="333" t="str">
        <f t="shared" si="438"/>
        <v/>
      </c>
      <c r="E1422" s="373"/>
      <c r="F1422" s="339">
        <f t="shared" si="439"/>
        <v>0</v>
      </c>
      <c r="G1422" s="340">
        <f t="shared" si="440"/>
        <v>0</v>
      </c>
    </row>
    <row r="1423" spans="1:7" ht="20.100000000000001" customHeight="1">
      <c r="A1423" s="371" t="str">
        <f t="shared" si="436"/>
        <v/>
      </c>
      <c r="B1423" s="336" t="str">
        <f t="shared" si="437"/>
        <v/>
      </c>
      <c r="C1423" s="372"/>
      <c r="D1423" s="333" t="str">
        <f t="shared" si="438"/>
        <v/>
      </c>
      <c r="E1423" s="373"/>
      <c r="F1423" s="339">
        <f t="shared" si="439"/>
        <v>0</v>
      </c>
      <c r="G1423" s="340">
        <f t="shared" si="440"/>
        <v>0</v>
      </c>
    </row>
    <row r="1424" spans="1:7" ht="20.100000000000001" customHeight="1">
      <c r="A1424" s="371" t="str">
        <f t="shared" si="436"/>
        <v/>
      </c>
      <c r="B1424" s="336" t="str">
        <f t="shared" si="437"/>
        <v/>
      </c>
      <c r="C1424" s="372"/>
      <c r="D1424" s="333" t="str">
        <f t="shared" si="438"/>
        <v/>
      </c>
      <c r="E1424" s="373"/>
      <c r="F1424" s="339">
        <f t="shared" si="439"/>
        <v>0</v>
      </c>
      <c r="G1424" s="340">
        <f t="shared" si="440"/>
        <v>0</v>
      </c>
    </row>
    <row r="1425" spans="1:7" ht="20.100000000000001" customHeight="1">
      <c r="A1425" s="371" t="str">
        <f t="shared" si="436"/>
        <v/>
      </c>
      <c r="B1425" s="336" t="str">
        <f t="shared" si="437"/>
        <v/>
      </c>
      <c r="C1425" s="372"/>
      <c r="D1425" s="333" t="str">
        <f t="shared" si="438"/>
        <v/>
      </c>
      <c r="E1425" s="373"/>
      <c r="F1425" s="339">
        <f t="shared" si="439"/>
        <v>0</v>
      </c>
      <c r="G1425" s="340">
        <f t="shared" si="440"/>
        <v>0</v>
      </c>
    </row>
    <row r="1426" spans="1:7" ht="20.100000000000001" customHeight="1">
      <c r="A1426" s="374"/>
      <c r="B1426" s="360"/>
      <c r="C1426" s="360"/>
      <c r="D1426" s="338"/>
      <c r="E1426" s="356"/>
      <c r="F1426" s="598" t="s">
        <v>27</v>
      </c>
      <c r="G1426" s="341">
        <f>SUBTOTAL(9,G1412:G1425)</f>
        <v>0</v>
      </c>
    </row>
    <row r="1427" spans="1:7" ht="20.100000000000001" customHeight="1">
      <c r="A1427" s="374"/>
      <c r="B1427" s="360"/>
      <c r="C1427" s="347" t="s">
        <v>722</v>
      </c>
      <c r="D1427" s="338"/>
      <c r="E1427" s="356"/>
      <c r="F1427" s="357"/>
      <c r="G1427" s="375"/>
    </row>
    <row r="1428" spans="1:7" ht="20.100000000000001" customHeight="1">
      <c r="A1428" s="371" t="str">
        <f t="shared" ref="A1428:A1435" si="441">IFERROR(VLOOKUP(C1428,Tabla_Insumos,4,FALSE),"")</f>
        <v/>
      </c>
      <c r="B1428" s="336" t="str">
        <f t="shared" ref="B1428:B1435" si="442">IFERROR(VLOOKUP(C1428,Tabla_Insumos,5,FALSE),"")</f>
        <v/>
      </c>
      <c r="C1428" s="342"/>
      <c r="D1428" s="333" t="str">
        <f t="shared" ref="D1428:D1435" si="443">IFERROR(VLOOKUP(C1428,Tabla_Insumos,2,FALSE),"")</f>
        <v/>
      </c>
      <c r="E1428" s="403"/>
      <c r="F1428" s="376">
        <f t="shared" ref="F1428:F1435" si="444">IFERROR(VLOOKUP(C1428,Tabla_Insumos,3,FALSE),0)</f>
        <v>0</v>
      </c>
      <c r="G1428" s="340">
        <f>ROUND(E1428*F1428,2)</f>
        <v>0</v>
      </c>
    </row>
    <row r="1429" spans="1:7" ht="20.100000000000001" customHeight="1">
      <c r="A1429" s="371" t="str">
        <f t="shared" si="441"/>
        <v/>
      </c>
      <c r="B1429" s="336" t="str">
        <f t="shared" si="442"/>
        <v/>
      </c>
      <c r="C1429" s="342"/>
      <c r="D1429" s="333" t="str">
        <f t="shared" si="443"/>
        <v/>
      </c>
      <c r="E1429" s="403"/>
      <c r="F1429" s="376">
        <f t="shared" si="444"/>
        <v>0</v>
      </c>
      <c r="G1429" s="340">
        <f t="shared" ref="G1429:G1435" si="445">ROUND(E1429*F1429,2)</f>
        <v>0</v>
      </c>
    </row>
    <row r="1430" spans="1:7" ht="20.100000000000001" customHeight="1">
      <c r="A1430" s="371" t="str">
        <f t="shared" si="441"/>
        <v/>
      </c>
      <c r="B1430" s="336" t="str">
        <f t="shared" si="442"/>
        <v/>
      </c>
      <c r="C1430" s="409"/>
      <c r="D1430" s="333" t="str">
        <f>IFERROR(VLOOKUP(C1430,Tabla_Insumos,2,FALSE),"")</f>
        <v/>
      </c>
      <c r="E1430" s="337"/>
      <c r="F1430" s="376">
        <f t="shared" si="444"/>
        <v>0</v>
      </c>
      <c r="G1430" s="340">
        <f>ROUND(E1430*F1430,2)</f>
        <v>0</v>
      </c>
    </row>
    <row r="1431" spans="1:7" ht="20.100000000000001" customHeight="1">
      <c r="A1431" s="371" t="str">
        <f t="shared" si="441"/>
        <v/>
      </c>
      <c r="B1431" s="336" t="str">
        <f t="shared" si="442"/>
        <v/>
      </c>
      <c r="C1431" s="343"/>
      <c r="D1431" s="333" t="str">
        <f>IFERROR(VLOOKUP(C1431,Tabla_Insumos,2,FALSE),"")</f>
        <v/>
      </c>
      <c r="E1431" s="337"/>
      <c r="F1431" s="376">
        <f t="shared" si="444"/>
        <v>0</v>
      </c>
      <c r="G1431" s="340">
        <f>ROUND(E1431*F1431,2)</f>
        <v>0</v>
      </c>
    </row>
    <row r="1432" spans="1:7" ht="20.100000000000001" customHeight="1">
      <c r="A1432" s="371" t="str">
        <f t="shared" si="441"/>
        <v/>
      </c>
      <c r="B1432" s="336" t="str">
        <f t="shared" si="442"/>
        <v/>
      </c>
      <c r="C1432" s="336"/>
      <c r="D1432" s="333" t="str">
        <f t="shared" si="443"/>
        <v/>
      </c>
      <c r="E1432" s="337"/>
      <c r="F1432" s="376">
        <f t="shared" si="444"/>
        <v>0</v>
      </c>
      <c r="G1432" s="340">
        <f t="shared" si="445"/>
        <v>0</v>
      </c>
    </row>
    <row r="1433" spans="1:7" ht="20.100000000000001" customHeight="1">
      <c r="A1433" s="371" t="str">
        <f t="shared" si="441"/>
        <v/>
      </c>
      <c r="B1433" s="336" t="str">
        <f t="shared" si="442"/>
        <v/>
      </c>
      <c r="C1433" s="336"/>
      <c r="D1433" s="333" t="str">
        <f t="shared" si="443"/>
        <v/>
      </c>
      <c r="E1433" s="337"/>
      <c r="F1433" s="376">
        <f t="shared" si="444"/>
        <v>0</v>
      </c>
      <c r="G1433" s="340">
        <f t="shared" si="445"/>
        <v>0</v>
      </c>
    </row>
    <row r="1434" spans="1:7" ht="20.100000000000001" customHeight="1">
      <c r="A1434" s="371" t="str">
        <f t="shared" si="441"/>
        <v/>
      </c>
      <c r="B1434" s="336" t="str">
        <f t="shared" si="442"/>
        <v/>
      </c>
      <c r="C1434" s="372"/>
      <c r="D1434" s="333" t="str">
        <f t="shared" si="443"/>
        <v/>
      </c>
      <c r="E1434" s="373"/>
      <c r="F1434" s="376">
        <f t="shared" si="444"/>
        <v>0</v>
      </c>
      <c r="G1434" s="340">
        <f t="shared" si="445"/>
        <v>0</v>
      </c>
    </row>
    <row r="1435" spans="1:7" ht="20.100000000000001" customHeight="1">
      <c r="A1435" s="371" t="str">
        <f t="shared" si="441"/>
        <v/>
      </c>
      <c r="B1435" s="336" t="str">
        <f t="shared" si="442"/>
        <v/>
      </c>
      <c r="C1435" s="372"/>
      <c r="D1435" s="333" t="str">
        <f t="shared" si="443"/>
        <v/>
      </c>
      <c r="E1435" s="373"/>
      <c r="F1435" s="376">
        <f t="shared" si="444"/>
        <v>0</v>
      </c>
      <c r="G1435" s="340">
        <f t="shared" si="445"/>
        <v>0</v>
      </c>
    </row>
    <row r="1436" spans="1:7" ht="20.100000000000001" customHeight="1">
      <c r="A1436" s="374"/>
      <c r="B1436" s="360"/>
      <c r="C1436" s="360"/>
      <c r="D1436" s="338"/>
      <c r="E1436" s="356"/>
      <c r="F1436" s="598" t="s">
        <v>28</v>
      </c>
      <c r="G1436" s="341">
        <f>SUBTOTAL(9,G1428:G1435)</f>
        <v>0</v>
      </c>
    </row>
    <row r="1437" spans="1:7" ht="20.100000000000001" customHeight="1">
      <c r="A1437" s="374"/>
      <c r="B1437" s="360"/>
      <c r="C1437" s="347" t="s">
        <v>723</v>
      </c>
      <c r="D1437" s="338"/>
      <c r="E1437" s="356"/>
      <c r="F1437" s="357"/>
      <c r="G1437" s="375"/>
    </row>
    <row r="1438" spans="1:7" ht="20.100000000000001" customHeight="1">
      <c r="A1438" s="371" t="str">
        <f t="shared" ref="A1438:A1446" si="446">IFERROR(VLOOKUP(C1438,Tabla_Insumos,4,FALSE),"")</f>
        <v/>
      </c>
      <c r="B1438" s="336" t="str">
        <f t="shared" ref="B1438:B1446" si="447">IFERROR(VLOOKUP(C1438,Tabla_Insumos,5,FALSE),"")</f>
        <v/>
      </c>
      <c r="C1438" s="343"/>
      <c r="D1438" s="333" t="str">
        <f t="shared" ref="D1438:D1446" si="448">IFERROR(VLOOKUP(C1438,Tabla_Insumos,2,FALSE),"")</f>
        <v/>
      </c>
      <c r="E1438" s="402"/>
      <c r="F1438" s="339">
        <f t="shared" ref="F1438:F1446" si="449">IFERROR(VLOOKUP(C1438,Tabla_Insumos,3,FALSE),0)</f>
        <v>0</v>
      </c>
      <c r="G1438" s="340">
        <f>ROUND(E1438*F1438,2)</f>
        <v>0</v>
      </c>
    </row>
    <row r="1439" spans="1:7" ht="20.100000000000001" customHeight="1">
      <c r="A1439" s="371" t="str">
        <f t="shared" si="446"/>
        <v/>
      </c>
      <c r="B1439" s="336" t="str">
        <f t="shared" si="447"/>
        <v/>
      </c>
      <c r="C1439" s="410"/>
      <c r="D1439" s="333" t="str">
        <f t="shared" si="448"/>
        <v/>
      </c>
      <c r="E1439" s="402"/>
      <c r="F1439" s="339">
        <f t="shared" si="449"/>
        <v>0</v>
      </c>
      <c r="G1439" s="340">
        <f t="shared" ref="G1439:G1446" si="450">ROUND(E1439*F1439,2)</f>
        <v>0</v>
      </c>
    </row>
    <row r="1440" spans="1:7" ht="20.100000000000001" customHeight="1">
      <c r="A1440" s="371" t="str">
        <f t="shared" si="446"/>
        <v/>
      </c>
      <c r="B1440" s="336" t="str">
        <f t="shared" si="447"/>
        <v/>
      </c>
      <c r="C1440" s="342"/>
      <c r="D1440" s="333" t="str">
        <f t="shared" si="448"/>
        <v/>
      </c>
      <c r="E1440" s="402"/>
      <c r="F1440" s="339">
        <f t="shared" si="449"/>
        <v>0</v>
      </c>
      <c r="G1440" s="340">
        <f t="shared" si="450"/>
        <v>0</v>
      </c>
    </row>
    <row r="1441" spans="1:7" ht="20.100000000000001" customHeight="1">
      <c r="A1441" s="371" t="str">
        <f t="shared" si="446"/>
        <v/>
      </c>
      <c r="B1441" s="336" t="str">
        <f t="shared" si="447"/>
        <v/>
      </c>
      <c r="C1441" s="377"/>
      <c r="D1441" s="333" t="str">
        <f t="shared" si="448"/>
        <v/>
      </c>
      <c r="E1441" s="337"/>
      <c r="F1441" s="339">
        <f t="shared" si="449"/>
        <v>0</v>
      </c>
      <c r="G1441" s="340">
        <f t="shared" si="450"/>
        <v>0</v>
      </c>
    </row>
    <row r="1442" spans="1:7" ht="20.100000000000001" customHeight="1">
      <c r="A1442" s="371" t="str">
        <f t="shared" si="446"/>
        <v/>
      </c>
      <c r="B1442" s="336" t="str">
        <f t="shared" si="447"/>
        <v/>
      </c>
      <c r="C1442" s="378"/>
      <c r="D1442" s="333" t="str">
        <f t="shared" si="448"/>
        <v/>
      </c>
      <c r="E1442" s="337"/>
      <c r="F1442" s="339">
        <f t="shared" si="449"/>
        <v>0</v>
      </c>
      <c r="G1442" s="340">
        <f t="shared" si="450"/>
        <v>0</v>
      </c>
    </row>
    <row r="1443" spans="1:7" ht="20.100000000000001" customHeight="1">
      <c r="A1443" s="371" t="str">
        <f t="shared" si="446"/>
        <v/>
      </c>
      <c r="B1443" s="336" t="str">
        <f t="shared" si="447"/>
        <v/>
      </c>
      <c r="C1443" s="372"/>
      <c r="D1443" s="333" t="str">
        <f t="shared" si="448"/>
        <v/>
      </c>
      <c r="E1443" s="373"/>
      <c r="F1443" s="339">
        <f t="shared" si="449"/>
        <v>0</v>
      </c>
      <c r="G1443" s="340">
        <f t="shared" si="450"/>
        <v>0</v>
      </c>
    </row>
    <row r="1444" spans="1:7" ht="20.100000000000001" customHeight="1">
      <c r="A1444" s="371" t="str">
        <f t="shared" si="446"/>
        <v/>
      </c>
      <c r="B1444" s="336" t="str">
        <f t="shared" si="447"/>
        <v/>
      </c>
      <c r="C1444" s="372"/>
      <c r="D1444" s="333" t="str">
        <f t="shared" si="448"/>
        <v/>
      </c>
      <c r="E1444" s="373"/>
      <c r="F1444" s="339">
        <f t="shared" si="449"/>
        <v>0</v>
      </c>
      <c r="G1444" s="340">
        <f t="shared" si="450"/>
        <v>0</v>
      </c>
    </row>
    <row r="1445" spans="1:7" ht="20.100000000000001" customHeight="1">
      <c r="A1445" s="371" t="str">
        <f t="shared" si="446"/>
        <v/>
      </c>
      <c r="B1445" s="336" t="str">
        <f t="shared" si="447"/>
        <v/>
      </c>
      <c r="C1445" s="372"/>
      <c r="D1445" s="333" t="str">
        <f t="shared" si="448"/>
        <v/>
      </c>
      <c r="E1445" s="373"/>
      <c r="F1445" s="339">
        <f t="shared" si="449"/>
        <v>0</v>
      </c>
      <c r="G1445" s="340">
        <f t="shared" si="450"/>
        <v>0</v>
      </c>
    </row>
    <row r="1446" spans="1:7" ht="20.100000000000001" customHeight="1">
      <c r="A1446" s="371" t="str">
        <f t="shared" si="446"/>
        <v/>
      </c>
      <c r="B1446" s="336" t="str">
        <f t="shared" si="447"/>
        <v/>
      </c>
      <c r="C1446" s="372"/>
      <c r="D1446" s="333" t="str">
        <f t="shared" si="448"/>
        <v/>
      </c>
      <c r="E1446" s="373"/>
      <c r="F1446" s="339">
        <f t="shared" si="449"/>
        <v>0</v>
      </c>
      <c r="G1446" s="340">
        <f t="shared" si="450"/>
        <v>0</v>
      </c>
    </row>
    <row r="1447" spans="1:7" ht="20.100000000000001" customHeight="1">
      <c r="A1447" s="379"/>
      <c r="B1447" s="338"/>
      <c r="C1447" s="360"/>
      <c r="D1447" s="338"/>
      <c r="E1447" s="356"/>
      <c r="F1447" s="598" t="s">
        <v>29</v>
      </c>
      <c r="G1447" s="341">
        <f>SUBTOTAL(9,G1438:G1446)</f>
        <v>0</v>
      </c>
    </row>
    <row r="1448" spans="1:7" ht="20.100000000000001" customHeight="1" thickBot="1">
      <c r="A1448" s="380"/>
      <c r="B1448" s="381"/>
      <c r="C1448" s="382"/>
      <c r="D1448" s="381"/>
      <c r="E1448" s="383"/>
      <c r="F1448" s="384"/>
      <c r="G1448" s="385"/>
    </row>
    <row r="1449" spans="1:7" ht="20.100000000000001" customHeight="1" thickBot="1">
      <c r="A1449" s="395">
        <f>B1407</f>
        <v>27</v>
      </c>
      <c r="B1449" s="386" t="str">
        <f>C1407</f>
        <v>Jaharro b/ revestimiento cerámico</v>
      </c>
      <c r="C1449" s="387"/>
      <c r="D1449" s="387" t="s">
        <v>30</v>
      </c>
      <c r="E1449" s="388"/>
      <c r="F1449" s="389" t="s">
        <v>31</v>
      </c>
      <c r="G1449" s="390">
        <f>SUBTOTAL(9,G1412:G1448)</f>
        <v>0</v>
      </c>
    </row>
    <row r="1450" spans="1:7" ht="20.100000000000001" customHeight="1" thickTop="1" thickBot="1"/>
    <row r="1451" spans="1:7" ht="20.100000000000001" customHeight="1" thickTop="1">
      <c r="A1451" s="391" t="s">
        <v>1255</v>
      </c>
      <c r="B1451" s="392"/>
      <c r="C1451" s="392"/>
      <c r="D1451" s="392"/>
      <c r="E1451" s="392"/>
      <c r="F1451" s="392"/>
      <c r="G1451" s="393"/>
    </row>
    <row r="1452" spans="1:7" ht="20.100000000000001" customHeight="1">
      <c r="A1452" s="344" t="s">
        <v>719</v>
      </c>
      <c r="B1452" s="345" t="str">
        <f>Comitente</f>
        <v>INSTITUTO PROVINCIAL DE LA VIVIENDA</v>
      </c>
      <c r="C1452" s="346"/>
      <c r="D1452" s="347"/>
      <c r="E1452" s="347"/>
      <c r="F1452" s="348"/>
      <c r="G1452" s="349"/>
    </row>
    <row r="1453" spans="1:7" ht="20.100000000000001" customHeight="1">
      <c r="A1453" s="344" t="s">
        <v>720</v>
      </c>
      <c r="B1453" s="345" t="str">
        <f>Contratista</f>
        <v>xxxxxx</v>
      </c>
      <c r="C1453" s="350"/>
      <c r="D1453" s="350"/>
      <c r="E1453" s="350"/>
      <c r="F1453" s="351"/>
      <c r="G1453" s="352"/>
    </row>
    <row r="1454" spans="1:7" ht="20.100000000000001" customHeight="1">
      <c r="A1454" s="344" t="s">
        <v>20</v>
      </c>
      <c r="B1454" s="345" t="str">
        <f>Obra</f>
        <v>BARRIO SAN CAYETANO - DPTO. CHIMBAS</v>
      </c>
      <c r="C1454" s="350"/>
      <c r="D1454" s="350"/>
      <c r="E1454" s="350"/>
      <c r="F1454" s="351" t="s">
        <v>33</v>
      </c>
      <c r="G1454" s="353">
        <f>+Datos!$C$10</f>
        <v>43525</v>
      </c>
    </row>
    <row r="1455" spans="1:7" ht="20.100000000000001" customHeight="1">
      <c r="A1455" s="354" t="s">
        <v>718</v>
      </c>
      <c r="B1455" s="355" t="str">
        <f>Ubicación</f>
        <v>DPTO. CHIMBAS</v>
      </c>
      <c r="C1455" s="355"/>
      <c r="D1455" s="338"/>
      <c r="E1455" s="356"/>
      <c r="F1455" s="357"/>
      <c r="G1455" s="358"/>
    </row>
    <row r="1456" spans="1:7" ht="20.100000000000001" customHeight="1">
      <c r="A1456" s="354" t="s">
        <v>34</v>
      </c>
      <c r="B1456" s="359" t="s">
        <v>1125</v>
      </c>
      <c r="C1456" s="360" t="str">
        <f>IFERROR(VLOOKUP(B1456,Tabla_CyP,2,FALSE),"")</f>
        <v>VIVIENDA</v>
      </c>
      <c r="D1456" s="361"/>
      <c r="E1456" s="356"/>
      <c r="F1456" s="357"/>
      <c r="G1456" s="358"/>
    </row>
    <row r="1457" spans="1:7" ht="20.100000000000001" customHeight="1">
      <c r="A1457" s="354" t="s">
        <v>21</v>
      </c>
      <c r="B1457" s="394">
        <f>IFERROR(VLOOKUP(COUNTIF($A$1:A1457,"ITEM:"),Tabla_NumeroItem,2,FALSE),"")</f>
        <v>28</v>
      </c>
      <c r="C1457" s="360" t="str">
        <f>IFERROR(VLOOKUP(B1457,Tabla_CyP,2,FALSE),"")</f>
        <v>Jaharro y Enlucido a la cal (interior)</v>
      </c>
      <c r="D1457" s="338"/>
      <c r="E1457" s="356"/>
      <c r="F1457" s="351" t="s">
        <v>22</v>
      </c>
      <c r="G1457" s="362" t="str">
        <f>IFERROR(VLOOKUP(B1457,Tabla_CyP,4,FALSE),"")</f>
        <v>m2</v>
      </c>
    </row>
    <row r="1458" spans="1:7" ht="20.100000000000001" customHeight="1">
      <c r="A1458" s="354"/>
      <c r="B1458" s="355"/>
      <c r="C1458" s="360"/>
      <c r="D1458" s="338"/>
      <c r="E1458" s="356"/>
      <c r="F1458" s="357"/>
      <c r="G1458" s="358"/>
    </row>
    <row r="1459" spans="1:7" ht="20.100000000000001" customHeight="1">
      <c r="A1459" s="628" t="s">
        <v>581</v>
      </c>
      <c r="B1459" s="629"/>
      <c r="C1459" s="630" t="s">
        <v>0</v>
      </c>
      <c r="D1459" s="630" t="s">
        <v>23</v>
      </c>
      <c r="E1459" s="632" t="s">
        <v>24</v>
      </c>
      <c r="F1459" s="624" t="s">
        <v>25</v>
      </c>
      <c r="G1459" s="626" t="s">
        <v>26</v>
      </c>
    </row>
    <row r="1460" spans="1:7" ht="20.100000000000001" customHeight="1">
      <c r="A1460" s="363" t="s">
        <v>582</v>
      </c>
      <c r="B1460" s="364" t="s">
        <v>583</v>
      </c>
      <c r="C1460" s="631"/>
      <c r="D1460" s="631"/>
      <c r="E1460" s="633"/>
      <c r="F1460" s="625"/>
      <c r="G1460" s="627"/>
    </row>
    <row r="1461" spans="1:7" ht="20.100000000000001" customHeight="1">
      <c r="A1461" s="599"/>
      <c r="B1461" s="365"/>
      <c r="C1461" s="366" t="s">
        <v>721</v>
      </c>
      <c r="D1461" s="367"/>
      <c r="E1461" s="368"/>
      <c r="F1461" s="369"/>
      <c r="G1461" s="370"/>
    </row>
    <row r="1462" spans="1:7" ht="20.100000000000001" customHeight="1">
      <c r="A1462" s="371" t="str">
        <f t="shared" ref="A1462:A1475" si="451">IFERROR(VLOOKUP(C1462,Tabla_Insumos,4,FALSE),"")</f>
        <v/>
      </c>
      <c r="B1462" s="336" t="str">
        <f t="shared" ref="B1462:B1475" si="452">IFERROR(VLOOKUP(C1462,Tabla_Insumos,5,FALSE),"")</f>
        <v/>
      </c>
      <c r="C1462" s="574"/>
      <c r="D1462" s="333" t="str">
        <f t="shared" ref="D1462:D1475" si="453">IFERROR(VLOOKUP(C1462,Tabla_Insumos,2,FALSE),"")</f>
        <v/>
      </c>
      <c r="E1462" s="397"/>
      <c r="F1462" s="339">
        <f t="shared" ref="F1462:F1475" si="454">IFERROR(VLOOKUP(C1462,Tabla_Insumos,3,FALSE),0)</f>
        <v>0</v>
      </c>
      <c r="G1462" s="340">
        <f>ROUND(E1462*F1462,2)</f>
        <v>0</v>
      </c>
    </row>
    <row r="1463" spans="1:7" ht="20.100000000000001" customHeight="1">
      <c r="A1463" s="371" t="str">
        <f t="shared" si="451"/>
        <v/>
      </c>
      <c r="B1463" s="336" t="str">
        <f t="shared" si="452"/>
        <v/>
      </c>
      <c r="C1463" s="574"/>
      <c r="D1463" s="333" t="str">
        <f t="shared" si="453"/>
        <v/>
      </c>
      <c r="E1463" s="397"/>
      <c r="F1463" s="339">
        <f t="shared" si="454"/>
        <v>0</v>
      </c>
      <c r="G1463" s="340">
        <f t="shared" ref="G1463:G1475" si="455">ROUND(E1463*F1463,2)</f>
        <v>0</v>
      </c>
    </row>
    <row r="1464" spans="1:7" ht="20.100000000000001" customHeight="1">
      <c r="A1464" s="371" t="str">
        <f t="shared" si="451"/>
        <v/>
      </c>
      <c r="B1464" s="336" t="str">
        <f t="shared" si="452"/>
        <v/>
      </c>
      <c r="C1464" s="405"/>
      <c r="D1464" s="333" t="str">
        <f t="shared" si="453"/>
        <v/>
      </c>
      <c r="E1464" s="397"/>
      <c r="F1464" s="339">
        <f t="shared" si="454"/>
        <v>0</v>
      </c>
      <c r="G1464" s="340">
        <f t="shared" si="455"/>
        <v>0</v>
      </c>
    </row>
    <row r="1465" spans="1:7" ht="20.100000000000001" customHeight="1">
      <c r="A1465" s="371" t="str">
        <f t="shared" si="451"/>
        <v/>
      </c>
      <c r="B1465" s="336" t="str">
        <f t="shared" si="452"/>
        <v/>
      </c>
      <c r="C1465" s="409"/>
      <c r="D1465" s="333" t="str">
        <f t="shared" si="453"/>
        <v/>
      </c>
      <c r="E1465" s="403"/>
      <c r="F1465" s="339">
        <f t="shared" si="454"/>
        <v>0</v>
      </c>
      <c r="G1465" s="340">
        <f t="shared" si="455"/>
        <v>0</v>
      </c>
    </row>
    <row r="1466" spans="1:7" ht="20.100000000000001" customHeight="1">
      <c r="A1466" s="371" t="str">
        <f t="shared" si="451"/>
        <v/>
      </c>
      <c r="B1466" s="336" t="str">
        <f t="shared" si="452"/>
        <v/>
      </c>
      <c r="C1466" s="377"/>
      <c r="D1466" s="333" t="str">
        <f t="shared" si="453"/>
        <v/>
      </c>
      <c r="E1466" s="403"/>
      <c r="F1466" s="339">
        <f t="shared" si="454"/>
        <v>0</v>
      </c>
      <c r="G1466" s="340">
        <f t="shared" si="455"/>
        <v>0</v>
      </c>
    </row>
    <row r="1467" spans="1:7" ht="20.100000000000001" customHeight="1">
      <c r="A1467" s="371" t="str">
        <f t="shared" si="451"/>
        <v/>
      </c>
      <c r="B1467" s="336" t="str">
        <f t="shared" si="452"/>
        <v/>
      </c>
      <c r="C1467" s="372"/>
      <c r="D1467" s="333" t="str">
        <f t="shared" si="453"/>
        <v/>
      </c>
      <c r="E1467" s="373"/>
      <c r="F1467" s="339">
        <f t="shared" si="454"/>
        <v>0</v>
      </c>
      <c r="G1467" s="340">
        <f t="shared" si="455"/>
        <v>0</v>
      </c>
    </row>
    <row r="1468" spans="1:7" ht="20.100000000000001" customHeight="1">
      <c r="A1468" s="371" t="str">
        <f t="shared" si="451"/>
        <v/>
      </c>
      <c r="B1468" s="336" t="str">
        <f t="shared" si="452"/>
        <v/>
      </c>
      <c r="C1468" s="372"/>
      <c r="D1468" s="333" t="str">
        <f t="shared" si="453"/>
        <v/>
      </c>
      <c r="E1468" s="373"/>
      <c r="F1468" s="339">
        <f t="shared" si="454"/>
        <v>0</v>
      </c>
      <c r="G1468" s="340">
        <f t="shared" si="455"/>
        <v>0</v>
      </c>
    </row>
    <row r="1469" spans="1:7" ht="20.100000000000001" customHeight="1">
      <c r="A1469" s="371" t="str">
        <f t="shared" si="451"/>
        <v/>
      </c>
      <c r="B1469" s="336" t="str">
        <f t="shared" si="452"/>
        <v/>
      </c>
      <c r="C1469" s="372"/>
      <c r="D1469" s="333" t="str">
        <f t="shared" si="453"/>
        <v/>
      </c>
      <c r="E1469" s="373"/>
      <c r="F1469" s="339">
        <f t="shared" si="454"/>
        <v>0</v>
      </c>
      <c r="G1469" s="340">
        <f t="shared" si="455"/>
        <v>0</v>
      </c>
    </row>
    <row r="1470" spans="1:7" ht="20.100000000000001" customHeight="1">
      <c r="A1470" s="371" t="str">
        <f t="shared" si="451"/>
        <v/>
      </c>
      <c r="B1470" s="336" t="str">
        <f t="shared" si="452"/>
        <v/>
      </c>
      <c r="C1470" s="372"/>
      <c r="D1470" s="333" t="str">
        <f t="shared" si="453"/>
        <v/>
      </c>
      <c r="E1470" s="373"/>
      <c r="F1470" s="339">
        <f t="shared" si="454"/>
        <v>0</v>
      </c>
      <c r="G1470" s="340">
        <f t="shared" si="455"/>
        <v>0</v>
      </c>
    </row>
    <row r="1471" spans="1:7" ht="20.100000000000001" customHeight="1">
      <c r="A1471" s="371" t="str">
        <f t="shared" si="451"/>
        <v/>
      </c>
      <c r="B1471" s="336" t="str">
        <f t="shared" si="452"/>
        <v/>
      </c>
      <c r="C1471" s="372"/>
      <c r="D1471" s="333" t="str">
        <f t="shared" si="453"/>
        <v/>
      </c>
      <c r="E1471" s="373"/>
      <c r="F1471" s="339">
        <f t="shared" si="454"/>
        <v>0</v>
      </c>
      <c r="G1471" s="340">
        <f t="shared" si="455"/>
        <v>0</v>
      </c>
    </row>
    <row r="1472" spans="1:7" ht="20.100000000000001" customHeight="1">
      <c r="A1472" s="371" t="str">
        <f t="shared" si="451"/>
        <v/>
      </c>
      <c r="B1472" s="336" t="str">
        <f t="shared" si="452"/>
        <v/>
      </c>
      <c r="C1472" s="372"/>
      <c r="D1472" s="333" t="str">
        <f t="shared" si="453"/>
        <v/>
      </c>
      <c r="E1472" s="373"/>
      <c r="F1472" s="339">
        <f t="shared" si="454"/>
        <v>0</v>
      </c>
      <c r="G1472" s="340">
        <f t="shared" si="455"/>
        <v>0</v>
      </c>
    </row>
    <row r="1473" spans="1:7" ht="20.100000000000001" customHeight="1">
      <c r="A1473" s="371" t="str">
        <f t="shared" si="451"/>
        <v/>
      </c>
      <c r="B1473" s="336" t="str">
        <f t="shared" si="452"/>
        <v/>
      </c>
      <c r="C1473" s="372"/>
      <c r="D1473" s="333" t="str">
        <f t="shared" si="453"/>
        <v/>
      </c>
      <c r="E1473" s="373"/>
      <c r="F1473" s="339">
        <f t="shared" si="454"/>
        <v>0</v>
      </c>
      <c r="G1473" s="340">
        <f t="shared" si="455"/>
        <v>0</v>
      </c>
    </row>
    <row r="1474" spans="1:7" ht="20.100000000000001" customHeight="1">
      <c r="A1474" s="371" t="str">
        <f t="shared" si="451"/>
        <v/>
      </c>
      <c r="B1474" s="336" t="str">
        <f t="shared" si="452"/>
        <v/>
      </c>
      <c r="C1474" s="372"/>
      <c r="D1474" s="333" t="str">
        <f t="shared" si="453"/>
        <v/>
      </c>
      <c r="E1474" s="373"/>
      <c r="F1474" s="339">
        <f t="shared" si="454"/>
        <v>0</v>
      </c>
      <c r="G1474" s="340">
        <f t="shared" si="455"/>
        <v>0</v>
      </c>
    </row>
    <row r="1475" spans="1:7" ht="20.100000000000001" customHeight="1">
      <c r="A1475" s="371" t="str">
        <f t="shared" si="451"/>
        <v/>
      </c>
      <c r="B1475" s="336" t="str">
        <f t="shared" si="452"/>
        <v/>
      </c>
      <c r="C1475" s="372"/>
      <c r="D1475" s="333" t="str">
        <f t="shared" si="453"/>
        <v/>
      </c>
      <c r="E1475" s="373"/>
      <c r="F1475" s="339">
        <f t="shared" si="454"/>
        <v>0</v>
      </c>
      <c r="G1475" s="340">
        <f t="shared" si="455"/>
        <v>0</v>
      </c>
    </row>
    <row r="1476" spans="1:7" ht="20.100000000000001" customHeight="1">
      <c r="A1476" s="374"/>
      <c r="B1476" s="360"/>
      <c r="C1476" s="360"/>
      <c r="D1476" s="338"/>
      <c r="E1476" s="356"/>
      <c r="F1476" s="598" t="s">
        <v>27</v>
      </c>
      <c r="G1476" s="341">
        <f>SUBTOTAL(9,G1462:G1475)</f>
        <v>0</v>
      </c>
    </row>
    <row r="1477" spans="1:7" ht="20.100000000000001" customHeight="1">
      <c r="A1477" s="374"/>
      <c r="B1477" s="360"/>
      <c r="C1477" s="347" t="s">
        <v>722</v>
      </c>
      <c r="D1477" s="338"/>
      <c r="E1477" s="356"/>
      <c r="F1477" s="357"/>
      <c r="G1477" s="375"/>
    </row>
    <row r="1478" spans="1:7" ht="20.100000000000001" customHeight="1">
      <c r="A1478" s="371" t="str">
        <f t="shared" ref="A1478:A1485" si="456">IFERROR(VLOOKUP(C1478,Tabla_Insumos,4,FALSE),"")</f>
        <v/>
      </c>
      <c r="B1478" s="336" t="str">
        <f t="shared" ref="B1478:B1485" si="457">IFERROR(VLOOKUP(C1478,Tabla_Insumos,5,FALSE),"")</f>
        <v/>
      </c>
      <c r="C1478" s="342"/>
      <c r="D1478" s="333" t="str">
        <f t="shared" ref="D1478:D1485" si="458">IFERROR(VLOOKUP(C1478,Tabla_Insumos,2,FALSE),"")</f>
        <v/>
      </c>
      <c r="E1478" s="403"/>
      <c r="F1478" s="376">
        <f t="shared" ref="F1478:F1485" si="459">IFERROR(VLOOKUP(C1478,Tabla_Insumos,3,FALSE),0)</f>
        <v>0</v>
      </c>
      <c r="G1478" s="340">
        <f>ROUND(E1478*F1478,2)</f>
        <v>0</v>
      </c>
    </row>
    <row r="1479" spans="1:7" ht="20.100000000000001" customHeight="1">
      <c r="A1479" s="371" t="str">
        <f t="shared" si="456"/>
        <v/>
      </c>
      <c r="B1479" s="336" t="str">
        <f t="shared" si="457"/>
        <v/>
      </c>
      <c r="C1479" s="342"/>
      <c r="D1479" s="333" t="str">
        <f t="shared" si="458"/>
        <v/>
      </c>
      <c r="E1479" s="403"/>
      <c r="F1479" s="376">
        <f t="shared" si="459"/>
        <v>0</v>
      </c>
      <c r="G1479" s="340">
        <f t="shared" ref="G1479:G1485" si="460">ROUND(E1479*F1479,2)</f>
        <v>0</v>
      </c>
    </row>
    <row r="1480" spans="1:7" ht="20.100000000000001" customHeight="1">
      <c r="A1480" s="371" t="str">
        <f t="shared" si="456"/>
        <v/>
      </c>
      <c r="B1480" s="336" t="str">
        <f t="shared" si="457"/>
        <v/>
      </c>
      <c r="C1480" s="343"/>
      <c r="D1480" s="333" t="str">
        <f t="shared" si="458"/>
        <v/>
      </c>
      <c r="E1480" s="337"/>
      <c r="F1480" s="376">
        <f t="shared" si="459"/>
        <v>0</v>
      </c>
      <c r="G1480" s="340">
        <f t="shared" si="460"/>
        <v>0</v>
      </c>
    </row>
    <row r="1481" spans="1:7" ht="20.100000000000001" customHeight="1">
      <c r="A1481" s="371" t="str">
        <f t="shared" si="456"/>
        <v/>
      </c>
      <c r="B1481" s="336" t="str">
        <f t="shared" si="457"/>
        <v/>
      </c>
      <c r="C1481" s="343"/>
      <c r="D1481" s="333" t="str">
        <f t="shared" si="458"/>
        <v/>
      </c>
      <c r="E1481" s="337"/>
      <c r="F1481" s="376">
        <f t="shared" si="459"/>
        <v>0</v>
      </c>
      <c r="G1481" s="340">
        <f t="shared" si="460"/>
        <v>0</v>
      </c>
    </row>
    <row r="1482" spans="1:7" ht="20.100000000000001" customHeight="1">
      <c r="A1482" s="371" t="str">
        <f t="shared" si="456"/>
        <v/>
      </c>
      <c r="B1482" s="336" t="str">
        <f t="shared" si="457"/>
        <v/>
      </c>
      <c r="C1482" s="336"/>
      <c r="D1482" s="333" t="str">
        <f t="shared" si="458"/>
        <v/>
      </c>
      <c r="E1482" s="337"/>
      <c r="F1482" s="376">
        <f t="shared" si="459"/>
        <v>0</v>
      </c>
      <c r="G1482" s="340">
        <f t="shared" si="460"/>
        <v>0</v>
      </c>
    </row>
    <row r="1483" spans="1:7" ht="20.100000000000001" customHeight="1">
      <c r="A1483" s="371" t="str">
        <f t="shared" si="456"/>
        <v/>
      </c>
      <c r="B1483" s="336" t="str">
        <f t="shared" si="457"/>
        <v/>
      </c>
      <c r="C1483" s="336"/>
      <c r="D1483" s="333" t="str">
        <f t="shared" si="458"/>
        <v/>
      </c>
      <c r="E1483" s="337"/>
      <c r="F1483" s="376">
        <f t="shared" si="459"/>
        <v>0</v>
      </c>
      <c r="G1483" s="340">
        <f t="shared" si="460"/>
        <v>0</v>
      </c>
    </row>
    <row r="1484" spans="1:7" ht="20.100000000000001" customHeight="1">
      <c r="A1484" s="371" t="str">
        <f t="shared" si="456"/>
        <v/>
      </c>
      <c r="B1484" s="336" t="str">
        <f t="shared" si="457"/>
        <v/>
      </c>
      <c r="C1484" s="372"/>
      <c r="D1484" s="333" t="str">
        <f t="shared" si="458"/>
        <v/>
      </c>
      <c r="E1484" s="373"/>
      <c r="F1484" s="376">
        <f t="shared" si="459"/>
        <v>0</v>
      </c>
      <c r="G1484" s="340">
        <f t="shared" si="460"/>
        <v>0</v>
      </c>
    </row>
    <row r="1485" spans="1:7" ht="20.100000000000001" customHeight="1">
      <c r="A1485" s="371" t="str">
        <f t="shared" si="456"/>
        <v/>
      </c>
      <c r="B1485" s="336" t="str">
        <f t="shared" si="457"/>
        <v/>
      </c>
      <c r="C1485" s="372"/>
      <c r="D1485" s="333" t="str">
        <f t="shared" si="458"/>
        <v/>
      </c>
      <c r="E1485" s="373"/>
      <c r="F1485" s="376">
        <f t="shared" si="459"/>
        <v>0</v>
      </c>
      <c r="G1485" s="340">
        <f t="shared" si="460"/>
        <v>0</v>
      </c>
    </row>
    <row r="1486" spans="1:7" ht="20.100000000000001" customHeight="1">
      <c r="A1486" s="374"/>
      <c r="B1486" s="360"/>
      <c r="C1486" s="360"/>
      <c r="D1486" s="338"/>
      <c r="E1486" s="356"/>
      <c r="F1486" s="598" t="s">
        <v>28</v>
      </c>
      <c r="G1486" s="341">
        <f>SUBTOTAL(9,G1478:G1485)</f>
        <v>0</v>
      </c>
    </row>
    <row r="1487" spans="1:7" ht="20.100000000000001" customHeight="1">
      <c r="A1487" s="374"/>
      <c r="B1487" s="360"/>
      <c r="C1487" s="347" t="s">
        <v>723</v>
      </c>
      <c r="D1487" s="338"/>
      <c r="E1487" s="356"/>
      <c r="F1487" s="357"/>
      <c r="G1487" s="375"/>
    </row>
    <row r="1488" spans="1:7" ht="20.100000000000001" customHeight="1">
      <c r="A1488" s="371" t="str">
        <f t="shared" ref="A1488:A1496" si="461">IFERROR(VLOOKUP(C1488,Tabla_Insumos,4,FALSE),"")</f>
        <v/>
      </c>
      <c r="B1488" s="336" t="str">
        <f t="shared" ref="B1488:B1496" si="462">IFERROR(VLOOKUP(C1488,Tabla_Insumos,5,FALSE),"")</f>
        <v/>
      </c>
      <c r="C1488" s="343"/>
      <c r="D1488" s="333" t="str">
        <f t="shared" ref="D1488:D1496" si="463">IFERROR(VLOOKUP(C1488,Tabla_Insumos,2,FALSE),"")</f>
        <v/>
      </c>
      <c r="E1488" s="402"/>
      <c r="F1488" s="339">
        <f t="shared" ref="F1488:F1496" si="464">IFERROR(VLOOKUP(C1488,Tabla_Insumos,3,FALSE),0)</f>
        <v>0</v>
      </c>
      <c r="G1488" s="340">
        <f>ROUND(E1488*F1488,2)</f>
        <v>0</v>
      </c>
    </row>
    <row r="1489" spans="1:7" ht="20.100000000000001" customHeight="1">
      <c r="A1489" s="371" t="str">
        <f t="shared" si="461"/>
        <v/>
      </c>
      <c r="B1489" s="336" t="str">
        <f t="shared" si="462"/>
        <v/>
      </c>
      <c r="C1489" s="410"/>
      <c r="D1489" s="333" t="str">
        <f t="shared" si="463"/>
        <v/>
      </c>
      <c r="E1489" s="402"/>
      <c r="F1489" s="339">
        <f t="shared" si="464"/>
        <v>0</v>
      </c>
      <c r="G1489" s="340">
        <f t="shared" ref="G1489:G1496" si="465">ROUND(E1489*F1489,2)</f>
        <v>0</v>
      </c>
    </row>
    <row r="1490" spans="1:7" ht="20.100000000000001" customHeight="1">
      <c r="A1490" s="371" t="str">
        <f t="shared" si="461"/>
        <v/>
      </c>
      <c r="B1490" s="336" t="str">
        <f t="shared" si="462"/>
        <v/>
      </c>
      <c r="C1490" s="342"/>
      <c r="D1490" s="333" t="str">
        <f t="shared" si="463"/>
        <v/>
      </c>
      <c r="E1490" s="373"/>
      <c r="F1490" s="339">
        <f t="shared" si="464"/>
        <v>0</v>
      </c>
      <c r="G1490" s="340">
        <f t="shared" si="465"/>
        <v>0</v>
      </c>
    </row>
    <row r="1491" spans="1:7" ht="20.100000000000001" customHeight="1">
      <c r="A1491" s="371" t="str">
        <f t="shared" si="461"/>
        <v/>
      </c>
      <c r="B1491" s="336" t="str">
        <f t="shared" si="462"/>
        <v/>
      </c>
      <c r="C1491" s="372"/>
      <c r="D1491" s="333" t="str">
        <f t="shared" si="463"/>
        <v/>
      </c>
      <c r="E1491" s="373"/>
      <c r="F1491" s="339">
        <f t="shared" si="464"/>
        <v>0</v>
      </c>
      <c r="G1491" s="340">
        <f t="shared" si="465"/>
        <v>0</v>
      </c>
    </row>
    <row r="1492" spans="1:7" ht="20.100000000000001" customHeight="1">
      <c r="A1492" s="371" t="str">
        <f t="shared" si="461"/>
        <v/>
      </c>
      <c r="B1492" s="336" t="str">
        <f t="shared" si="462"/>
        <v/>
      </c>
      <c r="C1492" s="378"/>
      <c r="D1492" s="333" t="str">
        <f t="shared" si="463"/>
        <v/>
      </c>
      <c r="E1492" s="337"/>
      <c r="F1492" s="339">
        <f t="shared" si="464"/>
        <v>0</v>
      </c>
      <c r="G1492" s="340">
        <f t="shared" si="465"/>
        <v>0</v>
      </c>
    </row>
    <row r="1493" spans="1:7" ht="20.100000000000001" customHeight="1">
      <c r="A1493" s="371" t="str">
        <f t="shared" si="461"/>
        <v/>
      </c>
      <c r="B1493" s="336" t="str">
        <f t="shared" si="462"/>
        <v/>
      </c>
      <c r="C1493" s="372"/>
      <c r="D1493" s="333" t="str">
        <f t="shared" si="463"/>
        <v/>
      </c>
      <c r="E1493" s="373"/>
      <c r="F1493" s="339">
        <f t="shared" si="464"/>
        <v>0</v>
      </c>
      <c r="G1493" s="340">
        <f t="shared" si="465"/>
        <v>0</v>
      </c>
    </row>
    <row r="1494" spans="1:7" ht="20.100000000000001" customHeight="1">
      <c r="A1494" s="371" t="str">
        <f t="shared" si="461"/>
        <v/>
      </c>
      <c r="B1494" s="336" t="str">
        <f t="shared" si="462"/>
        <v/>
      </c>
      <c r="C1494" s="372"/>
      <c r="D1494" s="333" t="str">
        <f t="shared" si="463"/>
        <v/>
      </c>
      <c r="E1494" s="373"/>
      <c r="F1494" s="339">
        <f t="shared" si="464"/>
        <v>0</v>
      </c>
      <c r="G1494" s="340">
        <f t="shared" si="465"/>
        <v>0</v>
      </c>
    </row>
    <row r="1495" spans="1:7" ht="20.100000000000001" customHeight="1">
      <c r="A1495" s="371" t="str">
        <f t="shared" si="461"/>
        <v/>
      </c>
      <c r="B1495" s="336" t="str">
        <f t="shared" si="462"/>
        <v/>
      </c>
      <c r="C1495" s="372"/>
      <c r="D1495" s="333" t="str">
        <f t="shared" si="463"/>
        <v/>
      </c>
      <c r="E1495" s="373"/>
      <c r="F1495" s="339">
        <f t="shared" si="464"/>
        <v>0</v>
      </c>
      <c r="G1495" s="340">
        <f t="shared" si="465"/>
        <v>0</v>
      </c>
    </row>
    <row r="1496" spans="1:7" ht="20.100000000000001" customHeight="1">
      <c r="A1496" s="371" t="str">
        <f t="shared" si="461"/>
        <v/>
      </c>
      <c r="B1496" s="336" t="str">
        <f t="shared" si="462"/>
        <v/>
      </c>
      <c r="C1496" s="372"/>
      <c r="D1496" s="333" t="str">
        <f t="shared" si="463"/>
        <v/>
      </c>
      <c r="E1496" s="373"/>
      <c r="F1496" s="339">
        <f t="shared" si="464"/>
        <v>0</v>
      </c>
      <c r="G1496" s="340">
        <f t="shared" si="465"/>
        <v>0</v>
      </c>
    </row>
    <row r="1497" spans="1:7" ht="20.100000000000001" customHeight="1">
      <c r="A1497" s="379"/>
      <c r="B1497" s="338"/>
      <c r="C1497" s="360"/>
      <c r="D1497" s="338"/>
      <c r="E1497" s="356"/>
      <c r="F1497" s="598" t="s">
        <v>29</v>
      </c>
      <c r="G1497" s="341">
        <f>SUBTOTAL(9,G1488:G1496)</f>
        <v>0</v>
      </c>
    </row>
    <row r="1498" spans="1:7" ht="20.100000000000001" customHeight="1" thickBot="1">
      <c r="A1498" s="380"/>
      <c r="B1498" s="381"/>
      <c r="C1498" s="382"/>
      <c r="D1498" s="381"/>
      <c r="E1498" s="383"/>
      <c r="F1498" s="384"/>
      <c r="G1498" s="385"/>
    </row>
    <row r="1499" spans="1:7" ht="20.100000000000001" customHeight="1" thickBot="1">
      <c r="A1499" s="395">
        <f>B1457</f>
        <v>28</v>
      </c>
      <c r="B1499" s="386" t="str">
        <f>C1457</f>
        <v>Jaharro y Enlucido a la cal (interior)</v>
      </c>
      <c r="C1499" s="387"/>
      <c r="D1499" s="387" t="s">
        <v>30</v>
      </c>
      <c r="E1499" s="388"/>
      <c r="F1499" s="389" t="s">
        <v>31</v>
      </c>
      <c r="G1499" s="390">
        <f>SUBTOTAL(9,G1462:G1498)</f>
        <v>0</v>
      </c>
    </row>
    <row r="1500" spans="1:7" ht="20.100000000000001" customHeight="1" thickTop="1" thickBot="1"/>
    <row r="1501" spans="1:7" ht="20.100000000000001" customHeight="1" thickTop="1">
      <c r="A1501" s="391" t="s">
        <v>1255</v>
      </c>
      <c r="B1501" s="392"/>
      <c r="C1501" s="392"/>
      <c r="D1501" s="392"/>
      <c r="E1501" s="392"/>
      <c r="F1501" s="392"/>
      <c r="G1501" s="393"/>
    </row>
    <row r="1502" spans="1:7" ht="20.100000000000001" customHeight="1">
      <c r="A1502" s="344" t="s">
        <v>719</v>
      </c>
      <c r="B1502" s="345" t="str">
        <f>Comitente</f>
        <v>INSTITUTO PROVINCIAL DE LA VIVIENDA</v>
      </c>
      <c r="C1502" s="346"/>
      <c r="D1502" s="347"/>
      <c r="E1502" s="347"/>
      <c r="F1502" s="348"/>
      <c r="G1502" s="349"/>
    </row>
    <row r="1503" spans="1:7" ht="20.100000000000001" customHeight="1">
      <c r="A1503" s="344" t="s">
        <v>720</v>
      </c>
      <c r="B1503" s="345" t="str">
        <f>Contratista</f>
        <v>xxxxxx</v>
      </c>
      <c r="C1503" s="350"/>
      <c r="D1503" s="350"/>
      <c r="E1503" s="350"/>
      <c r="F1503" s="351"/>
      <c r="G1503" s="352"/>
    </row>
    <row r="1504" spans="1:7" ht="20.100000000000001" customHeight="1">
      <c r="A1504" s="344" t="s">
        <v>20</v>
      </c>
      <c r="B1504" s="345" t="str">
        <f>Obra</f>
        <v>BARRIO SAN CAYETANO - DPTO. CHIMBAS</v>
      </c>
      <c r="C1504" s="350"/>
      <c r="D1504" s="350"/>
      <c r="E1504" s="350"/>
      <c r="F1504" s="351" t="s">
        <v>33</v>
      </c>
      <c r="G1504" s="353">
        <f>+Datos!$C$10</f>
        <v>43525</v>
      </c>
    </row>
    <row r="1505" spans="1:7" ht="20.100000000000001" customHeight="1">
      <c r="A1505" s="354" t="s">
        <v>718</v>
      </c>
      <c r="B1505" s="355" t="str">
        <f>Ubicación</f>
        <v>DPTO. CHIMBAS</v>
      </c>
      <c r="C1505" s="355"/>
      <c r="D1505" s="338"/>
      <c r="E1505" s="356"/>
      <c r="F1505" s="357"/>
      <c r="G1505" s="358"/>
    </row>
    <row r="1506" spans="1:7" ht="20.100000000000001" customHeight="1">
      <c r="A1506" s="354" t="s">
        <v>34</v>
      </c>
      <c r="B1506" s="359" t="s">
        <v>1125</v>
      </c>
      <c r="C1506" s="360" t="str">
        <f>IFERROR(VLOOKUP(B1506,Tabla_CyP,2,FALSE),"")</f>
        <v>VIVIENDA</v>
      </c>
      <c r="D1506" s="361"/>
      <c r="E1506" s="356"/>
      <c r="F1506" s="357"/>
      <c r="G1506" s="358"/>
    </row>
    <row r="1507" spans="1:7" ht="20.100000000000001" customHeight="1">
      <c r="A1507" s="354" t="s">
        <v>21</v>
      </c>
      <c r="B1507" s="394">
        <f>IFERROR(VLOOKUP(COUNTIF($A$1:A1507,"ITEM:"),Tabla_NumeroItem,2,FALSE),"")</f>
        <v>29</v>
      </c>
      <c r="C1507" s="360" t="str">
        <f>IFERROR(VLOOKUP(B1507,Tabla_CyP,2,FALSE),"")</f>
        <v>Cielorraso aplicado a la cal</v>
      </c>
      <c r="D1507" s="338"/>
      <c r="E1507" s="356"/>
      <c r="F1507" s="351" t="s">
        <v>22</v>
      </c>
      <c r="G1507" s="362" t="str">
        <f>IFERROR(VLOOKUP(B1507,Tabla_CyP,4,FALSE),"")</f>
        <v>m2</v>
      </c>
    </row>
    <row r="1508" spans="1:7" ht="20.100000000000001" customHeight="1">
      <c r="A1508" s="354"/>
      <c r="B1508" s="355"/>
      <c r="C1508" s="360"/>
      <c r="D1508" s="338"/>
      <c r="E1508" s="356"/>
      <c r="F1508" s="357"/>
      <c r="G1508" s="358"/>
    </row>
    <row r="1509" spans="1:7" ht="20.100000000000001" customHeight="1">
      <c r="A1509" s="628" t="s">
        <v>581</v>
      </c>
      <c r="B1509" s="629"/>
      <c r="C1509" s="630" t="s">
        <v>0</v>
      </c>
      <c r="D1509" s="630" t="s">
        <v>23</v>
      </c>
      <c r="E1509" s="632" t="s">
        <v>24</v>
      </c>
      <c r="F1509" s="624" t="s">
        <v>25</v>
      </c>
      <c r="G1509" s="626" t="s">
        <v>26</v>
      </c>
    </row>
    <row r="1510" spans="1:7" ht="20.100000000000001" customHeight="1">
      <c r="A1510" s="363" t="s">
        <v>582</v>
      </c>
      <c r="B1510" s="364" t="s">
        <v>583</v>
      </c>
      <c r="C1510" s="631"/>
      <c r="D1510" s="631"/>
      <c r="E1510" s="633"/>
      <c r="F1510" s="625"/>
      <c r="G1510" s="627"/>
    </row>
    <row r="1511" spans="1:7" ht="20.100000000000001" customHeight="1">
      <c r="A1511" s="599"/>
      <c r="B1511" s="365"/>
      <c r="C1511" s="366" t="s">
        <v>721</v>
      </c>
      <c r="D1511" s="367"/>
      <c r="E1511" s="368"/>
      <c r="F1511" s="369"/>
      <c r="G1511" s="370"/>
    </row>
    <row r="1512" spans="1:7" ht="20.100000000000001" customHeight="1">
      <c r="A1512" s="371" t="str">
        <f t="shared" ref="A1512:A1525" si="466">IFERROR(VLOOKUP(C1512,Tabla_Insumos,4,FALSE),"")</f>
        <v/>
      </c>
      <c r="B1512" s="336" t="str">
        <f t="shared" ref="B1512:B1525" si="467">IFERROR(VLOOKUP(C1512,Tabla_Insumos,5,FALSE),"")</f>
        <v/>
      </c>
      <c r="C1512" s="521"/>
      <c r="D1512" s="333" t="str">
        <f t="shared" ref="D1512:D1525" si="468">IFERROR(VLOOKUP(C1512,Tabla_Insumos,2,FALSE),"")</f>
        <v/>
      </c>
      <c r="E1512" s="397"/>
      <c r="F1512" s="339">
        <f t="shared" ref="F1512:F1525" si="469">IFERROR(VLOOKUP(C1512,Tabla_Insumos,3,FALSE),0)</f>
        <v>0</v>
      </c>
      <c r="G1512" s="340">
        <f>ROUND(E1512*F1512,2)</f>
        <v>0</v>
      </c>
    </row>
    <row r="1513" spans="1:7" ht="20.100000000000001" customHeight="1">
      <c r="A1513" s="371" t="str">
        <f t="shared" si="466"/>
        <v/>
      </c>
      <c r="B1513" s="336" t="str">
        <f t="shared" si="467"/>
        <v/>
      </c>
      <c r="C1513" s="575"/>
      <c r="D1513" s="333" t="str">
        <f t="shared" si="468"/>
        <v/>
      </c>
      <c r="E1513" s="397"/>
      <c r="F1513" s="339">
        <f t="shared" si="469"/>
        <v>0</v>
      </c>
      <c r="G1513" s="340">
        <f t="shared" ref="G1513:G1525" si="470">ROUND(E1513*F1513,2)</f>
        <v>0</v>
      </c>
    </row>
    <row r="1514" spans="1:7" ht="20.100000000000001" customHeight="1">
      <c r="A1514" s="371" t="str">
        <f t="shared" si="466"/>
        <v/>
      </c>
      <c r="B1514" s="336" t="str">
        <f t="shared" si="467"/>
        <v/>
      </c>
      <c r="C1514" s="343"/>
      <c r="D1514" s="333" t="str">
        <f t="shared" si="468"/>
        <v/>
      </c>
      <c r="E1514" s="397"/>
      <c r="F1514" s="339">
        <f t="shared" si="469"/>
        <v>0</v>
      </c>
      <c r="G1514" s="340">
        <f t="shared" si="470"/>
        <v>0</v>
      </c>
    </row>
    <row r="1515" spans="1:7" ht="20.100000000000001" customHeight="1">
      <c r="A1515" s="371" t="str">
        <f t="shared" si="466"/>
        <v/>
      </c>
      <c r="B1515" s="336" t="str">
        <f t="shared" si="467"/>
        <v/>
      </c>
      <c r="C1515" s="336"/>
      <c r="D1515" s="333" t="str">
        <f t="shared" si="468"/>
        <v/>
      </c>
      <c r="E1515" s="403"/>
      <c r="F1515" s="339">
        <f t="shared" si="469"/>
        <v>0</v>
      </c>
      <c r="G1515" s="340">
        <f t="shared" si="470"/>
        <v>0</v>
      </c>
    </row>
    <row r="1516" spans="1:7" ht="20.100000000000001" customHeight="1">
      <c r="A1516" s="371" t="str">
        <f t="shared" si="466"/>
        <v/>
      </c>
      <c r="B1516" s="336" t="str">
        <f t="shared" si="467"/>
        <v/>
      </c>
      <c r="C1516" s="377"/>
      <c r="D1516" s="333" t="str">
        <f t="shared" si="468"/>
        <v/>
      </c>
      <c r="E1516" s="403"/>
      <c r="F1516" s="339">
        <f t="shared" si="469"/>
        <v>0</v>
      </c>
      <c r="G1516" s="340">
        <f t="shared" si="470"/>
        <v>0</v>
      </c>
    </row>
    <row r="1517" spans="1:7" ht="20.100000000000001" customHeight="1">
      <c r="A1517" s="371" t="str">
        <f t="shared" si="466"/>
        <v/>
      </c>
      <c r="B1517" s="336" t="str">
        <f t="shared" si="467"/>
        <v/>
      </c>
      <c r="C1517" s="372"/>
      <c r="D1517" s="333" t="str">
        <f t="shared" si="468"/>
        <v/>
      </c>
      <c r="E1517" s="373"/>
      <c r="F1517" s="339">
        <f t="shared" si="469"/>
        <v>0</v>
      </c>
      <c r="G1517" s="340">
        <f t="shared" si="470"/>
        <v>0</v>
      </c>
    </row>
    <row r="1518" spans="1:7" ht="20.100000000000001" customHeight="1">
      <c r="A1518" s="371" t="str">
        <f t="shared" si="466"/>
        <v/>
      </c>
      <c r="B1518" s="336" t="str">
        <f t="shared" si="467"/>
        <v/>
      </c>
      <c r="C1518" s="372"/>
      <c r="D1518" s="333" t="str">
        <f t="shared" si="468"/>
        <v/>
      </c>
      <c r="E1518" s="373"/>
      <c r="F1518" s="339">
        <f t="shared" si="469"/>
        <v>0</v>
      </c>
      <c r="G1518" s="340">
        <f t="shared" si="470"/>
        <v>0</v>
      </c>
    </row>
    <row r="1519" spans="1:7" ht="20.100000000000001" customHeight="1">
      <c r="A1519" s="371" t="str">
        <f t="shared" si="466"/>
        <v/>
      </c>
      <c r="B1519" s="336" t="str">
        <f t="shared" si="467"/>
        <v/>
      </c>
      <c r="C1519" s="372"/>
      <c r="D1519" s="333" t="str">
        <f t="shared" si="468"/>
        <v/>
      </c>
      <c r="E1519" s="373"/>
      <c r="F1519" s="339">
        <f t="shared" si="469"/>
        <v>0</v>
      </c>
      <c r="G1519" s="340">
        <f t="shared" si="470"/>
        <v>0</v>
      </c>
    </row>
    <row r="1520" spans="1:7" ht="20.100000000000001" customHeight="1">
      <c r="A1520" s="371" t="str">
        <f t="shared" si="466"/>
        <v/>
      </c>
      <c r="B1520" s="336" t="str">
        <f t="shared" si="467"/>
        <v/>
      </c>
      <c r="C1520" s="372"/>
      <c r="D1520" s="333" t="str">
        <f t="shared" si="468"/>
        <v/>
      </c>
      <c r="E1520" s="373"/>
      <c r="F1520" s="339">
        <f t="shared" si="469"/>
        <v>0</v>
      </c>
      <c r="G1520" s="340">
        <f t="shared" si="470"/>
        <v>0</v>
      </c>
    </row>
    <row r="1521" spans="1:7" ht="20.100000000000001" customHeight="1">
      <c r="A1521" s="371" t="str">
        <f t="shared" si="466"/>
        <v/>
      </c>
      <c r="B1521" s="336" t="str">
        <f t="shared" si="467"/>
        <v/>
      </c>
      <c r="C1521" s="372"/>
      <c r="D1521" s="333" t="str">
        <f t="shared" si="468"/>
        <v/>
      </c>
      <c r="E1521" s="373"/>
      <c r="F1521" s="339">
        <f t="shared" si="469"/>
        <v>0</v>
      </c>
      <c r="G1521" s="340">
        <f t="shared" si="470"/>
        <v>0</v>
      </c>
    </row>
    <row r="1522" spans="1:7" ht="20.100000000000001" customHeight="1">
      <c r="A1522" s="371" t="str">
        <f t="shared" si="466"/>
        <v/>
      </c>
      <c r="B1522" s="336" t="str">
        <f t="shared" si="467"/>
        <v/>
      </c>
      <c r="C1522" s="372"/>
      <c r="D1522" s="333" t="str">
        <f t="shared" si="468"/>
        <v/>
      </c>
      <c r="E1522" s="373"/>
      <c r="F1522" s="339">
        <f t="shared" si="469"/>
        <v>0</v>
      </c>
      <c r="G1522" s="340">
        <f t="shared" si="470"/>
        <v>0</v>
      </c>
    </row>
    <row r="1523" spans="1:7" ht="20.100000000000001" customHeight="1">
      <c r="A1523" s="371" t="str">
        <f t="shared" si="466"/>
        <v/>
      </c>
      <c r="B1523" s="336" t="str">
        <f t="shared" si="467"/>
        <v/>
      </c>
      <c r="C1523" s="372"/>
      <c r="D1523" s="333" t="str">
        <f t="shared" si="468"/>
        <v/>
      </c>
      <c r="E1523" s="373"/>
      <c r="F1523" s="339">
        <f t="shared" si="469"/>
        <v>0</v>
      </c>
      <c r="G1523" s="340">
        <f t="shared" si="470"/>
        <v>0</v>
      </c>
    </row>
    <row r="1524" spans="1:7" ht="20.100000000000001" customHeight="1">
      <c r="A1524" s="371" t="str">
        <f t="shared" si="466"/>
        <v/>
      </c>
      <c r="B1524" s="336" t="str">
        <f t="shared" si="467"/>
        <v/>
      </c>
      <c r="C1524" s="372"/>
      <c r="D1524" s="333" t="str">
        <f t="shared" si="468"/>
        <v/>
      </c>
      <c r="E1524" s="373"/>
      <c r="F1524" s="339">
        <f t="shared" si="469"/>
        <v>0</v>
      </c>
      <c r="G1524" s="340">
        <f t="shared" si="470"/>
        <v>0</v>
      </c>
    </row>
    <row r="1525" spans="1:7" ht="20.100000000000001" customHeight="1">
      <c r="A1525" s="371" t="str">
        <f t="shared" si="466"/>
        <v/>
      </c>
      <c r="B1525" s="336" t="str">
        <f t="shared" si="467"/>
        <v/>
      </c>
      <c r="C1525" s="372"/>
      <c r="D1525" s="333" t="str">
        <f t="shared" si="468"/>
        <v/>
      </c>
      <c r="E1525" s="373"/>
      <c r="F1525" s="339">
        <f t="shared" si="469"/>
        <v>0</v>
      </c>
      <c r="G1525" s="340">
        <f t="shared" si="470"/>
        <v>0</v>
      </c>
    </row>
    <row r="1526" spans="1:7" ht="20.100000000000001" customHeight="1">
      <c r="A1526" s="374"/>
      <c r="B1526" s="360"/>
      <c r="C1526" s="360"/>
      <c r="D1526" s="338"/>
      <c r="E1526" s="356"/>
      <c r="F1526" s="598" t="s">
        <v>27</v>
      </c>
      <c r="G1526" s="341">
        <f>SUBTOTAL(9,G1512:G1525)</f>
        <v>0</v>
      </c>
    </row>
    <row r="1527" spans="1:7" ht="20.100000000000001" customHeight="1">
      <c r="A1527" s="374"/>
      <c r="B1527" s="360"/>
      <c r="C1527" s="347" t="s">
        <v>722</v>
      </c>
      <c r="D1527" s="338"/>
      <c r="E1527" s="356"/>
      <c r="F1527" s="357"/>
      <c r="G1527" s="375"/>
    </row>
    <row r="1528" spans="1:7" ht="20.100000000000001" customHeight="1">
      <c r="A1528" s="371" t="str">
        <f t="shared" ref="A1528:A1535" si="471">IFERROR(VLOOKUP(C1528,Tabla_Insumos,4,FALSE),"")</f>
        <v/>
      </c>
      <c r="B1528" s="336" t="str">
        <f t="shared" ref="B1528:B1535" si="472">IFERROR(VLOOKUP(C1528,Tabla_Insumos,5,FALSE),"")</f>
        <v/>
      </c>
      <c r="C1528" s="342"/>
      <c r="D1528" s="333" t="str">
        <f t="shared" ref="D1528:D1535" si="473">IFERROR(VLOOKUP(C1528,Tabla_Insumos,2,FALSE),"")</f>
        <v/>
      </c>
      <c r="E1528" s="403"/>
      <c r="F1528" s="376">
        <f t="shared" ref="F1528:F1535" si="474">IFERROR(VLOOKUP(C1528,Tabla_Insumos,3,FALSE),0)</f>
        <v>0</v>
      </c>
      <c r="G1528" s="340">
        <f t="shared" ref="G1528:G1535" si="475">ROUND(E1528*F1528,2)</f>
        <v>0</v>
      </c>
    </row>
    <row r="1529" spans="1:7" ht="20.100000000000001" customHeight="1">
      <c r="A1529" s="371" t="str">
        <f t="shared" si="471"/>
        <v/>
      </c>
      <c r="B1529" s="336" t="str">
        <f t="shared" si="472"/>
        <v/>
      </c>
      <c r="C1529" s="342"/>
      <c r="D1529" s="333" t="str">
        <f>IFERROR(VLOOKUP(C1529,Tabla_Insumos,2,FALSE),"")</f>
        <v/>
      </c>
      <c r="E1529" s="403"/>
      <c r="F1529" s="376">
        <f>IFERROR(VLOOKUP(C1529,Tabla_Insumos,3,FALSE),0)</f>
        <v>0</v>
      </c>
      <c r="G1529" s="340">
        <f t="shared" si="475"/>
        <v>0</v>
      </c>
    </row>
    <row r="1530" spans="1:7" ht="20.100000000000001" customHeight="1">
      <c r="A1530" s="371" t="str">
        <f>IFERROR(VLOOKUP(C1530,Tabla_Insumos,4,FALSE),"")</f>
        <v/>
      </c>
      <c r="B1530" s="336" t="str">
        <f>IFERROR(VLOOKUP(C1530,Tabla_Insumos,5,FALSE),"")</f>
        <v/>
      </c>
      <c r="C1530" s="409"/>
      <c r="D1530" s="333" t="str">
        <f>IFERROR(VLOOKUP(C1530,Tabla_Insumos,2,FALSE),"")</f>
        <v/>
      </c>
      <c r="E1530" s="337"/>
      <c r="F1530" s="376">
        <f>IFERROR(VLOOKUP(C1530,Tabla_Insumos,3,FALSE),0)</f>
        <v>0</v>
      </c>
      <c r="G1530" s="340">
        <f t="shared" si="475"/>
        <v>0</v>
      </c>
    </row>
    <row r="1531" spans="1:7" ht="20.100000000000001" customHeight="1">
      <c r="A1531" s="371" t="str">
        <f t="shared" si="471"/>
        <v/>
      </c>
      <c r="B1531" s="336" t="str">
        <f t="shared" si="472"/>
        <v/>
      </c>
      <c r="C1531" s="343"/>
      <c r="D1531" s="333" t="str">
        <f>IFERROR(VLOOKUP(C1531,Tabla_Insumos,2,FALSE),"")</f>
        <v/>
      </c>
      <c r="E1531" s="337"/>
      <c r="F1531" s="376">
        <f>IFERROR(VLOOKUP(C1531,Tabla_Insumos,3,FALSE),0)</f>
        <v>0</v>
      </c>
      <c r="G1531" s="340">
        <f t="shared" si="475"/>
        <v>0</v>
      </c>
    </row>
    <row r="1532" spans="1:7" ht="20.100000000000001" customHeight="1">
      <c r="A1532" s="371" t="str">
        <f t="shared" si="471"/>
        <v/>
      </c>
      <c r="B1532" s="336" t="str">
        <f t="shared" si="472"/>
        <v/>
      </c>
      <c r="C1532" s="336"/>
      <c r="D1532" s="333" t="str">
        <f t="shared" si="473"/>
        <v/>
      </c>
      <c r="E1532" s="337"/>
      <c r="F1532" s="376">
        <f t="shared" si="474"/>
        <v>0</v>
      </c>
      <c r="G1532" s="340">
        <f t="shared" si="475"/>
        <v>0</v>
      </c>
    </row>
    <row r="1533" spans="1:7" ht="20.100000000000001" customHeight="1">
      <c r="A1533" s="371" t="str">
        <f t="shared" si="471"/>
        <v/>
      </c>
      <c r="B1533" s="336" t="str">
        <f t="shared" si="472"/>
        <v/>
      </c>
      <c r="C1533" s="336"/>
      <c r="D1533" s="333" t="str">
        <f t="shared" si="473"/>
        <v/>
      </c>
      <c r="E1533" s="337"/>
      <c r="F1533" s="376">
        <f t="shared" si="474"/>
        <v>0</v>
      </c>
      <c r="G1533" s="340">
        <f t="shared" si="475"/>
        <v>0</v>
      </c>
    </row>
    <row r="1534" spans="1:7" ht="20.100000000000001" customHeight="1">
      <c r="A1534" s="371" t="str">
        <f t="shared" si="471"/>
        <v/>
      </c>
      <c r="B1534" s="336" t="str">
        <f t="shared" si="472"/>
        <v/>
      </c>
      <c r="C1534" s="372"/>
      <c r="D1534" s="333" t="str">
        <f t="shared" si="473"/>
        <v/>
      </c>
      <c r="E1534" s="373"/>
      <c r="F1534" s="376">
        <f t="shared" si="474"/>
        <v>0</v>
      </c>
      <c r="G1534" s="340">
        <f t="shared" si="475"/>
        <v>0</v>
      </c>
    </row>
    <row r="1535" spans="1:7" ht="20.100000000000001" customHeight="1">
      <c r="A1535" s="371" t="str">
        <f t="shared" si="471"/>
        <v/>
      </c>
      <c r="B1535" s="336" t="str">
        <f t="shared" si="472"/>
        <v/>
      </c>
      <c r="C1535" s="372"/>
      <c r="D1535" s="333" t="str">
        <f t="shared" si="473"/>
        <v/>
      </c>
      <c r="E1535" s="373"/>
      <c r="F1535" s="376">
        <f t="shared" si="474"/>
        <v>0</v>
      </c>
      <c r="G1535" s="340">
        <f t="shared" si="475"/>
        <v>0</v>
      </c>
    </row>
    <row r="1536" spans="1:7" ht="20.100000000000001" customHeight="1">
      <c r="A1536" s="374"/>
      <c r="B1536" s="360"/>
      <c r="C1536" s="360"/>
      <c r="D1536" s="338"/>
      <c r="E1536" s="356"/>
      <c r="F1536" s="598" t="s">
        <v>28</v>
      </c>
      <c r="G1536" s="341">
        <f>SUBTOTAL(9,G1528:G1535)</f>
        <v>0</v>
      </c>
    </row>
    <row r="1537" spans="1:7" ht="20.100000000000001" customHeight="1">
      <c r="A1537" s="374"/>
      <c r="B1537" s="360"/>
      <c r="C1537" s="347" t="s">
        <v>723</v>
      </c>
      <c r="D1537" s="338"/>
      <c r="E1537" s="356"/>
      <c r="F1537" s="357"/>
      <c r="G1537" s="375"/>
    </row>
    <row r="1538" spans="1:7" ht="20.100000000000001" customHeight="1">
      <c r="A1538" s="371" t="str">
        <f t="shared" ref="A1538:A1546" si="476">IFERROR(VLOOKUP(C1538,Tabla_Insumos,4,FALSE),"")</f>
        <v/>
      </c>
      <c r="B1538" s="336" t="str">
        <f t="shared" ref="B1538:B1546" si="477">IFERROR(VLOOKUP(C1538,Tabla_Insumos,5,FALSE),"")</f>
        <v/>
      </c>
      <c r="C1538" s="343"/>
      <c r="D1538" s="333" t="str">
        <f t="shared" ref="D1538:D1546" si="478">IFERROR(VLOOKUP(C1538,Tabla_Insumos,2,FALSE),"")</f>
        <v/>
      </c>
      <c r="E1538" s="402"/>
      <c r="F1538" s="339">
        <f t="shared" ref="F1538:F1546" si="479">IFERROR(VLOOKUP(C1538,Tabla_Insumos,3,FALSE),0)</f>
        <v>0</v>
      </c>
      <c r="G1538" s="340">
        <f>ROUND(E1538*F1538,2)</f>
        <v>0</v>
      </c>
    </row>
    <row r="1539" spans="1:7" ht="20.100000000000001" customHeight="1">
      <c r="A1539" s="371" t="str">
        <f t="shared" si="476"/>
        <v/>
      </c>
      <c r="B1539" s="336" t="str">
        <f t="shared" si="477"/>
        <v/>
      </c>
      <c r="C1539" s="410"/>
      <c r="D1539" s="333" t="str">
        <f t="shared" si="478"/>
        <v/>
      </c>
      <c r="E1539" s="373"/>
      <c r="F1539" s="339">
        <f t="shared" si="479"/>
        <v>0</v>
      </c>
      <c r="G1539" s="340">
        <f t="shared" ref="G1539:G1546" si="480">ROUND(E1539*F1539,2)</f>
        <v>0</v>
      </c>
    </row>
    <row r="1540" spans="1:7" ht="20.100000000000001" customHeight="1">
      <c r="A1540" s="371" t="str">
        <f t="shared" si="476"/>
        <v/>
      </c>
      <c r="B1540" s="336" t="str">
        <f t="shared" si="477"/>
        <v/>
      </c>
      <c r="C1540" s="342"/>
      <c r="D1540" s="333" t="str">
        <f t="shared" si="478"/>
        <v/>
      </c>
      <c r="E1540" s="373"/>
      <c r="F1540" s="339">
        <f t="shared" si="479"/>
        <v>0</v>
      </c>
      <c r="G1540" s="340">
        <f t="shared" si="480"/>
        <v>0</v>
      </c>
    </row>
    <row r="1541" spans="1:7" ht="20.100000000000001" customHeight="1">
      <c r="A1541" s="371" t="str">
        <f t="shared" si="476"/>
        <v/>
      </c>
      <c r="B1541" s="336" t="str">
        <f t="shared" si="477"/>
        <v/>
      </c>
      <c r="C1541" s="377"/>
      <c r="D1541" s="333" t="str">
        <f t="shared" si="478"/>
        <v/>
      </c>
      <c r="E1541" s="337"/>
      <c r="F1541" s="339">
        <f t="shared" si="479"/>
        <v>0</v>
      </c>
      <c r="G1541" s="340">
        <f t="shared" si="480"/>
        <v>0</v>
      </c>
    </row>
    <row r="1542" spans="1:7" ht="20.100000000000001" customHeight="1">
      <c r="A1542" s="371" t="str">
        <f t="shared" si="476"/>
        <v/>
      </c>
      <c r="B1542" s="336" t="str">
        <f t="shared" si="477"/>
        <v/>
      </c>
      <c r="C1542" s="378"/>
      <c r="D1542" s="333" t="str">
        <f t="shared" si="478"/>
        <v/>
      </c>
      <c r="E1542" s="337"/>
      <c r="F1542" s="339">
        <f t="shared" si="479"/>
        <v>0</v>
      </c>
      <c r="G1542" s="340">
        <f t="shared" si="480"/>
        <v>0</v>
      </c>
    </row>
    <row r="1543" spans="1:7" ht="20.100000000000001" customHeight="1">
      <c r="A1543" s="371" t="str">
        <f t="shared" si="476"/>
        <v/>
      </c>
      <c r="B1543" s="336" t="str">
        <f t="shared" si="477"/>
        <v/>
      </c>
      <c r="C1543" s="372"/>
      <c r="D1543" s="333" t="str">
        <f t="shared" si="478"/>
        <v/>
      </c>
      <c r="E1543" s="373"/>
      <c r="F1543" s="339">
        <f t="shared" si="479"/>
        <v>0</v>
      </c>
      <c r="G1543" s="340">
        <f t="shared" si="480"/>
        <v>0</v>
      </c>
    </row>
    <row r="1544" spans="1:7" ht="20.100000000000001" customHeight="1">
      <c r="A1544" s="371" t="str">
        <f t="shared" si="476"/>
        <v/>
      </c>
      <c r="B1544" s="336" t="str">
        <f t="shared" si="477"/>
        <v/>
      </c>
      <c r="C1544" s="372"/>
      <c r="D1544" s="333" t="str">
        <f t="shared" si="478"/>
        <v/>
      </c>
      <c r="E1544" s="373"/>
      <c r="F1544" s="339">
        <f t="shared" si="479"/>
        <v>0</v>
      </c>
      <c r="G1544" s="340">
        <f t="shared" si="480"/>
        <v>0</v>
      </c>
    </row>
    <row r="1545" spans="1:7" ht="20.100000000000001" customHeight="1">
      <c r="A1545" s="371" t="str">
        <f t="shared" si="476"/>
        <v/>
      </c>
      <c r="B1545" s="336" t="str">
        <f t="shared" si="477"/>
        <v/>
      </c>
      <c r="C1545" s="372"/>
      <c r="D1545" s="333" t="str">
        <f t="shared" si="478"/>
        <v/>
      </c>
      <c r="E1545" s="373"/>
      <c r="F1545" s="339">
        <f t="shared" si="479"/>
        <v>0</v>
      </c>
      <c r="G1545" s="340">
        <f t="shared" si="480"/>
        <v>0</v>
      </c>
    </row>
    <row r="1546" spans="1:7" ht="20.100000000000001" customHeight="1">
      <c r="A1546" s="371" t="str">
        <f t="shared" si="476"/>
        <v/>
      </c>
      <c r="B1546" s="336" t="str">
        <f t="shared" si="477"/>
        <v/>
      </c>
      <c r="C1546" s="372"/>
      <c r="D1546" s="333" t="str">
        <f t="shared" si="478"/>
        <v/>
      </c>
      <c r="E1546" s="373"/>
      <c r="F1546" s="339">
        <f t="shared" si="479"/>
        <v>0</v>
      </c>
      <c r="G1546" s="340">
        <f t="shared" si="480"/>
        <v>0</v>
      </c>
    </row>
    <row r="1547" spans="1:7" ht="20.100000000000001" customHeight="1">
      <c r="A1547" s="379"/>
      <c r="B1547" s="338"/>
      <c r="C1547" s="360"/>
      <c r="D1547" s="338"/>
      <c r="E1547" s="356"/>
      <c r="F1547" s="598" t="s">
        <v>29</v>
      </c>
      <c r="G1547" s="341">
        <f>SUBTOTAL(9,G1538:G1546)</f>
        <v>0</v>
      </c>
    </row>
    <row r="1548" spans="1:7" ht="20.100000000000001" customHeight="1" thickBot="1">
      <c r="A1548" s="380"/>
      <c r="B1548" s="381"/>
      <c r="C1548" s="382"/>
      <c r="D1548" s="381"/>
      <c r="E1548" s="383"/>
      <c r="F1548" s="384"/>
      <c r="G1548" s="385"/>
    </row>
    <row r="1549" spans="1:7" ht="20.100000000000001" customHeight="1" thickBot="1">
      <c r="A1549" s="395">
        <f>B1507</f>
        <v>29</v>
      </c>
      <c r="B1549" s="386" t="str">
        <f>C1507</f>
        <v>Cielorraso aplicado a la cal</v>
      </c>
      <c r="C1549" s="387"/>
      <c r="D1549" s="387" t="s">
        <v>30</v>
      </c>
      <c r="E1549" s="388"/>
      <c r="F1549" s="389" t="s">
        <v>31</v>
      </c>
      <c r="G1549" s="390">
        <f>SUBTOTAL(9,G1512:G1548)</f>
        <v>0</v>
      </c>
    </row>
    <row r="1550" spans="1:7" ht="20.100000000000001" customHeight="1" thickTop="1" thickBot="1"/>
    <row r="1551" spans="1:7" ht="20.100000000000001" customHeight="1" thickTop="1">
      <c r="A1551" s="391" t="s">
        <v>1255</v>
      </c>
      <c r="B1551" s="392"/>
      <c r="C1551" s="392"/>
      <c r="D1551" s="392"/>
      <c r="E1551" s="392"/>
      <c r="F1551" s="392"/>
      <c r="G1551" s="393"/>
    </row>
    <row r="1552" spans="1:7" ht="20.100000000000001" customHeight="1">
      <c r="A1552" s="344" t="s">
        <v>719</v>
      </c>
      <c r="B1552" s="345" t="str">
        <f>Comitente</f>
        <v>INSTITUTO PROVINCIAL DE LA VIVIENDA</v>
      </c>
      <c r="C1552" s="346"/>
      <c r="D1552" s="347"/>
      <c r="E1552" s="347"/>
      <c r="F1552" s="348"/>
      <c r="G1552" s="349"/>
    </row>
    <row r="1553" spans="1:7" ht="20.100000000000001" customHeight="1">
      <c r="A1553" s="344" t="s">
        <v>720</v>
      </c>
      <c r="B1553" s="345" t="str">
        <f>Contratista</f>
        <v>xxxxxx</v>
      </c>
      <c r="C1553" s="350"/>
      <c r="D1553" s="350"/>
      <c r="E1553" s="350"/>
      <c r="F1553" s="351"/>
      <c r="G1553" s="352"/>
    </row>
    <row r="1554" spans="1:7" ht="20.100000000000001" customHeight="1">
      <c r="A1554" s="344" t="s">
        <v>20</v>
      </c>
      <c r="B1554" s="345" t="str">
        <f>Obra</f>
        <v>BARRIO SAN CAYETANO - DPTO. CHIMBAS</v>
      </c>
      <c r="C1554" s="350"/>
      <c r="D1554" s="350"/>
      <c r="E1554" s="350"/>
      <c r="F1554" s="351" t="s">
        <v>33</v>
      </c>
      <c r="G1554" s="353">
        <f>+Datos!$C$10</f>
        <v>43525</v>
      </c>
    </row>
    <row r="1555" spans="1:7" ht="20.100000000000001" customHeight="1">
      <c r="A1555" s="354" t="s">
        <v>718</v>
      </c>
      <c r="B1555" s="355" t="str">
        <f>Ubicación</f>
        <v>DPTO. CHIMBAS</v>
      </c>
      <c r="C1555" s="355"/>
      <c r="D1555" s="338"/>
      <c r="E1555" s="356"/>
      <c r="F1555" s="357"/>
      <c r="G1555" s="358"/>
    </row>
    <row r="1556" spans="1:7" ht="20.100000000000001" customHeight="1">
      <c r="A1556" s="354" t="s">
        <v>34</v>
      </c>
      <c r="B1556" s="359" t="s">
        <v>1125</v>
      </c>
      <c r="C1556" s="360" t="str">
        <f>IFERROR(VLOOKUP(B1556,Tabla_CyP,2,FALSE),"")</f>
        <v>VIVIENDA</v>
      </c>
      <c r="D1556" s="361"/>
      <c r="E1556" s="356"/>
      <c r="F1556" s="357"/>
      <c r="G1556" s="358"/>
    </row>
    <row r="1557" spans="1:7" ht="20.100000000000001" customHeight="1">
      <c r="A1557" s="354" t="s">
        <v>21</v>
      </c>
      <c r="B1557" s="394">
        <f>IFERROR(VLOOKUP(COUNTIF($A$1:A1557,"ITEM:"),Tabla_NumeroItem,2,FALSE),"")</f>
        <v>30</v>
      </c>
      <c r="C1557" s="360" t="str">
        <f>IFERROR(VLOOKUP(B1557,Tabla_CyP,2,FALSE),"")</f>
        <v>Revestimiento cerámico</v>
      </c>
      <c r="D1557" s="338"/>
      <c r="E1557" s="356"/>
      <c r="F1557" s="351" t="s">
        <v>22</v>
      </c>
      <c r="G1557" s="362" t="str">
        <f>IFERROR(VLOOKUP(B1557,Tabla_CyP,4,FALSE),"")</f>
        <v>m2</v>
      </c>
    </row>
    <row r="1558" spans="1:7" ht="20.100000000000001" customHeight="1">
      <c r="A1558" s="354"/>
      <c r="B1558" s="355"/>
      <c r="C1558" s="360"/>
      <c r="D1558" s="338"/>
      <c r="E1558" s="356"/>
      <c r="F1558" s="357"/>
      <c r="G1558" s="358"/>
    </row>
    <row r="1559" spans="1:7" ht="20.100000000000001" customHeight="1">
      <c r="A1559" s="628" t="s">
        <v>581</v>
      </c>
      <c r="B1559" s="629"/>
      <c r="C1559" s="630" t="s">
        <v>0</v>
      </c>
      <c r="D1559" s="630" t="s">
        <v>23</v>
      </c>
      <c r="E1559" s="632" t="s">
        <v>24</v>
      </c>
      <c r="F1559" s="624" t="s">
        <v>25</v>
      </c>
      <c r="G1559" s="626" t="s">
        <v>26</v>
      </c>
    </row>
    <row r="1560" spans="1:7" ht="20.100000000000001" customHeight="1">
      <c r="A1560" s="363" t="s">
        <v>582</v>
      </c>
      <c r="B1560" s="364" t="s">
        <v>583</v>
      </c>
      <c r="C1560" s="631"/>
      <c r="D1560" s="631"/>
      <c r="E1560" s="633"/>
      <c r="F1560" s="625"/>
      <c r="G1560" s="627"/>
    </row>
    <row r="1561" spans="1:7" ht="20.100000000000001" customHeight="1">
      <c r="A1561" s="599"/>
      <c r="B1561" s="365"/>
      <c r="C1561" s="366" t="s">
        <v>721</v>
      </c>
      <c r="D1561" s="367"/>
      <c r="E1561" s="368"/>
      <c r="F1561" s="369"/>
      <c r="G1561" s="370"/>
    </row>
    <row r="1562" spans="1:7" ht="20.100000000000001" customHeight="1">
      <c r="A1562" s="371" t="str">
        <f t="shared" ref="A1562:A1575" si="481">IFERROR(VLOOKUP(C1562,Tabla_Insumos,4,FALSE),"")</f>
        <v/>
      </c>
      <c r="B1562" s="336" t="str">
        <f t="shared" ref="B1562:B1575" si="482">IFERROR(VLOOKUP(C1562,Tabla_Insumos,5,FALSE),"")</f>
        <v/>
      </c>
      <c r="C1562" s="404"/>
      <c r="D1562" s="333" t="str">
        <f t="shared" ref="D1562:D1575" si="483">IFERROR(VLOOKUP(C1562,Tabla_Insumos,2,FALSE),"")</f>
        <v/>
      </c>
      <c r="E1562" s="397"/>
      <c r="F1562" s="339">
        <f t="shared" ref="F1562:F1575" si="484">IFERROR(VLOOKUP(C1562,Tabla_Insumos,3,FALSE),0)</f>
        <v>0</v>
      </c>
      <c r="G1562" s="340">
        <f>ROUND(E1562*F1562,2)</f>
        <v>0</v>
      </c>
    </row>
    <row r="1563" spans="1:7" ht="20.100000000000001" customHeight="1">
      <c r="A1563" s="371" t="str">
        <f t="shared" si="481"/>
        <v/>
      </c>
      <c r="B1563" s="336" t="str">
        <f t="shared" si="482"/>
        <v/>
      </c>
      <c r="C1563" s="404"/>
      <c r="D1563" s="333" t="str">
        <f t="shared" si="483"/>
        <v/>
      </c>
      <c r="E1563" s="397"/>
      <c r="F1563" s="339">
        <f t="shared" si="484"/>
        <v>0</v>
      </c>
      <c r="G1563" s="340">
        <f t="shared" ref="G1563:G1575" si="485">ROUND(E1563*F1563,2)</f>
        <v>0</v>
      </c>
    </row>
    <row r="1564" spans="1:7" ht="20.100000000000001" customHeight="1">
      <c r="A1564" s="371" t="str">
        <f t="shared" si="481"/>
        <v/>
      </c>
      <c r="B1564" s="336" t="str">
        <f t="shared" si="482"/>
        <v/>
      </c>
      <c r="C1564" s="405"/>
      <c r="D1564" s="333" t="str">
        <f t="shared" si="483"/>
        <v/>
      </c>
      <c r="E1564" s="397"/>
      <c r="F1564" s="339">
        <f t="shared" si="484"/>
        <v>0</v>
      </c>
      <c r="G1564" s="340">
        <f t="shared" si="485"/>
        <v>0</v>
      </c>
    </row>
    <row r="1565" spans="1:7" ht="20.100000000000001" customHeight="1">
      <c r="A1565" s="371" t="str">
        <f t="shared" si="481"/>
        <v/>
      </c>
      <c r="B1565" s="336" t="str">
        <f t="shared" si="482"/>
        <v/>
      </c>
      <c r="C1565" s="336"/>
      <c r="D1565" s="333" t="str">
        <f t="shared" si="483"/>
        <v/>
      </c>
      <c r="E1565" s="403"/>
      <c r="F1565" s="339">
        <f t="shared" si="484"/>
        <v>0</v>
      </c>
      <c r="G1565" s="340">
        <f t="shared" si="485"/>
        <v>0</v>
      </c>
    </row>
    <row r="1566" spans="1:7" ht="20.100000000000001" customHeight="1">
      <c r="A1566" s="371" t="str">
        <f t="shared" si="481"/>
        <v/>
      </c>
      <c r="B1566" s="336" t="str">
        <f t="shared" si="482"/>
        <v/>
      </c>
      <c r="C1566" s="405"/>
      <c r="D1566" s="333" t="str">
        <f t="shared" si="483"/>
        <v/>
      </c>
      <c r="E1566" s="403"/>
      <c r="F1566" s="339">
        <f t="shared" si="484"/>
        <v>0</v>
      </c>
      <c r="G1566" s="340">
        <f t="shared" si="485"/>
        <v>0</v>
      </c>
    </row>
    <row r="1567" spans="1:7" ht="20.100000000000001" customHeight="1">
      <c r="A1567" s="371" t="str">
        <f t="shared" si="481"/>
        <v/>
      </c>
      <c r="B1567" s="336" t="str">
        <f t="shared" si="482"/>
        <v/>
      </c>
      <c r="C1567" s="372"/>
      <c r="D1567" s="333" t="str">
        <f t="shared" si="483"/>
        <v/>
      </c>
      <c r="E1567" s="373"/>
      <c r="F1567" s="339">
        <f t="shared" si="484"/>
        <v>0</v>
      </c>
      <c r="G1567" s="340">
        <f t="shared" si="485"/>
        <v>0</v>
      </c>
    </row>
    <row r="1568" spans="1:7" ht="20.100000000000001" customHeight="1">
      <c r="A1568" s="371" t="str">
        <f t="shared" si="481"/>
        <v/>
      </c>
      <c r="B1568" s="336" t="str">
        <f t="shared" si="482"/>
        <v/>
      </c>
      <c r="C1568" s="372"/>
      <c r="D1568" s="333" t="str">
        <f t="shared" si="483"/>
        <v/>
      </c>
      <c r="E1568" s="373"/>
      <c r="F1568" s="339">
        <f t="shared" si="484"/>
        <v>0</v>
      </c>
      <c r="G1568" s="340">
        <f t="shared" si="485"/>
        <v>0</v>
      </c>
    </row>
    <row r="1569" spans="1:7" ht="20.100000000000001" customHeight="1">
      <c r="A1569" s="371" t="str">
        <f t="shared" si="481"/>
        <v/>
      </c>
      <c r="B1569" s="336" t="str">
        <f t="shared" si="482"/>
        <v/>
      </c>
      <c r="C1569" s="372"/>
      <c r="D1569" s="333" t="str">
        <f t="shared" si="483"/>
        <v/>
      </c>
      <c r="E1569" s="373"/>
      <c r="F1569" s="339">
        <f t="shared" si="484"/>
        <v>0</v>
      </c>
      <c r="G1569" s="340">
        <f t="shared" si="485"/>
        <v>0</v>
      </c>
    </row>
    <row r="1570" spans="1:7" ht="20.100000000000001" customHeight="1">
      <c r="A1570" s="371" t="str">
        <f t="shared" si="481"/>
        <v/>
      </c>
      <c r="B1570" s="336" t="str">
        <f t="shared" si="482"/>
        <v/>
      </c>
      <c r="C1570" s="372"/>
      <c r="D1570" s="333" t="str">
        <f t="shared" si="483"/>
        <v/>
      </c>
      <c r="E1570" s="373"/>
      <c r="F1570" s="339">
        <f t="shared" si="484"/>
        <v>0</v>
      </c>
      <c r="G1570" s="340">
        <f t="shared" si="485"/>
        <v>0</v>
      </c>
    </row>
    <row r="1571" spans="1:7" ht="20.100000000000001" customHeight="1">
      <c r="A1571" s="371" t="str">
        <f t="shared" si="481"/>
        <v/>
      </c>
      <c r="B1571" s="336" t="str">
        <f t="shared" si="482"/>
        <v/>
      </c>
      <c r="C1571" s="372"/>
      <c r="D1571" s="333" t="str">
        <f t="shared" si="483"/>
        <v/>
      </c>
      <c r="E1571" s="373"/>
      <c r="F1571" s="339">
        <f t="shared" si="484"/>
        <v>0</v>
      </c>
      <c r="G1571" s="340">
        <f t="shared" si="485"/>
        <v>0</v>
      </c>
    </row>
    <row r="1572" spans="1:7" ht="20.100000000000001" customHeight="1">
      <c r="A1572" s="371" t="str">
        <f t="shared" si="481"/>
        <v/>
      </c>
      <c r="B1572" s="336" t="str">
        <f t="shared" si="482"/>
        <v/>
      </c>
      <c r="C1572" s="372"/>
      <c r="D1572" s="333" t="str">
        <f t="shared" si="483"/>
        <v/>
      </c>
      <c r="E1572" s="373"/>
      <c r="F1572" s="339">
        <f t="shared" si="484"/>
        <v>0</v>
      </c>
      <c r="G1572" s="340">
        <f t="shared" si="485"/>
        <v>0</v>
      </c>
    </row>
    <row r="1573" spans="1:7" ht="20.100000000000001" customHeight="1">
      <c r="A1573" s="371" t="str">
        <f t="shared" si="481"/>
        <v/>
      </c>
      <c r="B1573" s="336" t="str">
        <f t="shared" si="482"/>
        <v/>
      </c>
      <c r="C1573" s="372"/>
      <c r="D1573" s="333" t="str">
        <f t="shared" si="483"/>
        <v/>
      </c>
      <c r="E1573" s="373"/>
      <c r="F1573" s="339">
        <f t="shared" si="484"/>
        <v>0</v>
      </c>
      <c r="G1573" s="340">
        <f t="shared" si="485"/>
        <v>0</v>
      </c>
    </row>
    <row r="1574" spans="1:7" ht="20.100000000000001" customHeight="1">
      <c r="A1574" s="371" t="str">
        <f t="shared" si="481"/>
        <v/>
      </c>
      <c r="B1574" s="336" t="str">
        <f t="shared" si="482"/>
        <v/>
      </c>
      <c r="C1574" s="372"/>
      <c r="D1574" s="333" t="str">
        <f t="shared" si="483"/>
        <v/>
      </c>
      <c r="E1574" s="373"/>
      <c r="F1574" s="339">
        <f t="shared" si="484"/>
        <v>0</v>
      </c>
      <c r="G1574" s="340">
        <f t="shared" si="485"/>
        <v>0</v>
      </c>
    </row>
    <row r="1575" spans="1:7" ht="20.100000000000001" customHeight="1">
      <c r="A1575" s="371" t="str">
        <f t="shared" si="481"/>
        <v/>
      </c>
      <c r="B1575" s="336" t="str">
        <f t="shared" si="482"/>
        <v/>
      </c>
      <c r="C1575" s="372"/>
      <c r="D1575" s="333" t="str">
        <f t="shared" si="483"/>
        <v/>
      </c>
      <c r="E1575" s="373"/>
      <c r="F1575" s="339">
        <f t="shared" si="484"/>
        <v>0</v>
      </c>
      <c r="G1575" s="340">
        <f t="shared" si="485"/>
        <v>0</v>
      </c>
    </row>
    <row r="1576" spans="1:7" ht="20.100000000000001" customHeight="1">
      <c r="A1576" s="374"/>
      <c r="B1576" s="360"/>
      <c r="C1576" s="360"/>
      <c r="D1576" s="338"/>
      <c r="E1576" s="356"/>
      <c r="F1576" s="598" t="s">
        <v>27</v>
      </c>
      <c r="G1576" s="341">
        <f>SUBTOTAL(9,G1562:G1575)</f>
        <v>0</v>
      </c>
    </row>
    <row r="1577" spans="1:7" ht="20.100000000000001" customHeight="1">
      <c r="A1577" s="374"/>
      <c r="B1577" s="360"/>
      <c r="C1577" s="347" t="s">
        <v>722</v>
      </c>
      <c r="D1577" s="338"/>
      <c r="E1577" s="356"/>
      <c r="F1577" s="357"/>
      <c r="G1577" s="375"/>
    </row>
    <row r="1578" spans="1:7" ht="20.100000000000001" customHeight="1">
      <c r="A1578" s="371" t="str">
        <f t="shared" ref="A1578:A1585" si="486">IFERROR(VLOOKUP(C1578,Tabla_Insumos,4,FALSE),"")</f>
        <v/>
      </c>
      <c r="B1578" s="336" t="str">
        <f t="shared" ref="B1578:B1585" si="487">IFERROR(VLOOKUP(C1578,Tabla_Insumos,5,FALSE),"")</f>
        <v/>
      </c>
      <c r="C1578" s="342"/>
      <c r="D1578" s="333" t="str">
        <f t="shared" ref="D1578:D1585" si="488">IFERROR(VLOOKUP(C1578,Tabla_Insumos,2,FALSE),"")</f>
        <v/>
      </c>
      <c r="E1578" s="403"/>
      <c r="F1578" s="376">
        <f t="shared" ref="F1578:F1585" si="489">IFERROR(VLOOKUP(C1578,Tabla_Insumos,3,FALSE),0)</f>
        <v>0</v>
      </c>
      <c r="G1578" s="340">
        <f>ROUND(E1578*F1578,2)</f>
        <v>0</v>
      </c>
    </row>
    <row r="1579" spans="1:7" ht="20.100000000000001" customHeight="1">
      <c r="A1579" s="371" t="str">
        <f t="shared" si="486"/>
        <v/>
      </c>
      <c r="B1579" s="336" t="str">
        <f t="shared" si="487"/>
        <v/>
      </c>
      <c r="C1579" s="342"/>
      <c r="D1579" s="333" t="str">
        <f t="shared" si="488"/>
        <v/>
      </c>
      <c r="E1579" s="403"/>
      <c r="F1579" s="376">
        <f t="shared" si="489"/>
        <v>0</v>
      </c>
      <c r="G1579" s="340">
        <f t="shared" ref="G1579:G1585" si="490">ROUND(E1579*F1579,2)</f>
        <v>0</v>
      </c>
    </row>
    <row r="1580" spans="1:7" ht="20.100000000000001" customHeight="1">
      <c r="A1580" s="371" t="str">
        <f t="shared" si="486"/>
        <v/>
      </c>
      <c r="B1580" s="336" t="str">
        <f t="shared" si="487"/>
        <v/>
      </c>
      <c r="C1580" s="409"/>
      <c r="D1580" s="333" t="str">
        <f t="shared" si="488"/>
        <v/>
      </c>
      <c r="E1580" s="337"/>
      <c r="F1580" s="376">
        <f t="shared" si="489"/>
        <v>0</v>
      </c>
      <c r="G1580" s="340">
        <f>ROUND(E1580*F1580,2)</f>
        <v>0</v>
      </c>
    </row>
    <row r="1581" spans="1:7" ht="20.100000000000001" customHeight="1">
      <c r="A1581" s="371" t="str">
        <f t="shared" si="486"/>
        <v/>
      </c>
      <c r="B1581" s="336" t="str">
        <f t="shared" si="487"/>
        <v/>
      </c>
      <c r="C1581" s="343"/>
      <c r="D1581" s="333" t="str">
        <f t="shared" si="488"/>
        <v/>
      </c>
      <c r="E1581" s="337"/>
      <c r="F1581" s="376">
        <f t="shared" si="489"/>
        <v>0</v>
      </c>
      <c r="G1581" s="340">
        <f t="shared" si="490"/>
        <v>0</v>
      </c>
    </row>
    <row r="1582" spans="1:7" ht="20.100000000000001" customHeight="1">
      <c r="A1582" s="371" t="str">
        <f t="shared" si="486"/>
        <v/>
      </c>
      <c r="B1582" s="336" t="str">
        <f t="shared" si="487"/>
        <v/>
      </c>
      <c r="C1582" s="336"/>
      <c r="D1582" s="333" t="str">
        <f t="shared" si="488"/>
        <v/>
      </c>
      <c r="E1582" s="337"/>
      <c r="F1582" s="376">
        <f t="shared" si="489"/>
        <v>0</v>
      </c>
      <c r="G1582" s="340">
        <f t="shared" si="490"/>
        <v>0</v>
      </c>
    </row>
    <row r="1583" spans="1:7" ht="20.100000000000001" customHeight="1">
      <c r="A1583" s="371" t="str">
        <f t="shared" si="486"/>
        <v/>
      </c>
      <c r="B1583" s="336" t="str">
        <f t="shared" si="487"/>
        <v/>
      </c>
      <c r="C1583" s="336"/>
      <c r="D1583" s="333" t="str">
        <f t="shared" si="488"/>
        <v/>
      </c>
      <c r="E1583" s="337"/>
      <c r="F1583" s="376">
        <f t="shared" si="489"/>
        <v>0</v>
      </c>
      <c r="G1583" s="340">
        <f t="shared" si="490"/>
        <v>0</v>
      </c>
    </row>
    <row r="1584" spans="1:7" ht="20.100000000000001" customHeight="1">
      <c r="A1584" s="371" t="str">
        <f t="shared" si="486"/>
        <v/>
      </c>
      <c r="B1584" s="336" t="str">
        <f t="shared" si="487"/>
        <v/>
      </c>
      <c r="C1584" s="372"/>
      <c r="D1584" s="333" t="str">
        <f t="shared" si="488"/>
        <v/>
      </c>
      <c r="E1584" s="373"/>
      <c r="F1584" s="376">
        <f t="shared" si="489"/>
        <v>0</v>
      </c>
      <c r="G1584" s="340">
        <f t="shared" si="490"/>
        <v>0</v>
      </c>
    </row>
    <row r="1585" spans="1:7" ht="20.100000000000001" customHeight="1">
      <c r="A1585" s="371" t="str">
        <f t="shared" si="486"/>
        <v/>
      </c>
      <c r="B1585" s="336" t="str">
        <f t="shared" si="487"/>
        <v/>
      </c>
      <c r="C1585" s="372"/>
      <c r="D1585" s="333" t="str">
        <f t="shared" si="488"/>
        <v/>
      </c>
      <c r="E1585" s="373"/>
      <c r="F1585" s="376">
        <f t="shared" si="489"/>
        <v>0</v>
      </c>
      <c r="G1585" s="340">
        <f t="shared" si="490"/>
        <v>0</v>
      </c>
    </row>
    <row r="1586" spans="1:7" ht="20.100000000000001" customHeight="1">
      <c r="A1586" s="374"/>
      <c r="B1586" s="360"/>
      <c r="C1586" s="360"/>
      <c r="D1586" s="338"/>
      <c r="E1586" s="356"/>
      <c r="F1586" s="598" t="s">
        <v>28</v>
      </c>
      <c r="G1586" s="341">
        <f>SUBTOTAL(9,G1578:G1585)</f>
        <v>0</v>
      </c>
    </row>
    <row r="1587" spans="1:7" ht="20.100000000000001" customHeight="1">
      <c r="A1587" s="374"/>
      <c r="B1587" s="360"/>
      <c r="C1587" s="347" t="s">
        <v>723</v>
      </c>
      <c r="D1587" s="338"/>
      <c r="E1587" s="356"/>
      <c r="F1587" s="357"/>
      <c r="G1587" s="375"/>
    </row>
    <row r="1588" spans="1:7" ht="20.100000000000001" customHeight="1">
      <c r="A1588" s="371" t="str">
        <f t="shared" ref="A1588:A1596" si="491">IFERROR(VLOOKUP(C1588,Tabla_Insumos,4,FALSE),"")</f>
        <v/>
      </c>
      <c r="B1588" s="336" t="str">
        <f t="shared" ref="B1588:B1596" si="492">IFERROR(VLOOKUP(C1588,Tabla_Insumos,5,FALSE),"")</f>
        <v/>
      </c>
      <c r="C1588" s="343"/>
      <c r="D1588" s="333" t="str">
        <f t="shared" ref="D1588:D1596" si="493">IFERROR(VLOOKUP(C1588,Tabla_Insumos,2,FALSE),"")</f>
        <v/>
      </c>
      <c r="E1588" s="402"/>
      <c r="F1588" s="339">
        <f t="shared" ref="F1588:F1596" si="494">IFERROR(VLOOKUP(C1588,Tabla_Insumos,3,FALSE),0)</f>
        <v>0</v>
      </c>
      <c r="G1588" s="340">
        <f>ROUND(E1588*F1588,2)</f>
        <v>0</v>
      </c>
    </row>
    <row r="1589" spans="1:7" ht="20.100000000000001" customHeight="1">
      <c r="A1589" s="371" t="str">
        <f t="shared" si="491"/>
        <v/>
      </c>
      <c r="B1589" s="336" t="str">
        <f t="shared" si="492"/>
        <v/>
      </c>
      <c r="C1589" s="343"/>
      <c r="D1589" s="333" t="str">
        <f t="shared" si="493"/>
        <v/>
      </c>
      <c r="E1589" s="402"/>
      <c r="F1589" s="339">
        <f t="shared" si="494"/>
        <v>0</v>
      </c>
      <c r="G1589" s="340">
        <f t="shared" ref="G1589:G1596" si="495">ROUND(E1589*F1589,2)</f>
        <v>0</v>
      </c>
    </row>
    <row r="1590" spans="1:7" ht="20.100000000000001" customHeight="1">
      <c r="A1590" s="371" t="str">
        <f t="shared" si="491"/>
        <v/>
      </c>
      <c r="B1590" s="336" t="str">
        <f t="shared" si="492"/>
        <v/>
      </c>
      <c r="C1590" s="342"/>
      <c r="D1590" s="333" t="str">
        <f t="shared" si="493"/>
        <v/>
      </c>
      <c r="E1590" s="337"/>
      <c r="F1590" s="339">
        <f t="shared" si="494"/>
        <v>0</v>
      </c>
      <c r="G1590" s="340">
        <f t="shared" si="495"/>
        <v>0</v>
      </c>
    </row>
    <row r="1591" spans="1:7" ht="20.100000000000001" customHeight="1">
      <c r="A1591" s="371" t="str">
        <f t="shared" si="491"/>
        <v/>
      </c>
      <c r="B1591" s="336" t="str">
        <f t="shared" si="492"/>
        <v/>
      </c>
      <c r="C1591" s="377"/>
      <c r="D1591" s="333" t="str">
        <f t="shared" si="493"/>
        <v/>
      </c>
      <c r="E1591" s="337"/>
      <c r="F1591" s="339">
        <f t="shared" si="494"/>
        <v>0</v>
      </c>
      <c r="G1591" s="340">
        <f t="shared" si="495"/>
        <v>0</v>
      </c>
    </row>
    <row r="1592" spans="1:7" ht="20.100000000000001" customHeight="1">
      <c r="A1592" s="371" t="str">
        <f t="shared" si="491"/>
        <v/>
      </c>
      <c r="B1592" s="336" t="str">
        <f t="shared" si="492"/>
        <v/>
      </c>
      <c r="C1592" s="378"/>
      <c r="D1592" s="333" t="str">
        <f t="shared" si="493"/>
        <v/>
      </c>
      <c r="E1592" s="337"/>
      <c r="F1592" s="339">
        <f t="shared" si="494"/>
        <v>0</v>
      </c>
      <c r="G1592" s="340">
        <f t="shared" si="495"/>
        <v>0</v>
      </c>
    </row>
    <row r="1593" spans="1:7" ht="20.100000000000001" customHeight="1">
      <c r="A1593" s="371" t="str">
        <f t="shared" si="491"/>
        <v/>
      </c>
      <c r="B1593" s="336" t="str">
        <f t="shared" si="492"/>
        <v/>
      </c>
      <c r="C1593" s="372"/>
      <c r="D1593" s="333" t="str">
        <f t="shared" si="493"/>
        <v/>
      </c>
      <c r="E1593" s="373"/>
      <c r="F1593" s="339">
        <f t="shared" si="494"/>
        <v>0</v>
      </c>
      <c r="G1593" s="340">
        <f t="shared" si="495"/>
        <v>0</v>
      </c>
    </row>
    <row r="1594" spans="1:7" ht="20.100000000000001" customHeight="1">
      <c r="A1594" s="371" t="str">
        <f t="shared" si="491"/>
        <v/>
      </c>
      <c r="B1594" s="336" t="str">
        <f t="shared" si="492"/>
        <v/>
      </c>
      <c r="C1594" s="372"/>
      <c r="D1594" s="333" t="str">
        <f t="shared" si="493"/>
        <v/>
      </c>
      <c r="E1594" s="373"/>
      <c r="F1594" s="339">
        <f t="shared" si="494"/>
        <v>0</v>
      </c>
      <c r="G1594" s="340">
        <f t="shared" si="495"/>
        <v>0</v>
      </c>
    </row>
    <row r="1595" spans="1:7" ht="20.100000000000001" customHeight="1">
      <c r="A1595" s="371" t="str">
        <f t="shared" si="491"/>
        <v/>
      </c>
      <c r="B1595" s="336" t="str">
        <f t="shared" si="492"/>
        <v/>
      </c>
      <c r="C1595" s="372"/>
      <c r="D1595" s="333" t="str">
        <f t="shared" si="493"/>
        <v/>
      </c>
      <c r="E1595" s="373"/>
      <c r="F1595" s="339">
        <f t="shared" si="494"/>
        <v>0</v>
      </c>
      <c r="G1595" s="340">
        <f t="shared" si="495"/>
        <v>0</v>
      </c>
    </row>
    <row r="1596" spans="1:7" ht="20.100000000000001" customHeight="1">
      <c r="A1596" s="371" t="str">
        <f t="shared" si="491"/>
        <v/>
      </c>
      <c r="B1596" s="336" t="str">
        <f t="shared" si="492"/>
        <v/>
      </c>
      <c r="C1596" s="372"/>
      <c r="D1596" s="333" t="str">
        <f t="shared" si="493"/>
        <v/>
      </c>
      <c r="E1596" s="373"/>
      <c r="F1596" s="339">
        <f t="shared" si="494"/>
        <v>0</v>
      </c>
      <c r="G1596" s="340">
        <f t="shared" si="495"/>
        <v>0</v>
      </c>
    </row>
    <row r="1597" spans="1:7" ht="20.100000000000001" customHeight="1">
      <c r="A1597" s="379"/>
      <c r="B1597" s="338"/>
      <c r="C1597" s="360"/>
      <c r="D1597" s="338"/>
      <c r="E1597" s="356"/>
      <c r="F1597" s="598" t="s">
        <v>29</v>
      </c>
      <c r="G1597" s="341">
        <f>SUBTOTAL(9,G1588:G1596)</f>
        <v>0</v>
      </c>
    </row>
    <row r="1598" spans="1:7" ht="20.100000000000001" customHeight="1" thickBot="1">
      <c r="A1598" s="380"/>
      <c r="B1598" s="381"/>
      <c r="C1598" s="382"/>
      <c r="D1598" s="381"/>
      <c r="E1598" s="383"/>
      <c r="F1598" s="384"/>
      <c r="G1598" s="385"/>
    </row>
    <row r="1599" spans="1:7" ht="20.100000000000001" customHeight="1" thickBot="1">
      <c r="A1599" s="395">
        <f>B1557</f>
        <v>30</v>
      </c>
      <c r="B1599" s="386" t="str">
        <f>C1557</f>
        <v>Revestimiento cerámico</v>
      </c>
      <c r="C1599" s="387"/>
      <c r="D1599" s="387" t="s">
        <v>30</v>
      </c>
      <c r="E1599" s="388"/>
      <c r="F1599" s="389" t="s">
        <v>31</v>
      </c>
      <c r="G1599" s="390">
        <f>SUBTOTAL(9,G1562:G1598)</f>
        <v>0</v>
      </c>
    </row>
    <row r="1600" spans="1:7" ht="20.100000000000001" customHeight="1" thickTop="1" thickBot="1"/>
    <row r="1601" spans="1:7" ht="20.100000000000001" customHeight="1" thickTop="1">
      <c r="A1601" s="391" t="s">
        <v>1255</v>
      </c>
      <c r="B1601" s="392"/>
      <c r="C1601" s="392"/>
      <c r="D1601" s="392"/>
      <c r="E1601" s="392"/>
      <c r="F1601" s="392"/>
      <c r="G1601" s="393"/>
    </row>
    <row r="1602" spans="1:7" ht="20.100000000000001" customHeight="1">
      <c r="A1602" s="344" t="s">
        <v>719</v>
      </c>
      <c r="B1602" s="345" t="str">
        <f>Comitente</f>
        <v>INSTITUTO PROVINCIAL DE LA VIVIENDA</v>
      </c>
      <c r="C1602" s="346"/>
      <c r="D1602" s="347"/>
      <c r="E1602" s="347"/>
      <c r="F1602" s="348"/>
      <c r="G1602" s="349"/>
    </row>
    <row r="1603" spans="1:7" ht="20.100000000000001" customHeight="1">
      <c r="A1603" s="344" t="s">
        <v>720</v>
      </c>
      <c r="B1603" s="345" t="str">
        <f>Contratista</f>
        <v>xxxxxx</v>
      </c>
      <c r="C1603" s="350"/>
      <c r="D1603" s="350"/>
      <c r="E1603" s="350"/>
      <c r="F1603" s="351"/>
      <c r="G1603" s="352"/>
    </row>
    <row r="1604" spans="1:7" ht="20.100000000000001" customHeight="1">
      <c r="A1604" s="344" t="s">
        <v>20</v>
      </c>
      <c r="B1604" s="345" t="str">
        <f>Obra</f>
        <v>BARRIO SAN CAYETANO - DPTO. CHIMBAS</v>
      </c>
      <c r="C1604" s="350"/>
      <c r="D1604" s="350"/>
      <c r="E1604" s="350"/>
      <c r="F1604" s="351" t="s">
        <v>33</v>
      </c>
      <c r="G1604" s="353">
        <f>+Datos!$C$10</f>
        <v>43525</v>
      </c>
    </row>
    <row r="1605" spans="1:7" ht="20.100000000000001" customHeight="1">
      <c r="A1605" s="354" t="s">
        <v>718</v>
      </c>
      <c r="B1605" s="355" t="str">
        <f>Ubicación</f>
        <v>DPTO. CHIMBAS</v>
      </c>
      <c r="C1605" s="355"/>
      <c r="D1605" s="338"/>
      <c r="E1605" s="356"/>
      <c r="F1605" s="357"/>
      <c r="G1605" s="358"/>
    </row>
    <row r="1606" spans="1:7" ht="20.100000000000001" customHeight="1">
      <c r="A1606" s="354" t="s">
        <v>34</v>
      </c>
      <c r="B1606" s="359" t="s">
        <v>1125</v>
      </c>
      <c r="C1606" s="360" t="str">
        <f>IFERROR(VLOOKUP(B1606,Tabla_CyP,2,FALSE),"")</f>
        <v>VIVIENDA</v>
      </c>
      <c r="D1606" s="361"/>
      <c r="E1606" s="356"/>
      <c r="F1606" s="357"/>
      <c r="G1606" s="358"/>
    </row>
    <row r="1607" spans="1:7" ht="20.100000000000001" customHeight="1">
      <c r="A1607" s="354" t="s">
        <v>21</v>
      </c>
      <c r="B1607" s="394">
        <f>IFERROR(VLOOKUP(COUNTIF($A$1:A1607,"ITEM:"),Tabla_NumeroItem,2,FALSE),"")</f>
        <v>31</v>
      </c>
      <c r="C1607" s="360" t="str">
        <f>IFERROR(VLOOKUP(B1607,Tabla_CyP,2,FALSE),"")</f>
        <v>Salpicado Plástico c/color Incluido Jaharro exterior</v>
      </c>
      <c r="D1607" s="338"/>
      <c r="E1607" s="356"/>
      <c r="F1607" s="351" t="s">
        <v>22</v>
      </c>
      <c r="G1607" s="362" t="str">
        <f>IFERROR(VLOOKUP(B1607,Tabla_CyP,4,FALSE),"")</f>
        <v>m2</v>
      </c>
    </row>
    <row r="1608" spans="1:7" ht="20.100000000000001" customHeight="1">
      <c r="A1608" s="354"/>
      <c r="B1608" s="355"/>
      <c r="C1608" s="360"/>
      <c r="D1608" s="338"/>
      <c r="E1608" s="356"/>
      <c r="F1608" s="357"/>
      <c r="G1608" s="358"/>
    </row>
    <row r="1609" spans="1:7" ht="20.100000000000001" customHeight="1">
      <c r="A1609" s="628" t="s">
        <v>581</v>
      </c>
      <c r="B1609" s="629"/>
      <c r="C1609" s="630" t="s">
        <v>0</v>
      </c>
      <c r="D1609" s="630" t="s">
        <v>23</v>
      </c>
      <c r="E1609" s="632" t="s">
        <v>24</v>
      </c>
      <c r="F1609" s="624" t="s">
        <v>25</v>
      </c>
      <c r="G1609" s="626" t="s">
        <v>26</v>
      </c>
    </row>
    <row r="1610" spans="1:7" ht="20.100000000000001" customHeight="1">
      <c r="A1610" s="363" t="s">
        <v>582</v>
      </c>
      <c r="B1610" s="364" t="s">
        <v>583</v>
      </c>
      <c r="C1610" s="631"/>
      <c r="D1610" s="631"/>
      <c r="E1610" s="633"/>
      <c r="F1610" s="625"/>
      <c r="G1610" s="627"/>
    </row>
    <row r="1611" spans="1:7" ht="20.100000000000001" customHeight="1">
      <c r="A1611" s="599"/>
      <c r="B1611" s="365"/>
      <c r="C1611" s="366" t="s">
        <v>721</v>
      </c>
      <c r="D1611" s="367"/>
      <c r="E1611" s="368"/>
      <c r="F1611" s="369"/>
      <c r="G1611" s="370"/>
    </row>
    <row r="1612" spans="1:7" ht="20.100000000000001" customHeight="1">
      <c r="A1612" s="371" t="str">
        <f t="shared" ref="A1612:A1625" si="496">IFERROR(VLOOKUP(C1612,Tabla_Insumos,4,FALSE),"")</f>
        <v/>
      </c>
      <c r="B1612" s="336" t="str">
        <f t="shared" ref="B1612:B1625" si="497">IFERROR(VLOOKUP(C1612,Tabla_Insumos,5,FALSE),"")</f>
        <v/>
      </c>
      <c r="C1612" s="576"/>
      <c r="D1612" s="333" t="str">
        <f t="shared" ref="D1612:D1625" si="498">IFERROR(VLOOKUP(C1612,Tabla_Insumos,2,FALSE),"")</f>
        <v/>
      </c>
      <c r="E1612" s="397"/>
      <c r="F1612" s="339">
        <f t="shared" ref="F1612:F1625" si="499">IFERROR(VLOOKUP(C1612,Tabla_Insumos,3,FALSE),0)</f>
        <v>0</v>
      </c>
      <c r="G1612" s="340">
        <f>ROUND(E1612*F1612,2)</f>
        <v>0</v>
      </c>
    </row>
    <row r="1613" spans="1:7" ht="20.100000000000001" customHeight="1">
      <c r="A1613" s="371" t="str">
        <f t="shared" si="496"/>
        <v/>
      </c>
      <c r="B1613" s="336" t="str">
        <f t="shared" si="497"/>
        <v/>
      </c>
      <c r="C1613" s="577"/>
      <c r="D1613" s="333" t="str">
        <f t="shared" si="498"/>
        <v/>
      </c>
      <c r="E1613" s="397"/>
      <c r="F1613" s="339">
        <f t="shared" si="499"/>
        <v>0</v>
      </c>
      <c r="G1613" s="340">
        <f t="shared" ref="G1613:G1625" si="500">ROUND(E1613*F1613,2)</f>
        <v>0</v>
      </c>
    </row>
    <row r="1614" spans="1:7" ht="20.100000000000001" customHeight="1">
      <c r="A1614" s="371" t="str">
        <f t="shared" si="496"/>
        <v/>
      </c>
      <c r="B1614" s="336" t="str">
        <f t="shared" si="497"/>
        <v/>
      </c>
      <c r="C1614" s="576"/>
      <c r="D1614" s="333" t="str">
        <f t="shared" si="498"/>
        <v/>
      </c>
      <c r="E1614" s="397"/>
      <c r="F1614" s="339">
        <f t="shared" si="499"/>
        <v>0</v>
      </c>
      <c r="G1614" s="340">
        <f t="shared" si="500"/>
        <v>0</v>
      </c>
    </row>
    <row r="1615" spans="1:7" ht="20.100000000000001" customHeight="1">
      <c r="A1615" s="371" t="str">
        <f t="shared" si="496"/>
        <v/>
      </c>
      <c r="B1615" s="336" t="str">
        <f t="shared" si="497"/>
        <v/>
      </c>
      <c r="C1615" s="336"/>
      <c r="D1615" s="333" t="str">
        <f t="shared" si="498"/>
        <v/>
      </c>
      <c r="E1615" s="403"/>
      <c r="F1615" s="339">
        <f t="shared" si="499"/>
        <v>0</v>
      </c>
      <c r="G1615" s="340">
        <f t="shared" si="500"/>
        <v>0</v>
      </c>
    </row>
    <row r="1616" spans="1:7" ht="20.100000000000001" customHeight="1">
      <c r="A1616" s="371" t="str">
        <f t="shared" si="496"/>
        <v/>
      </c>
      <c r="B1616" s="336" t="str">
        <f t="shared" si="497"/>
        <v/>
      </c>
      <c r="C1616" s="372"/>
      <c r="D1616" s="333" t="str">
        <f t="shared" si="498"/>
        <v/>
      </c>
      <c r="E1616" s="373"/>
      <c r="F1616" s="339">
        <f t="shared" si="499"/>
        <v>0</v>
      </c>
      <c r="G1616" s="340">
        <f t="shared" si="500"/>
        <v>0</v>
      </c>
    </row>
    <row r="1617" spans="1:7" ht="20.100000000000001" customHeight="1">
      <c r="A1617" s="371" t="str">
        <f t="shared" si="496"/>
        <v/>
      </c>
      <c r="B1617" s="336" t="str">
        <f t="shared" si="497"/>
        <v/>
      </c>
      <c r="C1617" s="404"/>
      <c r="D1617" s="333" t="str">
        <f t="shared" si="498"/>
        <v/>
      </c>
      <c r="E1617" s="373"/>
      <c r="F1617" s="339">
        <f t="shared" si="499"/>
        <v>0</v>
      </c>
      <c r="G1617" s="340">
        <f t="shared" si="500"/>
        <v>0</v>
      </c>
    </row>
    <row r="1618" spans="1:7" ht="20.100000000000001" customHeight="1">
      <c r="A1618" s="371" t="str">
        <f t="shared" si="496"/>
        <v/>
      </c>
      <c r="B1618" s="336" t="str">
        <f t="shared" si="497"/>
        <v/>
      </c>
      <c r="C1618" s="372"/>
      <c r="D1618" s="333" t="str">
        <f t="shared" si="498"/>
        <v/>
      </c>
      <c r="E1618" s="373"/>
      <c r="F1618" s="339">
        <f t="shared" si="499"/>
        <v>0</v>
      </c>
      <c r="G1618" s="340">
        <f t="shared" si="500"/>
        <v>0</v>
      </c>
    </row>
    <row r="1619" spans="1:7" ht="20.100000000000001" customHeight="1">
      <c r="A1619" s="371" t="str">
        <f t="shared" si="496"/>
        <v/>
      </c>
      <c r="B1619" s="336" t="str">
        <f t="shared" si="497"/>
        <v/>
      </c>
      <c r="C1619" s="372"/>
      <c r="D1619" s="333" t="str">
        <f t="shared" si="498"/>
        <v/>
      </c>
      <c r="E1619" s="373"/>
      <c r="F1619" s="339">
        <f t="shared" si="499"/>
        <v>0</v>
      </c>
      <c r="G1619" s="340">
        <f t="shared" si="500"/>
        <v>0</v>
      </c>
    </row>
    <row r="1620" spans="1:7" ht="20.100000000000001" customHeight="1">
      <c r="A1620" s="371" t="str">
        <f t="shared" si="496"/>
        <v/>
      </c>
      <c r="B1620" s="336" t="str">
        <f t="shared" si="497"/>
        <v/>
      </c>
      <c r="C1620" s="372"/>
      <c r="D1620" s="333" t="str">
        <f t="shared" si="498"/>
        <v/>
      </c>
      <c r="E1620" s="373"/>
      <c r="F1620" s="339">
        <f t="shared" si="499"/>
        <v>0</v>
      </c>
      <c r="G1620" s="340">
        <f t="shared" si="500"/>
        <v>0</v>
      </c>
    </row>
    <row r="1621" spans="1:7" ht="20.100000000000001" customHeight="1">
      <c r="A1621" s="371" t="str">
        <f t="shared" si="496"/>
        <v/>
      </c>
      <c r="B1621" s="336" t="str">
        <f t="shared" si="497"/>
        <v/>
      </c>
      <c r="C1621" s="372"/>
      <c r="D1621" s="333" t="str">
        <f t="shared" si="498"/>
        <v/>
      </c>
      <c r="E1621" s="373"/>
      <c r="F1621" s="339">
        <f t="shared" si="499"/>
        <v>0</v>
      </c>
      <c r="G1621" s="340">
        <f t="shared" si="500"/>
        <v>0</v>
      </c>
    </row>
    <row r="1622" spans="1:7" ht="20.100000000000001" customHeight="1">
      <c r="A1622" s="371" t="str">
        <f t="shared" si="496"/>
        <v/>
      </c>
      <c r="B1622" s="336" t="str">
        <f t="shared" si="497"/>
        <v/>
      </c>
      <c r="C1622" s="372"/>
      <c r="D1622" s="333" t="str">
        <f t="shared" si="498"/>
        <v/>
      </c>
      <c r="E1622" s="373"/>
      <c r="F1622" s="339">
        <f t="shared" si="499"/>
        <v>0</v>
      </c>
      <c r="G1622" s="340">
        <f t="shared" si="500"/>
        <v>0</v>
      </c>
    </row>
    <row r="1623" spans="1:7" ht="20.100000000000001" customHeight="1">
      <c r="A1623" s="371" t="str">
        <f t="shared" si="496"/>
        <v/>
      </c>
      <c r="B1623" s="336" t="str">
        <f t="shared" si="497"/>
        <v/>
      </c>
      <c r="C1623" s="372"/>
      <c r="D1623" s="333" t="str">
        <f t="shared" si="498"/>
        <v/>
      </c>
      <c r="E1623" s="373"/>
      <c r="F1623" s="339">
        <f t="shared" si="499"/>
        <v>0</v>
      </c>
      <c r="G1623" s="340">
        <f t="shared" si="500"/>
        <v>0</v>
      </c>
    </row>
    <row r="1624" spans="1:7" ht="20.100000000000001" customHeight="1">
      <c r="A1624" s="371" t="str">
        <f t="shared" si="496"/>
        <v/>
      </c>
      <c r="B1624" s="336" t="str">
        <f t="shared" si="497"/>
        <v/>
      </c>
      <c r="C1624" s="372"/>
      <c r="D1624" s="333" t="str">
        <f t="shared" si="498"/>
        <v/>
      </c>
      <c r="E1624" s="373"/>
      <c r="F1624" s="339">
        <f t="shared" si="499"/>
        <v>0</v>
      </c>
      <c r="G1624" s="340">
        <f t="shared" si="500"/>
        <v>0</v>
      </c>
    </row>
    <row r="1625" spans="1:7" ht="20.100000000000001" customHeight="1">
      <c r="A1625" s="371" t="str">
        <f t="shared" si="496"/>
        <v/>
      </c>
      <c r="B1625" s="336" t="str">
        <f t="shared" si="497"/>
        <v/>
      </c>
      <c r="C1625" s="372"/>
      <c r="D1625" s="333" t="str">
        <f t="shared" si="498"/>
        <v/>
      </c>
      <c r="E1625" s="373"/>
      <c r="F1625" s="339">
        <f t="shared" si="499"/>
        <v>0</v>
      </c>
      <c r="G1625" s="340">
        <f t="shared" si="500"/>
        <v>0</v>
      </c>
    </row>
    <row r="1626" spans="1:7" ht="20.100000000000001" customHeight="1">
      <c r="A1626" s="374"/>
      <c r="B1626" s="360"/>
      <c r="C1626" s="360"/>
      <c r="D1626" s="338"/>
      <c r="E1626" s="356"/>
      <c r="F1626" s="598" t="s">
        <v>27</v>
      </c>
      <c r="G1626" s="341">
        <f>SUBTOTAL(9,G1612:G1625)</f>
        <v>0</v>
      </c>
    </row>
    <row r="1627" spans="1:7" ht="20.100000000000001" customHeight="1">
      <c r="A1627" s="374"/>
      <c r="B1627" s="360"/>
      <c r="C1627" s="347" t="s">
        <v>722</v>
      </c>
      <c r="D1627" s="338"/>
      <c r="E1627" s="356"/>
      <c r="F1627" s="357"/>
      <c r="G1627" s="375"/>
    </row>
    <row r="1628" spans="1:7" ht="20.100000000000001" customHeight="1">
      <c r="A1628" s="371" t="str">
        <f t="shared" ref="A1628:A1635" si="501">IFERROR(VLOOKUP(C1628,Tabla_Insumos,4,FALSE),"")</f>
        <v/>
      </c>
      <c r="B1628" s="336" t="str">
        <f t="shared" ref="B1628:B1635" si="502">IFERROR(VLOOKUP(C1628,Tabla_Insumos,5,FALSE),"")</f>
        <v/>
      </c>
      <c r="C1628" s="342"/>
      <c r="D1628" s="333" t="str">
        <f t="shared" ref="D1628:D1635" si="503">IFERROR(VLOOKUP(C1628,Tabla_Insumos,2,FALSE),"")</f>
        <v/>
      </c>
      <c r="E1628" s="403"/>
      <c r="F1628" s="376">
        <f t="shared" ref="F1628:F1635" si="504">IFERROR(VLOOKUP(C1628,Tabla_Insumos,3,FALSE),0)</f>
        <v>0</v>
      </c>
      <c r="G1628" s="340">
        <f>ROUND(E1628*F1628,2)</f>
        <v>0</v>
      </c>
    </row>
    <row r="1629" spans="1:7" ht="20.100000000000001" customHeight="1">
      <c r="A1629" s="371" t="str">
        <f t="shared" si="501"/>
        <v/>
      </c>
      <c r="B1629" s="336" t="str">
        <f t="shared" si="502"/>
        <v/>
      </c>
      <c r="C1629" s="342"/>
      <c r="D1629" s="333" t="str">
        <f t="shared" si="503"/>
        <v/>
      </c>
      <c r="E1629" s="403"/>
      <c r="F1629" s="376">
        <f t="shared" si="504"/>
        <v>0</v>
      </c>
      <c r="G1629" s="340">
        <f t="shared" ref="G1629:G1635" si="505">ROUND(E1629*F1629,2)</f>
        <v>0</v>
      </c>
    </row>
    <row r="1630" spans="1:7" ht="20.100000000000001" customHeight="1">
      <c r="A1630" s="371" t="str">
        <f t="shared" si="501"/>
        <v/>
      </c>
      <c r="B1630" s="336" t="str">
        <f t="shared" si="502"/>
        <v/>
      </c>
      <c r="C1630" s="409"/>
      <c r="D1630" s="333" t="str">
        <f t="shared" si="503"/>
        <v/>
      </c>
      <c r="E1630" s="337"/>
      <c r="F1630" s="376">
        <f t="shared" si="504"/>
        <v>0</v>
      </c>
      <c r="G1630" s="340">
        <f>ROUND(E1630*F1630,2)</f>
        <v>0</v>
      </c>
    </row>
    <row r="1631" spans="1:7" ht="20.100000000000001" customHeight="1">
      <c r="A1631" s="371" t="str">
        <f t="shared" si="501"/>
        <v/>
      </c>
      <c r="B1631" s="336" t="str">
        <f t="shared" si="502"/>
        <v/>
      </c>
      <c r="C1631" s="343"/>
      <c r="D1631" s="333" t="str">
        <f t="shared" si="503"/>
        <v/>
      </c>
      <c r="E1631" s="337"/>
      <c r="F1631" s="376">
        <f t="shared" si="504"/>
        <v>0</v>
      </c>
      <c r="G1631" s="340">
        <f t="shared" si="505"/>
        <v>0</v>
      </c>
    </row>
    <row r="1632" spans="1:7" ht="20.100000000000001" customHeight="1">
      <c r="A1632" s="371" t="str">
        <f t="shared" si="501"/>
        <v/>
      </c>
      <c r="B1632" s="336" t="str">
        <f t="shared" si="502"/>
        <v/>
      </c>
      <c r="C1632" s="336"/>
      <c r="D1632" s="333" t="str">
        <f t="shared" si="503"/>
        <v/>
      </c>
      <c r="E1632" s="337"/>
      <c r="F1632" s="376">
        <f t="shared" si="504"/>
        <v>0</v>
      </c>
      <c r="G1632" s="340">
        <f t="shared" si="505"/>
        <v>0</v>
      </c>
    </row>
    <row r="1633" spans="1:7" ht="20.100000000000001" customHeight="1">
      <c r="A1633" s="371" t="str">
        <f t="shared" si="501"/>
        <v/>
      </c>
      <c r="B1633" s="336" t="str">
        <f t="shared" si="502"/>
        <v/>
      </c>
      <c r="C1633" s="336"/>
      <c r="D1633" s="333" t="str">
        <f t="shared" si="503"/>
        <v/>
      </c>
      <c r="E1633" s="337"/>
      <c r="F1633" s="376">
        <f t="shared" si="504"/>
        <v>0</v>
      </c>
      <c r="G1633" s="340">
        <f t="shared" si="505"/>
        <v>0</v>
      </c>
    </row>
    <row r="1634" spans="1:7" ht="20.100000000000001" customHeight="1">
      <c r="A1634" s="371" t="str">
        <f t="shared" si="501"/>
        <v/>
      </c>
      <c r="B1634" s="336" t="str">
        <f t="shared" si="502"/>
        <v/>
      </c>
      <c r="C1634" s="372"/>
      <c r="D1634" s="333" t="str">
        <f t="shared" si="503"/>
        <v/>
      </c>
      <c r="E1634" s="373"/>
      <c r="F1634" s="376">
        <f t="shared" si="504"/>
        <v>0</v>
      </c>
      <c r="G1634" s="340">
        <f t="shared" si="505"/>
        <v>0</v>
      </c>
    </row>
    <row r="1635" spans="1:7" ht="20.100000000000001" customHeight="1">
      <c r="A1635" s="371" t="str">
        <f t="shared" si="501"/>
        <v/>
      </c>
      <c r="B1635" s="336" t="str">
        <f t="shared" si="502"/>
        <v/>
      </c>
      <c r="C1635" s="372"/>
      <c r="D1635" s="333" t="str">
        <f t="shared" si="503"/>
        <v/>
      </c>
      <c r="E1635" s="373"/>
      <c r="F1635" s="376">
        <f t="shared" si="504"/>
        <v>0</v>
      </c>
      <c r="G1635" s="340">
        <f t="shared" si="505"/>
        <v>0</v>
      </c>
    </row>
    <row r="1636" spans="1:7" ht="20.100000000000001" customHeight="1">
      <c r="A1636" s="374"/>
      <c r="B1636" s="360"/>
      <c r="C1636" s="360"/>
      <c r="D1636" s="338"/>
      <c r="E1636" s="356"/>
      <c r="F1636" s="598" t="s">
        <v>28</v>
      </c>
      <c r="G1636" s="341">
        <f>SUBTOTAL(9,G1628:G1635)</f>
        <v>0</v>
      </c>
    </row>
    <row r="1637" spans="1:7" ht="20.100000000000001" customHeight="1">
      <c r="A1637" s="374"/>
      <c r="B1637" s="360"/>
      <c r="C1637" s="347" t="s">
        <v>723</v>
      </c>
      <c r="D1637" s="338"/>
      <c r="E1637" s="356"/>
      <c r="F1637" s="357"/>
      <c r="G1637" s="375"/>
    </row>
    <row r="1638" spans="1:7" ht="20.100000000000001" customHeight="1">
      <c r="A1638" s="371" t="str">
        <f t="shared" ref="A1638:A1646" si="506">IFERROR(VLOOKUP(C1638,Tabla_Insumos,4,FALSE),"")</f>
        <v/>
      </c>
      <c r="B1638" s="336" t="str">
        <f t="shared" ref="B1638:B1646" si="507">IFERROR(VLOOKUP(C1638,Tabla_Insumos,5,FALSE),"")</f>
        <v/>
      </c>
      <c r="C1638" s="343"/>
      <c r="D1638" s="333" t="str">
        <f t="shared" ref="D1638:D1646" si="508">IFERROR(VLOOKUP(C1638,Tabla_Insumos,2,FALSE),"")</f>
        <v/>
      </c>
      <c r="E1638" s="402"/>
      <c r="F1638" s="339">
        <f t="shared" ref="F1638:F1646" si="509">IFERROR(VLOOKUP(C1638,Tabla_Insumos,3,FALSE),0)</f>
        <v>0</v>
      </c>
      <c r="G1638" s="340">
        <f>ROUND(E1638*F1638,2)</f>
        <v>0</v>
      </c>
    </row>
    <row r="1639" spans="1:7" ht="20.100000000000001" customHeight="1">
      <c r="A1639" s="371" t="str">
        <f t="shared" si="506"/>
        <v/>
      </c>
      <c r="B1639" s="336" t="str">
        <f t="shared" si="507"/>
        <v/>
      </c>
      <c r="C1639" s="410"/>
      <c r="D1639" s="333" t="str">
        <f t="shared" si="508"/>
        <v/>
      </c>
      <c r="E1639" s="402"/>
      <c r="F1639" s="339">
        <f t="shared" si="509"/>
        <v>0</v>
      </c>
      <c r="G1639" s="340">
        <f t="shared" ref="G1639:G1646" si="510">ROUND(E1639*F1639,2)</f>
        <v>0</v>
      </c>
    </row>
    <row r="1640" spans="1:7" ht="20.100000000000001" customHeight="1">
      <c r="A1640" s="371" t="str">
        <f t="shared" si="506"/>
        <v/>
      </c>
      <c r="B1640" s="336" t="str">
        <f t="shared" si="507"/>
        <v/>
      </c>
      <c r="C1640" s="342"/>
      <c r="D1640" s="333" t="str">
        <f t="shared" si="508"/>
        <v/>
      </c>
      <c r="E1640" s="402"/>
      <c r="F1640" s="339">
        <f t="shared" si="509"/>
        <v>0</v>
      </c>
      <c r="G1640" s="340">
        <f t="shared" si="510"/>
        <v>0</v>
      </c>
    </row>
    <row r="1641" spans="1:7" ht="20.100000000000001" customHeight="1">
      <c r="A1641" s="371" t="str">
        <f t="shared" si="506"/>
        <v/>
      </c>
      <c r="B1641" s="336" t="str">
        <f t="shared" si="507"/>
        <v/>
      </c>
      <c r="C1641" s="377"/>
      <c r="D1641" s="333" t="str">
        <f t="shared" si="508"/>
        <v/>
      </c>
      <c r="E1641" s="337"/>
      <c r="F1641" s="339">
        <f t="shared" si="509"/>
        <v>0</v>
      </c>
      <c r="G1641" s="340">
        <f t="shared" si="510"/>
        <v>0</v>
      </c>
    </row>
    <row r="1642" spans="1:7" ht="20.100000000000001" customHeight="1">
      <c r="A1642" s="371" t="str">
        <f t="shared" si="506"/>
        <v/>
      </c>
      <c r="B1642" s="336" t="str">
        <f t="shared" si="507"/>
        <v/>
      </c>
      <c r="C1642" s="378"/>
      <c r="D1642" s="333" t="str">
        <f t="shared" si="508"/>
        <v/>
      </c>
      <c r="E1642" s="337"/>
      <c r="F1642" s="339">
        <f t="shared" si="509"/>
        <v>0</v>
      </c>
      <c r="G1642" s="340">
        <f t="shared" si="510"/>
        <v>0</v>
      </c>
    </row>
    <row r="1643" spans="1:7" ht="20.100000000000001" customHeight="1">
      <c r="A1643" s="371" t="str">
        <f t="shared" si="506"/>
        <v/>
      </c>
      <c r="B1643" s="336" t="str">
        <f t="shared" si="507"/>
        <v/>
      </c>
      <c r="C1643" s="372"/>
      <c r="D1643" s="333" t="str">
        <f t="shared" si="508"/>
        <v/>
      </c>
      <c r="E1643" s="373"/>
      <c r="F1643" s="339">
        <f t="shared" si="509"/>
        <v>0</v>
      </c>
      <c r="G1643" s="340">
        <f t="shared" si="510"/>
        <v>0</v>
      </c>
    </row>
    <row r="1644" spans="1:7" ht="20.100000000000001" customHeight="1">
      <c r="A1644" s="371" t="str">
        <f t="shared" si="506"/>
        <v/>
      </c>
      <c r="B1644" s="336" t="str">
        <f t="shared" si="507"/>
        <v/>
      </c>
      <c r="C1644" s="372"/>
      <c r="D1644" s="333" t="str">
        <f t="shared" si="508"/>
        <v/>
      </c>
      <c r="E1644" s="373"/>
      <c r="F1644" s="339">
        <f t="shared" si="509"/>
        <v>0</v>
      </c>
      <c r="G1644" s="340">
        <f t="shared" si="510"/>
        <v>0</v>
      </c>
    </row>
    <row r="1645" spans="1:7" ht="20.100000000000001" customHeight="1">
      <c r="A1645" s="371" t="str">
        <f t="shared" si="506"/>
        <v/>
      </c>
      <c r="B1645" s="336" t="str">
        <f t="shared" si="507"/>
        <v/>
      </c>
      <c r="C1645" s="372"/>
      <c r="D1645" s="333" t="str">
        <f t="shared" si="508"/>
        <v/>
      </c>
      <c r="E1645" s="373"/>
      <c r="F1645" s="339">
        <f t="shared" si="509"/>
        <v>0</v>
      </c>
      <c r="G1645" s="340">
        <f t="shared" si="510"/>
        <v>0</v>
      </c>
    </row>
    <row r="1646" spans="1:7" ht="20.100000000000001" customHeight="1">
      <c r="A1646" s="371" t="str">
        <f t="shared" si="506"/>
        <v/>
      </c>
      <c r="B1646" s="336" t="str">
        <f t="shared" si="507"/>
        <v/>
      </c>
      <c r="C1646" s="372"/>
      <c r="D1646" s="333" t="str">
        <f t="shared" si="508"/>
        <v/>
      </c>
      <c r="E1646" s="373"/>
      <c r="F1646" s="339">
        <f t="shared" si="509"/>
        <v>0</v>
      </c>
      <c r="G1646" s="340">
        <f t="shared" si="510"/>
        <v>0</v>
      </c>
    </row>
    <row r="1647" spans="1:7" ht="20.100000000000001" customHeight="1">
      <c r="A1647" s="379"/>
      <c r="B1647" s="338"/>
      <c r="C1647" s="360"/>
      <c r="D1647" s="338"/>
      <c r="E1647" s="356"/>
      <c r="F1647" s="598" t="s">
        <v>29</v>
      </c>
      <c r="G1647" s="341">
        <f>SUBTOTAL(9,G1638:G1646)</f>
        <v>0</v>
      </c>
    </row>
    <row r="1648" spans="1:7" ht="20.100000000000001" customHeight="1" thickBot="1">
      <c r="A1648" s="380"/>
      <c r="B1648" s="381"/>
      <c r="C1648" s="382"/>
      <c r="D1648" s="381"/>
      <c r="E1648" s="383"/>
      <c r="F1648" s="384"/>
      <c r="G1648" s="385"/>
    </row>
    <row r="1649" spans="1:7" ht="20.100000000000001" customHeight="1" thickBot="1">
      <c r="A1649" s="395">
        <f>B1607</f>
        <v>31</v>
      </c>
      <c r="B1649" s="386" t="str">
        <f>C1607</f>
        <v>Salpicado Plástico c/color Incluido Jaharro exterior</v>
      </c>
      <c r="C1649" s="387"/>
      <c r="D1649" s="387" t="s">
        <v>30</v>
      </c>
      <c r="E1649" s="388"/>
      <c r="F1649" s="389" t="s">
        <v>31</v>
      </c>
      <c r="G1649" s="390">
        <f>SUBTOTAL(9,G1612:G1648)</f>
        <v>0</v>
      </c>
    </row>
    <row r="1650" spans="1:7" ht="20.100000000000001" customHeight="1" thickTop="1" thickBot="1"/>
    <row r="1651" spans="1:7" ht="20.100000000000001" customHeight="1" thickTop="1">
      <c r="A1651" s="391" t="s">
        <v>1255</v>
      </c>
      <c r="B1651" s="392"/>
      <c r="C1651" s="392"/>
      <c r="D1651" s="392"/>
      <c r="E1651" s="392"/>
      <c r="F1651" s="392"/>
      <c r="G1651" s="393"/>
    </row>
    <row r="1652" spans="1:7" ht="20.100000000000001" customHeight="1">
      <c r="A1652" s="344" t="s">
        <v>719</v>
      </c>
      <c r="B1652" s="345" t="str">
        <f>Comitente</f>
        <v>INSTITUTO PROVINCIAL DE LA VIVIENDA</v>
      </c>
      <c r="C1652" s="346"/>
      <c r="D1652" s="347"/>
      <c r="E1652" s="347"/>
      <c r="F1652" s="348"/>
      <c r="G1652" s="349"/>
    </row>
    <row r="1653" spans="1:7" ht="20.100000000000001" customHeight="1">
      <c r="A1653" s="344" t="s">
        <v>720</v>
      </c>
      <c r="B1653" s="345" t="str">
        <f>Contratista</f>
        <v>xxxxxx</v>
      </c>
      <c r="C1653" s="350"/>
      <c r="D1653" s="350"/>
      <c r="E1653" s="350"/>
      <c r="F1653" s="351"/>
      <c r="G1653" s="352"/>
    </row>
    <row r="1654" spans="1:7" ht="20.100000000000001" customHeight="1">
      <c r="A1654" s="344" t="s">
        <v>20</v>
      </c>
      <c r="B1654" s="345" t="str">
        <f>Obra</f>
        <v>BARRIO SAN CAYETANO - DPTO. CHIMBAS</v>
      </c>
      <c r="C1654" s="350"/>
      <c r="D1654" s="350"/>
      <c r="E1654" s="350"/>
      <c r="F1654" s="351" t="s">
        <v>33</v>
      </c>
      <c r="G1654" s="353">
        <f>+Datos!$C$10</f>
        <v>43525</v>
      </c>
    </row>
    <row r="1655" spans="1:7" ht="20.100000000000001" customHeight="1">
      <c r="A1655" s="354" t="s">
        <v>718</v>
      </c>
      <c r="B1655" s="355" t="str">
        <f>Ubicación</f>
        <v>DPTO. CHIMBAS</v>
      </c>
      <c r="C1655" s="355"/>
      <c r="D1655" s="338"/>
      <c r="E1655" s="356"/>
      <c r="F1655" s="357"/>
      <c r="G1655" s="358"/>
    </row>
    <row r="1656" spans="1:7" ht="20.100000000000001" customHeight="1">
      <c r="A1656" s="354" t="s">
        <v>34</v>
      </c>
      <c r="B1656" s="359" t="s">
        <v>1125</v>
      </c>
      <c r="C1656" s="360" t="str">
        <f>IFERROR(VLOOKUP(B1656,Tabla_CyP,2,FALSE),"")</f>
        <v>VIVIENDA</v>
      </c>
      <c r="D1656" s="361"/>
      <c r="E1656" s="356"/>
      <c r="F1656" s="357"/>
      <c r="G1656" s="358"/>
    </row>
    <row r="1657" spans="1:7" ht="20.100000000000001" customHeight="1">
      <c r="A1657" s="354" t="s">
        <v>21</v>
      </c>
      <c r="B1657" s="394">
        <f>IFERROR(VLOOKUP(COUNTIF($A$1:A1657,"ITEM:"),Tabla_NumeroItem,2,FALSE),"")</f>
        <v>32</v>
      </c>
      <c r="C1657" s="360" t="str">
        <f>IFERROR(VLOOKUP(B1657,Tabla_CyP,2,FALSE),"")</f>
        <v>Jaharro y Enlucido a la cal exterior (incluido tanque)</v>
      </c>
      <c r="D1657" s="338"/>
      <c r="E1657" s="356"/>
      <c r="F1657" s="351" t="s">
        <v>22</v>
      </c>
      <c r="G1657" s="362" t="str">
        <f>IFERROR(VLOOKUP(B1657,Tabla_CyP,4,FALSE),"")</f>
        <v>m2</v>
      </c>
    </row>
    <row r="1658" spans="1:7" ht="20.100000000000001" customHeight="1">
      <c r="A1658" s="354"/>
      <c r="B1658" s="355"/>
      <c r="C1658" s="360"/>
      <c r="D1658" s="338"/>
      <c r="E1658" s="356"/>
      <c r="F1658" s="357"/>
      <c r="G1658" s="358"/>
    </row>
    <row r="1659" spans="1:7" ht="20.100000000000001" customHeight="1">
      <c r="A1659" s="628" t="s">
        <v>581</v>
      </c>
      <c r="B1659" s="629"/>
      <c r="C1659" s="630" t="s">
        <v>0</v>
      </c>
      <c r="D1659" s="630" t="s">
        <v>23</v>
      </c>
      <c r="E1659" s="632" t="s">
        <v>24</v>
      </c>
      <c r="F1659" s="624" t="s">
        <v>25</v>
      </c>
      <c r="G1659" s="626" t="s">
        <v>26</v>
      </c>
    </row>
    <row r="1660" spans="1:7" ht="20.100000000000001" customHeight="1">
      <c r="A1660" s="363" t="s">
        <v>582</v>
      </c>
      <c r="B1660" s="364" t="s">
        <v>583</v>
      </c>
      <c r="C1660" s="631"/>
      <c r="D1660" s="631"/>
      <c r="E1660" s="633"/>
      <c r="F1660" s="625"/>
      <c r="G1660" s="627"/>
    </row>
    <row r="1661" spans="1:7" ht="20.100000000000001" customHeight="1">
      <c r="A1661" s="599"/>
      <c r="B1661" s="365"/>
      <c r="C1661" s="366" t="s">
        <v>721</v>
      </c>
      <c r="D1661" s="367"/>
      <c r="E1661" s="368"/>
      <c r="F1661" s="369"/>
      <c r="G1661" s="370"/>
    </row>
    <row r="1662" spans="1:7" ht="20.100000000000001" customHeight="1">
      <c r="A1662" s="371" t="str">
        <f t="shared" ref="A1662:A1675" si="511">IFERROR(VLOOKUP(C1662,Tabla_Insumos,4,FALSE),"")</f>
        <v/>
      </c>
      <c r="B1662" s="336" t="str">
        <f t="shared" ref="B1662:B1675" si="512">IFERROR(VLOOKUP(C1662,Tabla_Insumos,5,FALSE),"")</f>
        <v/>
      </c>
      <c r="C1662" s="377"/>
      <c r="D1662" s="333" t="str">
        <f t="shared" ref="D1662:D1675" si="513">IFERROR(VLOOKUP(C1662,Tabla_Insumos,2,FALSE),"")</f>
        <v/>
      </c>
      <c r="E1662" s="397"/>
      <c r="F1662" s="339">
        <f t="shared" ref="F1662:F1675" si="514">IFERROR(VLOOKUP(C1662,Tabla_Insumos,3,FALSE),0)</f>
        <v>0</v>
      </c>
      <c r="G1662" s="340">
        <f>ROUND(E1662*F1662,2)</f>
        <v>0</v>
      </c>
    </row>
    <row r="1663" spans="1:7" ht="20.100000000000001" customHeight="1">
      <c r="A1663" s="371" t="str">
        <f t="shared" si="511"/>
        <v/>
      </c>
      <c r="B1663" s="336" t="str">
        <f t="shared" si="512"/>
        <v/>
      </c>
      <c r="C1663" s="377"/>
      <c r="D1663" s="333" t="str">
        <f t="shared" si="513"/>
        <v/>
      </c>
      <c r="E1663" s="397"/>
      <c r="F1663" s="339">
        <f t="shared" si="514"/>
        <v>0</v>
      </c>
      <c r="G1663" s="340">
        <f t="shared" ref="G1663:G1675" si="515">ROUND(E1663*F1663,2)</f>
        <v>0</v>
      </c>
    </row>
    <row r="1664" spans="1:7" ht="20.100000000000001" customHeight="1">
      <c r="A1664" s="371" t="str">
        <f t="shared" si="511"/>
        <v/>
      </c>
      <c r="B1664" s="336" t="str">
        <f t="shared" si="512"/>
        <v/>
      </c>
      <c r="C1664" s="377"/>
      <c r="D1664" s="333" t="str">
        <f t="shared" si="513"/>
        <v/>
      </c>
      <c r="E1664" s="397"/>
      <c r="F1664" s="339">
        <f t="shared" si="514"/>
        <v>0</v>
      </c>
      <c r="G1664" s="340">
        <f t="shared" si="515"/>
        <v>0</v>
      </c>
    </row>
    <row r="1665" spans="1:7" ht="20.100000000000001" customHeight="1">
      <c r="A1665" s="371" t="str">
        <f t="shared" si="511"/>
        <v/>
      </c>
      <c r="B1665" s="336" t="str">
        <f t="shared" si="512"/>
        <v/>
      </c>
      <c r="C1665" s="377"/>
      <c r="D1665" s="333" t="str">
        <f t="shared" si="513"/>
        <v/>
      </c>
      <c r="E1665" s="403"/>
      <c r="F1665" s="339">
        <f t="shared" si="514"/>
        <v>0</v>
      </c>
      <c r="G1665" s="340">
        <f t="shared" si="515"/>
        <v>0</v>
      </c>
    </row>
    <row r="1666" spans="1:7" ht="20.100000000000001" customHeight="1">
      <c r="A1666" s="371" t="str">
        <f t="shared" si="511"/>
        <v/>
      </c>
      <c r="B1666" s="336" t="str">
        <f t="shared" si="512"/>
        <v/>
      </c>
      <c r="C1666" s="377"/>
      <c r="D1666" s="333" t="str">
        <f t="shared" si="513"/>
        <v/>
      </c>
      <c r="E1666" s="403"/>
      <c r="F1666" s="339">
        <f t="shared" si="514"/>
        <v>0</v>
      </c>
      <c r="G1666" s="340">
        <f t="shared" si="515"/>
        <v>0</v>
      </c>
    </row>
    <row r="1667" spans="1:7" ht="20.100000000000001" customHeight="1">
      <c r="A1667" s="371" t="str">
        <f t="shared" si="511"/>
        <v/>
      </c>
      <c r="B1667" s="336" t="str">
        <f t="shared" si="512"/>
        <v/>
      </c>
      <c r="C1667" s="404"/>
      <c r="D1667" s="333" t="str">
        <f t="shared" si="513"/>
        <v/>
      </c>
      <c r="E1667" s="403"/>
      <c r="F1667" s="339">
        <f t="shared" si="514"/>
        <v>0</v>
      </c>
      <c r="G1667" s="340">
        <f t="shared" si="515"/>
        <v>0</v>
      </c>
    </row>
    <row r="1668" spans="1:7" ht="20.100000000000001" customHeight="1">
      <c r="A1668" s="371" t="str">
        <f t="shared" si="511"/>
        <v/>
      </c>
      <c r="B1668" s="336" t="str">
        <f t="shared" si="512"/>
        <v/>
      </c>
      <c r="C1668" s="372"/>
      <c r="D1668" s="333" t="str">
        <f t="shared" si="513"/>
        <v/>
      </c>
      <c r="E1668" s="373"/>
      <c r="F1668" s="339">
        <f t="shared" si="514"/>
        <v>0</v>
      </c>
      <c r="G1668" s="340">
        <f t="shared" si="515"/>
        <v>0</v>
      </c>
    </row>
    <row r="1669" spans="1:7" ht="20.100000000000001" customHeight="1">
      <c r="A1669" s="371" t="str">
        <f t="shared" si="511"/>
        <v/>
      </c>
      <c r="B1669" s="336" t="str">
        <f t="shared" si="512"/>
        <v/>
      </c>
      <c r="C1669" s="372"/>
      <c r="D1669" s="333" t="str">
        <f t="shared" si="513"/>
        <v/>
      </c>
      <c r="E1669" s="373"/>
      <c r="F1669" s="339">
        <f t="shared" si="514"/>
        <v>0</v>
      </c>
      <c r="G1669" s="340">
        <f t="shared" si="515"/>
        <v>0</v>
      </c>
    </row>
    <row r="1670" spans="1:7" ht="20.100000000000001" customHeight="1">
      <c r="A1670" s="371" t="str">
        <f t="shared" si="511"/>
        <v/>
      </c>
      <c r="B1670" s="336" t="str">
        <f t="shared" si="512"/>
        <v/>
      </c>
      <c r="C1670" s="372"/>
      <c r="D1670" s="333" t="str">
        <f t="shared" si="513"/>
        <v/>
      </c>
      <c r="E1670" s="373"/>
      <c r="F1670" s="339">
        <f t="shared" si="514"/>
        <v>0</v>
      </c>
      <c r="G1670" s="340">
        <f t="shared" si="515"/>
        <v>0</v>
      </c>
    </row>
    <row r="1671" spans="1:7" ht="20.100000000000001" customHeight="1">
      <c r="A1671" s="371" t="str">
        <f t="shared" si="511"/>
        <v/>
      </c>
      <c r="B1671" s="336" t="str">
        <f t="shared" si="512"/>
        <v/>
      </c>
      <c r="C1671" s="372"/>
      <c r="D1671" s="333" t="str">
        <f t="shared" si="513"/>
        <v/>
      </c>
      <c r="E1671" s="373"/>
      <c r="F1671" s="339">
        <f t="shared" si="514"/>
        <v>0</v>
      </c>
      <c r="G1671" s="340">
        <f t="shared" si="515"/>
        <v>0</v>
      </c>
    </row>
    <row r="1672" spans="1:7" ht="20.100000000000001" customHeight="1">
      <c r="A1672" s="371" t="str">
        <f t="shared" si="511"/>
        <v/>
      </c>
      <c r="B1672" s="336" t="str">
        <f t="shared" si="512"/>
        <v/>
      </c>
      <c r="C1672" s="372"/>
      <c r="D1672" s="333" t="str">
        <f t="shared" si="513"/>
        <v/>
      </c>
      <c r="E1672" s="373"/>
      <c r="F1672" s="339">
        <f t="shared" si="514"/>
        <v>0</v>
      </c>
      <c r="G1672" s="340">
        <f t="shared" si="515"/>
        <v>0</v>
      </c>
    </row>
    <row r="1673" spans="1:7" ht="20.100000000000001" customHeight="1">
      <c r="A1673" s="371" t="str">
        <f t="shared" si="511"/>
        <v/>
      </c>
      <c r="B1673" s="336" t="str">
        <f t="shared" si="512"/>
        <v/>
      </c>
      <c r="C1673" s="372"/>
      <c r="D1673" s="333" t="str">
        <f t="shared" si="513"/>
        <v/>
      </c>
      <c r="E1673" s="373"/>
      <c r="F1673" s="339">
        <f t="shared" si="514"/>
        <v>0</v>
      </c>
      <c r="G1673" s="340">
        <f t="shared" si="515"/>
        <v>0</v>
      </c>
    </row>
    <row r="1674" spans="1:7" ht="20.100000000000001" customHeight="1">
      <c r="A1674" s="371" t="str">
        <f t="shared" si="511"/>
        <v/>
      </c>
      <c r="B1674" s="336" t="str">
        <f t="shared" si="512"/>
        <v/>
      </c>
      <c r="C1674" s="372"/>
      <c r="D1674" s="333" t="str">
        <f t="shared" si="513"/>
        <v/>
      </c>
      <c r="E1674" s="373"/>
      <c r="F1674" s="339">
        <f t="shared" si="514"/>
        <v>0</v>
      </c>
      <c r="G1674" s="340">
        <f t="shared" si="515"/>
        <v>0</v>
      </c>
    </row>
    <row r="1675" spans="1:7" ht="20.100000000000001" customHeight="1">
      <c r="A1675" s="371" t="str">
        <f t="shared" si="511"/>
        <v/>
      </c>
      <c r="B1675" s="336" t="str">
        <f t="shared" si="512"/>
        <v/>
      </c>
      <c r="C1675" s="372"/>
      <c r="D1675" s="333" t="str">
        <f t="shared" si="513"/>
        <v/>
      </c>
      <c r="E1675" s="373"/>
      <c r="F1675" s="339">
        <f t="shared" si="514"/>
        <v>0</v>
      </c>
      <c r="G1675" s="340">
        <f t="shared" si="515"/>
        <v>0</v>
      </c>
    </row>
    <row r="1676" spans="1:7" ht="20.100000000000001" customHeight="1">
      <c r="A1676" s="374"/>
      <c r="B1676" s="360"/>
      <c r="C1676" s="360"/>
      <c r="D1676" s="338"/>
      <c r="E1676" s="356"/>
      <c r="F1676" s="598" t="s">
        <v>27</v>
      </c>
      <c r="G1676" s="341">
        <f>SUBTOTAL(9,G1662:G1675)</f>
        <v>0</v>
      </c>
    </row>
    <row r="1677" spans="1:7" ht="20.100000000000001" customHeight="1">
      <c r="A1677" s="374"/>
      <c r="B1677" s="360"/>
      <c r="C1677" s="347" t="s">
        <v>722</v>
      </c>
      <c r="D1677" s="338"/>
      <c r="E1677" s="356"/>
      <c r="F1677" s="357"/>
      <c r="G1677" s="375"/>
    </row>
    <row r="1678" spans="1:7" ht="20.100000000000001" customHeight="1">
      <c r="A1678" s="371" t="str">
        <f t="shared" ref="A1678:A1685" si="516">IFERROR(VLOOKUP(C1678,Tabla_Insumos,4,FALSE),"")</f>
        <v/>
      </c>
      <c r="B1678" s="336" t="str">
        <f t="shared" ref="B1678:B1685" si="517">IFERROR(VLOOKUP(C1678,Tabla_Insumos,5,FALSE),"")</f>
        <v/>
      </c>
      <c r="C1678" s="342"/>
      <c r="D1678" s="333" t="str">
        <f t="shared" ref="D1678:D1685" si="518">IFERROR(VLOOKUP(C1678,Tabla_Insumos,2,FALSE),"")</f>
        <v/>
      </c>
      <c r="E1678" s="403"/>
      <c r="F1678" s="376">
        <f t="shared" ref="F1678:F1685" si="519">IFERROR(VLOOKUP(C1678,Tabla_Insumos,3,FALSE),0)</f>
        <v>0</v>
      </c>
      <c r="G1678" s="340">
        <f>ROUND(E1678*F1678,2)</f>
        <v>0</v>
      </c>
    </row>
    <row r="1679" spans="1:7" ht="20.100000000000001" customHeight="1">
      <c r="A1679" s="371" t="str">
        <f t="shared" si="516"/>
        <v/>
      </c>
      <c r="B1679" s="336" t="str">
        <f t="shared" si="517"/>
        <v/>
      </c>
      <c r="C1679" s="342"/>
      <c r="D1679" s="333" t="str">
        <f t="shared" si="518"/>
        <v/>
      </c>
      <c r="E1679" s="403"/>
      <c r="F1679" s="376">
        <f t="shared" si="519"/>
        <v>0</v>
      </c>
      <c r="G1679" s="340">
        <f t="shared" ref="G1679:G1685" si="520">ROUND(E1679*F1679,2)</f>
        <v>0</v>
      </c>
    </row>
    <row r="1680" spans="1:7" ht="20.100000000000001" customHeight="1">
      <c r="A1680" s="371" t="str">
        <f t="shared" si="516"/>
        <v/>
      </c>
      <c r="B1680" s="336" t="str">
        <f t="shared" si="517"/>
        <v/>
      </c>
      <c r="C1680" s="409"/>
      <c r="D1680" s="333" t="str">
        <f>IFERROR(VLOOKUP(C1680,Tabla_Insumos,2,FALSE),"")</f>
        <v/>
      </c>
      <c r="E1680" s="337"/>
      <c r="F1680" s="376">
        <f>IFERROR(VLOOKUP(C1680,Tabla_Insumos,3,FALSE),0)</f>
        <v>0</v>
      </c>
      <c r="G1680" s="340">
        <f>ROUND(E1680*F1680,2)</f>
        <v>0</v>
      </c>
    </row>
    <row r="1681" spans="1:7" ht="20.100000000000001" customHeight="1">
      <c r="A1681" s="371" t="str">
        <f t="shared" si="516"/>
        <v/>
      </c>
      <c r="B1681" s="336" t="str">
        <f t="shared" si="517"/>
        <v/>
      </c>
      <c r="C1681" s="343"/>
      <c r="D1681" s="333" t="str">
        <f t="shared" si="518"/>
        <v/>
      </c>
      <c r="E1681" s="337"/>
      <c r="F1681" s="376">
        <f t="shared" si="519"/>
        <v>0</v>
      </c>
      <c r="G1681" s="340">
        <f t="shared" si="520"/>
        <v>0</v>
      </c>
    </row>
    <row r="1682" spans="1:7" ht="20.100000000000001" customHeight="1">
      <c r="A1682" s="371" t="str">
        <f t="shared" si="516"/>
        <v/>
      </c>
      <c r="B1682" s="336" t="str">
        <f t="shared" si="517"/>
        <v/>
      </c>
      <c r="C1682" s="336"/>
      <c r="D1682" s="333" t="str">
        <f t="shared" si="518"/>
        <v/>
      </c>
      <c r="E1682" s="337"/>
      <c r="F1682" s="376">
        <f t="shared" si="519"/>
        <v>0</v>
      </c>
      <c r="G1682" s="340">
        <f t="shared" si="520"/>
        <v>0</v>
      </c>
    </row>
    <row r="1683" spans="1:7" ht="20.100000000000001" customHeight="1">
      <c r="A1683" s="371" t="str">
        <f t="shared" si="516"/>
        <v/>
      </c>
      <c r="B1683" s="336" t="str">
        <f t="shared" si="517"/>
        <v/>
      </c>
      <c r="C1683" s="336"/>
      <c r="D1683" s="333" t="str">
        <f t="shared" si="518"/>
        <v/>
      </c>
      <c r="E1683" s="337"/>
      <c r="F1683" s="376">
        <f t="shared" si="519"/>
        <v>0</v>
      </c>
      <c r="G1683" s="340">
        <f t="shared" si="520"/>
        <v>0</v>
      </c>
    </row>
    <row r="1684" spans="1:7" ht="20.100000000000001" customHeight="1">
      <c r="A1684" s="371" t="str">
        <f t="shared" si="516"/>
        <v/>
      </c>
      <c r="B1684" s="336" t="str">
        <f t="shared" si="517"/>
        <v/>
      </c>
      <c r="C1684" s="372"/>
      <c r="D1684" s="333" t="str">
        <f t="shared" si="518"/>
        <v/>
      </c>
      <c r="E1684" s="373"/>
      <c r="F1684" s="376">
        <f t="shared" si="519"/>
        <v>0</v>
      </c>
      <c r="G1684" s="340">
        <f t="shared" si="520"/>
        <v>0</v>
      </c>
    </row>
    <row r="1685" spans="1:7" ht="20.100000000000001" customHeight="1">
      <c r="A1685" s="371" t="str">
        <f t="shared" si="516"/>
        <v/>
      </c>
      <c r="B1685" s="336" t="str">
        <f t="shared" si="517"/>
        <v/>
      </c>
      <c r="C1685" s="372"/>
      <c r="D1685" s="333" t="str">
        <f t="shared" si="518"/>
        <v/>
      </c>
      <c r="E1685" s="373"/>
      <c r="F1685" s="376">
        <f t="shared" si="519"/>
        <v>0</v>
      </c>
      <c r="G1685" s="340">
        <f t="shared" si="520"/>
        <v>0</v>
      </c>
    </row>
    <row r="1686" spans="1:7" ht="20.100000000000001" customHeight="1">
      <c r="A1686" s="374"/>
      <c r="B1686" s="360"/>
      <c r="C1686" s="360"/>
      <c r="D1686" s="338"/>
      <c r="E1686" s="356"/>
      <c r="F1686" s="598" t="s">
        <v>28</v>
      </c>
      <c r="G1686" s="341">
        <f>SUBTOTAL(9,G1678:G1685)</f>
        <v>0</v>
      </c>
    </row>
    <row r="1687" spans="1:7" ht="20.100000000000001" customHeight="1">
      <c r="A1687" s="374"/>
      <c r="B1687" s="360"/>
      <c r="C1687" s="347" t="s">
        <v>723</v>
      </c>
      <c r="D1687" s="338"/>
      <c r="E1687" s="356"/>
      <c r="F1687" s="357"/>
      <c r="G1687" s="375"/>
    </row>
    <row r="1688" spans="1:7" ht="20.100000000000001" customHeight="1">
      <c r="A1688" s="371" t="str">
        <f t="shared" ref="A1688:A1696" si="521">IFERROR(VLOOKUP(C1688,Tabla_Insumos,4,FALSE),"")</f>
        <v/>
      </c>
      <c r="B1688" s="336" t="str">
        <f t="shared" ref="B1688:B1696" si="522">IFERROR(VLOOKUP(C1688,Tabla_Insumos,5,FALSE),"")</f>
        <v/>
      </c>
      <c r="C1688" s="343"/>
      <c r="D1688" s="333" t="str">
        <f t="shared" ref="D1688:D1696" si="523">IFERROR(VLOOKUP(C1688,Tabla_Insumos,2,FALSE),"")</f>
        <v/>
      </c>
      <c r="E1688" s="402"/>
      <c r="F1688" s="339">
        <f t="shared" ref="F1688:F1696" si="524">IFERROR(VLOOKUP(C1688,Tabla_Insumos,3,FALSE),0)</f>
        <v>0</v>
      </c>
      <c r="G1688" s="340">
        <f>ROUND(E1688*F1688,2)</f>
        <v>0</v>
      </c>
    </row>
    <row r="1689" spans="1:7" ht="20.100000000000001" customHeight="1">
      <c r="A1689" s="371" t="str">
        <f t="shared" si="521"/>
        <v/>
      </c>
      <c r="B1689" s="336" t="str">
        <f t="shared" si="522"/>
        <v/>
      </c>
      <c r="C1689" s="410"/>
      <c r="D1689" s="333" t="str">
        <f t="shared" si="523"/>
        <v/>
      </c>
      <c r="E1689" s="402"/>
      <c r="F1689" s="339">
        <f t="shared" si="524"/>
        <v>0</v>
      </c>
      <c r="G1689" s="340">
        <f t="shared" ref="G1689:G1696" si="525">ROUND(E1689*F1689,2)</f>
        <v>0</v>
      </c>
    </row>
    <row r="1690" spans="1:7" ht="20.100000000000001" customHeight="1">
      <c r="A1690" s="371" t="str">
        <f t="shared" si="521"/>
        <v/>
      </c>
      <c r="B1690" s="336" t="str">
        <f t="shared" si="522"/>
        <v/>
      </c>
      <c r="C1690" s="342"/>
      <c r="D1690" s="333" t="str">
        <f t="shared" si="523"/>
        <v/>
      </c>
      <c r="E1690" s="373"/>
      <c r="F1690" s="339">
        <f t="shared" si="524"/>
        <v>0</v>
      </c>
      <c r="G1690" s="340">
        <f t="shared" si="525"/>
        <v>0</v>
      </c>
    </row>
    <row r="1691" spans="1:7" ht="20.100000000000001" customHeight="1">
      <c r="A1691" s="371" t="str">
        <f t="shared" si="521"/>
        <v/>
      </c>
      <c r="B1691" s="336" t="str">
        <f t="shared" si="522"/>
        <v/>
      </c>
      <c r="C1691" s="377"/>
      <c r="D1691" s="333" t="str">
        <f t="shared" si="523"/>
        <v/>
      </c>
      <c r="E1691" s="337"/>
      <c r="F1691" s="339">
        <f t="shared" si="524"/>
        <v>0</v>
      </c>
      <c r="G1691" s="340">
        <f t="shared" si="525"/>
        <v>0</v>
      </c>
    </row>
    <row r="1692" spans="1:7" ht="20.100000000000001" customHeight="1">
      <c r="A1692" s="371" t="str">
        <f t="shared" si="521"/>
        <v/>
      </c>
      <c r="B1692" s="336" t="str">
        <f t="shared" si="522"/>
        <v/>
      </c>
      <c r="C1692" s="378"/>
      <c r="D1692" s="333" t="str">
        <f t="shared" si="523"/>
        <v/>
      </c>
      <c r="E1692" s="337"/>
      <c r="F1692" s="339">
        <f t="shared" si="524"/>
        <v>0</v>
      </c>
      <c r="G1692" s="340">
        <f t="shared" si="525"/>
        <v>0</v>
      </c>
    </row>
    <row r="1693" spans="1:7" ht="20.100000000000001" customHeight="1">
      <c r="A1693" s="371" t="str">
        <f t="shared" si="521"/>
        <v/>
      </c>
      <c r="B1693" s="336" t="str">
        <f t="shared" si="522"/>
        <v/>
      </c>
      <c r="C1693" s="372"/>
      <c r="D1693" s="333" t="str">
        <f t="shared" si="523"/>
        <v/>
      </c>
      <c r="E1693" s="373"/>
      <c r="F1693" s="339">
        <f t="shared" si="524"/>
        <v>0</v>
      </c>
      <c r="G1693" s="340">
        <f t="shared" si="525"/>
        <v>0</v>
      </c>
    </row>
    <row r="1694" spans="1:7" ht="20.100000000000001" customHeight="1">
      <c r="A1694" s="371" t="str">
        <f t="shared" si="521"/>
        <v/>
      </c>
      <c r="B1694" s="336" t="str">
        <f t="shared" si="522"/>
        <v/>
      </c>
      <c r="C1694" s="372"/>
      <c r="D1694" s="333" t="str">
        <f t="shared" si="523"/>
        <v/>
      </c>
      <c r="E1694" s="373"/>
      <c r="F1694" s="339">
        <f t="shared" si="524"/>
        <v>0</v>
      </c>
      <c r="G1694" s="340">
        <f t="shared" si="525"/>
        <v>0</v>
      </c>
    </row>
    <row r="1695" spans="1:7" ht="20.100000000000001" customHeight="1">
      <c r="A1695" s="371" t="str">
        <f t="shared" si="521"/>
        <v/>
      </c>
      <c r="B1695" s="336" t="str">
        <f t="shared" si="522"/>
        <v/>
      </c>
      <c r="C1695" s="372"/>
      <c r="D1695" s="333" t="str">
        <f t="shared" si="523"/>
        <v/>
      </c>
      <c r="E1695" s="373"/>
      <c r="F1695" s="339">
        <f t="shared" si="524"/>
        <v>0</v>
      </c>
      <c r="G1695" s="340">
        <f t="shared" si="525"/>
        <v>0</v>
      </c>
    </row>
    <row r="1696" spans="1:7" ht="20.100000000000001" customHeight="1">
      <c r="A1696" s="371" t="str">
        <f t="shared" si="521"/>
        <v/>
      </c>
      <c r="B1696" s="336" t="str">
        <f t="shared" si="522"/>
        <v/>
      </c>
      <c r="C1696" s="372"/>
      <c r="D1696" s="333" t="str">
        <f t="shared" si="523"/>
        <v/>
      </c>
      <c r="E1696" s="373"/>
      <c r="F1696" s="339">
        <f t="shared" si="524"/>
        <v>0</v>
      </c>
      <c r="G1696" s="340">
        <f t="shared" si="525"/>
        <v>0</v>
      </c>
    </row>
    <row r="1697" spans="1:7" ht="20.100000000000001" customHeight="1">
      <c r="A1697" s="379"/>
      <c r="B1697" s="338"/>
      <c r="C1697" s="360"/>
      <c r="D1697" s="338"/>
      <c r="E1697" s="356"/>
      <c r="F1697" s="598" t="s">
        <v>29</v>
      </c>
      <c r="G1697" s="341">
        <f>SUBTOTAL(9,G1688:G1696)</f>
        <v>0</v>
      </c>
    </row>
    <row r="1698" spans="1:7" ht="20.100000000000001" customHeight="1" thickBot="1">
      <c r="A1698" s="380"/>
      <c r="B1698" s="381"/>
      <c r="C1698" s="382"/>
      <c r="D1698" s="381"/>
      <c r="E1698" s="383"/>
      <c r="F1698" s="384"/>
      <c r="G1698" s="385"/>
    </row>
    <row r="1699" spans="1:7" ht="20.100000000000001" customHeight="1" thickBot="1">
      <c r="A1699" s="395">
        <f>B1657</f>
        <v>32</v>
      </c>
      <c r="B1699" s="386" t="str">
        <f>C1657</f>
        <v>Jaharro y Enlucido a la cal exterior (incluido tanque)</v>
      </c>
      <c r="C1699" s="387"/>
      <c r="D1699" s="387" t="s">
        <v>30</v>
      </c>
      <c r="E1699" s="388"/>
      <c r="F1699" s="389" t="s">
        <v>31</v>
      </c>
      <c r="G1699" s="390">
        <f>SUBTOTAL(9,G1662:G1698)</f>
        <v>0</v>
      </c>
    </row>
    <row r="1700" spans="1:7" ht="20.100000000000001" customHeight="1" thickTop="1" thickBot="1"/>
    <row r="1701" spans="1:7" ht="20.100000000000001" customHeight="1" thickTop="1">
      <c r="A1701" s="391" t="s">
        <v>1255</v>
      </c>
      <c r="B1701" s="392"/>
      <c r="C1701" s="392"/>
      <c r="D1701" s="392"/>
      <c r="E1701" s="392"/>
      <c r="F1701" s="392"/>
      <c r="G1701" s="393"/>
    </row>
    <row r="1702" spans="1:7" ht="20.100000000000001" customHeight="1">
      <c r="A1702" s="344" t="s">
        <v>719</v>
      </c>
      <c r="B1702" s="345" t="str">
        <f>Comitente</f>
        <v>INSTITUTO PROVINCIAL DE LA VIVIENDA</v>
      </c>
      <c r="C1702" s="346"/>
      <c r="D1702" s="347"/>
      <c r="E1702" s="347"/>
      <c r="F1702" s="348"/>
      <c r="G1702" s="349"/>
    </row>
    <row r="1703" spans="1:7" ht="20.100000000000001" customHeight="1">
      <c r="A1703" s="344" t="s">
        <v>720</v>
      </c>
      <c r="B1703" s="345" t="str">
        <f>Contratista</f>
        <v>xxxxxx</v>
      </c>
      <c r="C1703" s="350"/>
      <c r="D1703" s="350"/>
      <c r="E1703" s="350"/>
      <c r="F1703" s="351"/>
      <c r="G1703" s="352"/>
    </row>
    <row r="1704" spans="1:7" ht="20.100000000000001" customHeight="1">
      <c r="A1704" s="344" t="s">
        <v>20</v>
      </c>
      <c r="B1704" s="345" t="str">
        <f>Obra</f>
        <v>BARRIO SAN CAYETANO - DPTO. CHIMBAS</v>
      </c>
      <c r="C1704" s="350"/>
      <c r="D1704" s="350"/>
      <c r="E1704" s="350"/>
      <c r="F1704" s="351" t="s">
        <v>33</v>
      </c>
      <c r="G1704" s="353">
        <f>+Datos!$C$10</f>
        <v>43525</v>
      </c>
    </row>
    <row r="1705" spans="1:7" ht="20.100000000000001" customHeight="1">
      <c r="A1705" s="354" t="s">
        <v>718</v>
      </c>
      <c r="B1705" s="355" t="str">
        <f>Ubicación</f>
        <v>DPTO. CHIMBAS</v>
      </c>
      <c r="C1705" s="355"/>
      <c r="D1705" s="338"/>
      <c r="E1705" s="356"/>
      <c r="F1705" s="357"/>
      <c r="G1705" s="358"/>
    </row>
    <row r="1706" spans="1:7" ht="20.100000000000001" customHeight="1">
      <c r="A1706" s="354" t="s">
        <v>34</v>
      </c>
      <c r="B1706" s="359" t="s">
        <v>1125</v>
      </c>
      <c r="C1706" s="360" t="str">
        <f>IFERROR(VLOOKUP(B1706,Tabla_CyP,2,FALSE),"")</f>
        <v>VIVIENDA</v>
      </c>
      <c r="D1706" s="361"/>
      <c r="E1706" s="356"/>
      <c r="F1706" s="357"/>
      <c r="G1706" s="358"/>
    </row>
    <row r="1707" spans="1:7" ht="20.100000000000001" customHeight="1">
      <c r="A1707" s="354" t="s">
        <v>21</v>
      </c>
      <c r="B1707" s="394">
        <f>IFERROR(VLOOKUP(COUNTIF($A$1:A1707,"ITEM:"),Tabla_NumeroItem,2,FALSE),"")</f>
        <v>33</v>
      </c>
      <c r="C1707" s="360" t="str">
        <f>IFERROR(VLOOKUP(B1707,Tabla_CyP,2,FALSE),"")</f>
        <v>Mesadas, campana y ventilaciones</v>
      </c>
      <c r="D1707" s="338"/>
      <c r="E1707" s="356"/>
      <c r="F1707" s="351" t="s">
        <v>22</v>
      </c>
      <c r="G1707" s="362" t="str">
        <f>IFERROR(VLOOKUP(B1707,Tabla_CyP,4,FALSE),"")</f>
        <v>gl</v>
      </c>
    </row>
    <row r="1708" spans="1:7" ht="20.100000000000001" customHeight="1">
      <c r="A1708" s="354"/>
      <c r="B1708" s="355"/>
      <c r="C1708" s="360"/>
      <c r="D1708" s="338"/>
      <c r="E1708" s="356"/>
      <c r="F1708" s="357"/>
      <c r="G1708" s="358"/>
    </row>
    <row r="1709" spans="1:7" ht="20.100000000000001" customHeight="1">
      <c r="A1709" s="628" t="s">
        <v>581</v>
      </c>
      <c r="B1709" s="629"/>
      <c r="C1709" s="630" t="s">
        <v>0</v>
      </c>
      <c r="D1709" s="630" t="s">
        <v>23</v>
      </c>
      <c r="E1709" s="632" t="s">
        <v>24</v>
      </c>
      <c r="F1709" s="624" t="s">
        <v>25</v>
      </c>
      <c r="G1709" s="626" t="s">
        <v>26</v>
      </c>
    </row>
    <row r="1710" spans="1:7" ht="20.100000000000001" customHeight="1">
      <c r="A1710" s="363" t="s">
        <v>582</v>
      </c>
      <c r="B1710" s="364" t="s">
        <v>583</v>
      </c>
      <c r="C1710" s="631"/>
      <c r="D1710" s="631"/>
      <c r="E1710" s="633"/>
      <c r="F1710" s="625"/>
      <c r="G1710" s="627"/>
    </row>
    <row r="1711" spans="1:7" ht="20.100000000000001" customHeight="1">
      <c r="A1711" s="599"/>
      <c r="B1711" s="365"/>
      <c r="C1711" s="366" t="s">
        <v>721</v>
      </c>
      <c r="D1711" s="367"/>
      <c r="E1711" s="368"/>
      <c r="F1711" s="369"/>
      <c r="G1711" s="370"/>
    </row>
    <row r="1712" spans="1:7" ht="20.100000000000001" customHeight="1">
      <c r="A1712" s="371" t="str">
        <f t="shared" ref="A1712:A1725" si="526">IFERROR(VLOOKUP(C1712,Tabla_Insumos,4,FALSE),"")</f>
        <v/>
      </c>
      <c r="B1712" s="336" t="str">
        <f t="shared" ref="B1712:B1725" si="527">IFERROR(VLOOKUP(C1712,Tabla_Insumos,5,FALSE),"")</f>
        <v/>
      </c>
      <c r="C1712" s="409"/>
      <c r="D1712" s="333" t="str">
        <f t="shared" ref="D1712:D1725" si="528">IFERROR(VLOOKUP(C1712,Tabla_Insumos,2,FALSE),"")</f>
        <v/>
      </c>
      <c r="E1712" s="373"/>
      <c r="F1712" s="339">
        <f t="shared" ref="F1712:F1725" si="529">IFERROR(VLOOKUP(C1712,Tabla_Insumos,3,FALSE),0)</f>
        <v>0</v>
      </c>
      <c r="G1712" s="340">
        <f>ROUND(E1712*F1712,2)</f>
        <v>0</v>
      </c>
    </row>
    <row r="1713" spans="1:7" ht="20.100000000000001" customHeight="1">
      <c r="A1713" s="371" t="str">
        <f t="shared" si="526"/>
        <v/>
      </c>
      <c r="B1713" s="336" t="str">
        <f t="shared" si="527"/>
        <v/>
      </c>
      <c r="C1713" s="372"/>
      <c r="D1713" s="333" t="str">
        <f t="shared" si="528"/>
        <v/>
      </c>
      <c r="E1713" s="373"/>
      <c r="F1713" s="339">
        <f t="shared" si="529"/>
        <v>0</v>
      </c>
      <c r="G1713" s="340">
        <f t="shared" ref="G1713:G1725" si="530">ROUND(E1713*F1713,2)</f>
        <v>0</v>
      </c>
    </row>
    <row r="1714" spans="1:7" ht="20.100000000000001" customHeight="1">
      <c r="A1714" s="371" t="str">
        <f t="shared" si="526"/>
        <v/>
      </c>
      <c r="B1714" s="336" t="str">
        <f t="shared" si="527"/>
        <v/>
      </c>
      <c r="C1714" s="336"/>
      <c r="D1714" s="333" t="str">
        <f t="shared" si="528"/>
        <v/>
      </c>
      <c r="E1714" s="373"/>
      <c r="F1714" s="339">
        <f t="shared" si="529"/>
        <v>0</v>
      </c>
      <c r="G1714" s="340">
        <f t="shared" si="530"/>
        <v>0</v>
      </c>
    </row>
    <row r="1715" spans="1:7" ht="20.100000000000001" customHeight="1">
      <c r="A1715" s="371" t="str">
        <f t="shared" si="526"/>
        <v/>
      </c>
      <c r="B1715" s="336" t="str">
        <f t="shared" si="527"/>
        <v/>
      </c>
      <c r="C1715" s="336"/>
      <c r="D1715" s="333" t="str">
        <f t="shared" si="528"/>
        <v/>
      </c>
      <c r="E1715" s="373"/>
      <c r="F1715" s="339">
        <f t="shared" si="529"/>
        <v>0</v>
      </c>
      <c r="G1715" s="340">
        <f t="shared" si="530"/>
        <v>0</v>
      </c>
    </row>
    <row r="1716" spans="1:7" ht="20.100000000000001" customHeight="1">
      <c r="A1716" s="371" t="str">
        <f t="shared" si="526"/>
        <v/>
      </c>
      <c r="B1716" s="336" t="str">
        <f t="shared" si="527"/>
        <v/>
      </c>
      <c r="C1716" s="336"/>
      <c r="D1716" s="333" t="str">
        <f t="shared" si="528"/>
        <v/>
      </c>
      <c r="E1716" s="373"/>
      <c r="F1716" s="339">
        <f t="shared" si="529"/>
        <v>0</v>
      </c>
      <c r="G1716" s="340">
        <f t="shared" si="530"/>
        <v>0</v>
      </c>
    </row>
    <row r="1717" spans="1:7" ht="20.100000000000001" customHeight="1">
      <c r="A1717" s="371" t="str">
        <f t="shared" si="526"/>
        <v/>
      </c>
      <c r="B1717" s="336" t="str">
        <f t="shared" si="527"/>
        <v/>
      </c>
      <c r="C1717" s="372"/>
      <c r="D1717" s="333" t="str">
        <f t="shared" si="528"/>
        <v/>
      </c>
      <c r="E1717" s="373"/>
      <c r="F1717" s="339">
        <f t="shared" si="529"/>
        <v>0</v>
      </c>
      <c r="G1717" s="340">
        <f t="shared" si="530"/>
        <v>0</v>
      </c>
    </row>
    <row r="1718" spans="1:7" ht="20.100000000000001" customHeight="1">
      <c r="A1718" s="371" t="str">
        <f t="shared" si="526"/>
        <v/>
      </c>
      <c r="B1718" s="336" t="str">
        <f t="shared" si="527"/>
        <v/>
      </c>
      <c r="C1718" s="372"/>
      <c r="D1718" s="333" t="str">
        <f t="shared" si="528"/>
        <v/>
      </c>
      <c r="E1718" s="373"/>
      <c r="F1718" s="339">
        <f t="shared" si="529"/>
        <v>0</v>
      </c>
      <c r="G1718" s="340">
        <f t="shared" si="530"/>
        <v>0</v>
      </c>
    </row>
    <row r="1719" spans="1:7" ht="20.100000000000001" customHeight="1">
      <c r="A1719" s="371" t="str">
        <f t="shared" si="526"/>
        <v/>
      </c>
      <c r="B1719" s="336" t="str">
        <f t="shared" si="527"/>
        <v/>
      </c>
      <c r="C1719" s="372"/>
      <c r="D1719" s="333" t="str">
        <f t="shared" si="528"/>
        <v/>
      </c>
      <c r="E1719" s="373"/>
      <c r="F1719" s="339">
        <f t="shared" si="529"/>
        <v>0</v>
      </c>
      <c r="G1719" s="340">
        <f t="shared" si="530"/>
        <v>0</v>
      </c>
    </row>
    <row r="1720" spans="1:7" ht="20.100000000000001" customHeight="1">
      <c r="A1720" s="371" t="str">
        <f t="shared" si="526"/>
        <v/>
      </c>
      <c r="B1720" s="336" t="str">
        <f t="shared" si="527"/>
        <v/>
      </c>
      <c r="C1720" s="372"/>
      <c r="D1720" s="333" t="str">
        <f t="shared" si="528"/>
        <v/>
      </c>
      <c r="E1720" s="373"/>
      <c r="F1720" s="339">
        <f t="shared" si="529"/>
        <v>0</v>
      </c>
      <c r="G1720" s="340">
        <f t="shared" si="530"/>
        <v>0</v>
      </c>
    </row>
    <row r="1721" spans="1:7" ht="20.100000000000001" customHeight="1">
      <c r="A1721" s="371" t="str">
        <f t="shared" si="526"/>
        <v/>
      </c>
      <c r="B1721" s="336" t="str">
        <f t="shared" si="527"/>
        <v/>
      </c>
      <c r="C1721" s="372"/>
      <c r="D1721" s="333" t="str">
        <f t="shared" si="528"/>
        <v/>
      </c>
      <c r="E1721" s="373"/>
      <c r="F1721" s="339">
        <f t="shared" si="529"/>
        <v>0</v>
      </c>
      <c r="G1721" s="340">
        <f t="shared" si="530"/>
        <v>0</v>
      </c>
    </row>
    <row r="1722" spans="1:7" ht="20.100000000000001" customHeight="1">
      <c r="A1722" s="371" t="str">
        <f t="shared" si="526"/>
        <v/>
      </c>
      <c r="B1722" s="336" t="str">
        <f t="shared" si="527"/>
        <v/>
      </c>
      <c r="C1722" s="372"/>
      <c r="D1722" s="333" t="str">
        <f t="shared" si="528"/>
        <v/>
      </c>
      <c r="E1722" s="373"/>
      <c r="F1722" s="339">
        <f t="shared" si="529"/>
        <v>0</v>
      </c>
      <c r="G1722" s="340">
        <f t="shared" si="530"/>
        <v>0</v>
      </c>
    </row>
    <row r="1723" spans="1:7" ht="20.100000000000001" customHeight="1">
      <c r="A1723" s="371" t="str">
        <f t="shared" si="526"/>
        <v/>
      </c>
      <c r="B1723" s="336" t="str">
        <f t="shared" si="527"/>
        <v/>
      </c>
      <c r="C1723" s="372"/>
      <c r="D1723" s="333" t="str">
        <f t="shared" si="528"/>
        <v/>
      </c>
      <c r="E1723" s="373"/>
      <c r="F1723" s="339">
        <f t="shared" si="529"/>
        <v>0</v>
      </c>
      <c r="G1723" s="340">
        <f t="shared" si="530"/>
        <v>0</v>
      </c>
    </row>
    <row r="1724" spans="1:7" ht="20.100000000000001" customHeight="1">
      <c r="A1724" s="371" t="str">
        <f t="shared" si="526"/>
        <v/>
      </c>
      <c r="B1724" s="336" t="str">
        <f t="shared" si="527"/>
        <v/>
      </c>
      <c r="C1724" s="372"/>
      <c r="D1724" s="333" t="str">
        <f t="shared" si="528"/>
        <v/>
      </c>
      <c r="E1724" s="373"/>
      <c r="F1724" s="339">
        <f t="shared" si="529"/>
        <v>0</v>
      </c>
      <c r="G1724" s="340">
        <f t="shared" si="530"/>
        <v>0</v>
      </c>
    </row>
    <row r="1725" spans="1:7" ht="20.100000000000001" customHeight="1">
      <c r="A1725" s="371" t="str">
        <f t="shared" si="526"/>
        <v/>
      </c>
      <c r="B1725" s="336" t="str">
        <f t="shared" si="527"/>
        <v/>
      </c>
      <c r="C1725" s="372"/>
      <c r="D1725" s="333" t="str">
        <f t="shared" si="528"/>
        <v/>
      </c>
      <c r="E1725" s="373"/>
      <c r="F1725" s="339">
        <f t="shared" si="529"/>
        <v>0</v>
      </c>
      <c r="G1725" s="340">
        <f t="shared" si="530"/>
        <v>0</v>
      </c>
    </row>
    <row r="1726" spans="1:7" ht="20.100000000000001" customHeight="1">
      <c r="A1726" s="374"/>
      <c r="B1726" s="360"/>
      <c r="C1726" s="360"/>
      <c r="D1726" s="338"/>
      <c r="E1726" s="356"/>
      <c r="F1726" s="598" t="s">
        <v>27</v>
      </c>
      <c r="G1726" s="341">
        <f>SUBTOTAL(9,G1712:G1725)</f>
        <v>0</v>
      </c>
    </row>
    <row r="1727" spans="1:7" ht="20.100000000000001" customHeight="1">
      <c r="A1727" s="374"/>
      <c r="B1727" s="360"/>
      <c r="C1727" s="347" t="s">
        <v>722</v>
      </c>
      <c r="D1727" s="338"/>
      <c r="E1727" s="356"/>
      <c r="F1727" s="357"/>
      <c r="G1727" s="375"/>
    </row>
    <row r="1728" spans="1:7" ht="20.100000000000001" customHeight="1">
      <c r="A1728" s="371" t="str">
        <f t="shared" ref="A1728:A1735" si="531">IFERROR(VLOOKUP(C1728,Tabla_Insumos,4,FALSE),"")</f>
        <v/>
      </c>
      <c r="B1728" s="336" t="str">
        <f t="shared" ref="B1728:B1735" si="532">IFERROR(VLOOKUP(C1728,Tabla_Insumos,5,FALSE),"")</f>
        <v/>
      </c>
      <c r="C1728" s="342"/>
      <c r="D1728" s="333" t="str">
        <f>IFERROR(VLOOKUP(C1728,Tabla_Insumos,2,FALSE),"")</f>
        <v/>
      </c>
      <c r="E1728" s="403"/>
      <c r="F1728" s="376">
        <f t="shared" ref="F1728:F1735" si="533">IFERROR(VLOOKUP(C1728,Tabla_Insumos,3,FALSE),0)</f>
        <v>0</v>
      </c>
      <c r="G1728" s="340">
        <f>ROUND(E1728*F1728,2)</f>
        <v>0</v>
      </c>
    </row>
    <row r="1729" spans="1:7" ht="20.100000000000001" customHeight="1">
      <c r="A1729" s="371" t="str">
        <f t="shared" si="531"/>
        <v/>
      </c>
      <c r="B1729" s="336" t="str">
        <f t="shared" si="532"/>
        <v/>
      </c>
      <c r="C1729" s="342"/>
      <c r="D1729" s="333" t="str">
        <f>IFERROR(VLOOKUP(C1729,Tabla_Insumos,2,FALSE),"")</f>
        <v/>
      </c>
      <c r="E1729" s="403"/>
      <c r="F1729" s="376">
        <f t="shared" si="533"/>
        <v>0</v>
      </c>
      <c r="G1729" s="340">
        <f t="shared" ref="G1729:G1735" si="534">ROUND(E1729*F1729,2)</f>
        <v>0</v>
      </c>
    </row>
    <row r="1730" spans="1:7" ht="20.100000000000001" customHeight="1">
      <c r="A1730" s="371" t="str">
        <f t="shared" si="531"/>
        <v/>
      </c>
      <c r="B1730" s="336" t="str">
        <f t="shared" si="532"/>
        <v/>
      </c>
      <c r="C1730" s="409"/>
      <c r="D1730" s="333"/>
      <c r="E1730" s="337"/>
      <c r="F1730" s="376">
        <f t="shared" si="533"/>
        <v>0</v>
      </c>
      <c r="G1730" s="340">
        <f>ROUND(E1730*F1730,2)</f>
        <v>0</v>
      </c>
    </row>
    <row r="1731" spans="1:7" ht="20.100000000000001" customHeight="1">
      <c r="A1731" s="371" t="str">
        <f t="shared" si="531"/>
        <v/>
      </c>
      <c r="B1731" s="336" t="str">
        <f t="shared" si="532"/>
        <v/>
      </c>
      <c r="C1731" s="343"/>
      <c r="D1731" s="333" t="str">
        <f>IFERROR(VLOOKUP(C1731,Tabla_Insumos,2,FALSE),"")</f>
        <v/>
      </c>
      <c r="E1731" s="337"/>
      <c r="F1731" s="376">
        <f t="shared" si="533"/>
        <v>0</v>
      </c>
      <c r="G1731" s="340">
        <f t="shared" si="534"/>
        <v>0</v>
      </c>
    </row>
    <row r="1732" spans="1:7" ht="20.100000000000001" customHeight="1">
      <c r="A1732" s="371" t="str">
        <f t="shared" si="531"/>
        <v/>
      </c>
      <c r="B1732" s="336" t="str">
        <f t="shared" si="532"/>
        <v/>
      </c>
      <c r="C1732" s="336"/>
      <c r="D1732" s="333" t="str">
        <f>IFERROR(VLOOKUP(C1732,Tabla_Insumos,2,FALSE),"")</f>
        <v/>
      </c>
      <c r="E1732" s="337"/>
      <c r="F1732" s="376">
        <f t="shared" si="533"/>
        <v>0</v>
      </c>
      <c r="G1732" s="340">
        <f t="shared" si="534"/>
        <v>0</v>
      </c>
    </row>
    <row r="1733" spans="1:7" ht="20.100000000000001" customHeight="1">
      <c r="A1733" s="371" t="str">
        <f t="shared" si="531"/>
        <v/>
      </c>
      <c r="B1733" s="336" t="str">
        <f t="shared" si="532"/>
        <v/>
      </c>
      <c r="C1733" s="336"/>
      <c r="D1733" s="333" t="str">
        <f>IFERROR(VLOOKUP(C1733,Tabla_Insumos,2,FALSE),"")</f>
        <v/>
      </c>
      <c r="E1733" s="337"/>
      <c r="F1733" s="376">
        <f t="shared" si="533"/>
        <v>0</v>
      </c>
      <c r="G1733" s="340">
        <f t="shared" si="534"/>
        <v>0</v>
      </c>
    </row>
    <row r="1734" spans="1:7" ht="20.100000000000001" customHeight="1">
      <c r="A1734" s="371" t="str">
        <f t="shared" si="531"/>
        <v/>
      </c>
      <c r="B1734" s="336" t="str">
        <f t="shared" si="532"/>
        <v/>
      </c>
      <c r="C1734" s="372"/>
      <c r="D1734" s="333" t="str">
        <f>IFERROR(VLOOKUP(C1734,Tabla_Insumos,2,FALSE),"")</f>
        <v/>
      </c>
      <c r="E1734" s="373"/>
      <c r="F1734" s="376">
        <f t="shared" si="533"/>
        <v>0</v>
      </c>
      <c r="G1734" s="340">
        <f t="shared" si="534"/>
        <v>0</v>
      </c>
    </row>
    <row r="1735" spans="1:7" ht="20.100000000000001" customHeight="1">
      <c r="A1735" s="371" t="str">
        <f t="shared" si="531"/>
        <v/>
      </c>
      <c r="B1735" s="336" t="str">
        <f t="shared" si="532"/>
        <v/>
      </c>
      <c r="C1735" s="372"/>
      <c r="D1735" s="333" t="str">
        <f>IFERROR(VLOOKUP(C1735,Tabla_Insumos,2,FALSE),"")</f>
        <v/>
      </c>
      <c r="E1735" s="373"/>
      <c r="F1735" s="376">
        <f t="shared" si="533"/>
        <v>0</v>
      </c>
      <c r="G1735" s="340">
        <f t="shared" si="534"/>
        <v>0</v>
      </c>
    </row>
    <row r="1736" spans="1:7" ht="20.100000000000001" customHeight="1">
      <c r="A1736" s="374"/>
      <c r="B1736" s="360"/>
      <c r="C1736" s="360"/>
      <c r="D1736" s="338"/>
      <c r="E1736" s="356"/>
      <c r="F1736" s="598" t="s">
        <v>28</v>
      </c>
      <c r="G1736" s="341">
        <f>SUBTOTAL(9,G1728:G1735)</f>
        <v>0</v>
      </c>
    </row>
    <row r="1737" spans="1:7" ht="20.100000000000001" customHeight="1">
      <c r="A1737" s="374"/>
      <c r="B1737" s="360"/>
      <c r="C1737" s="347" t="s">
        <v>723</v>
      </c>
      <c r="D1737" s="338"/>
      <c r="E1737" s="356"/>
      <c r="F1737" s="357"/>
      <c r="G1737" s="375"/>
    </row>
    <row r="1738" spans="1:7" ht="20.100000000000001" customHeight="1">
      <c r="A1738" s="371" t="str">
        <f t="shared" ref="A1738:A1746" si="535">IFERROR(VLOOKUP(C1738,Tabla_Insumos,4,FALSE),"")</f>
        <v/>
      </c>
      <c r="B1738" s="336" t="str">
        <f t="shared" ref="B1738:B1746" si="536">IFERROR(VLOOKUP(C1738,Tabla_Insumos,5,FALSE),"")</f>
        <v/>
      </c>
      <c r="C1738" s="343"/>
      <c r="D1738" s="333" t="str">
        <f t="shared" ref="D1738:D1746" si="537">IFERROR(VLOOKUP(C1738,Tabla_Insumos,2,FALSE),"")</f>
        <v/>
      </c>
      <c r="E1738" s="402"/>
      <c r="F1738" s="339">
        <f t="shared" ref="F1738:F1746" si="538">IFERROR(VLOOKUP(C1738,Tabla_Insumos,3,FALSE),0)</f>
        <v>0</v>
      </c>
      <c r="G1738" s="340">
        <f>ROUND(E1738*F1738,2)</f>
        <v>0</v>
      </c>
    </row>
    <row r="1739" spans="1:7" ht="20.100000000000001" customHeight="1">
      <c r="A1739" s="371" t="str">
        <f t="shared" si="535"/>
        <v/>
      </c>
      <c r="B1739" s="336" t="str">
        <f t="shared" si="536"/>
        <v/>
      </c>
      <c r="C1739" s="410"/>
      <c r="D1739" s="333" t="str">
        <f t="shared" si="537"/>
        <v/>
      </c>
      <c r="E1739" s="402"/>
      <c r="F1739" s="339">
        <f t="shared" si="538"/>
        <v>0</v>
      </c>
      <c r="G1739" s="340">
        <f t="shared" ref="G1739:G1746" si="539">ROUND(E1739*F1739,2)</f>
        <v>0</v>
      </c>
    </row>
    <row r="1740" spans="1:7" ht="20.100000000000001" customHeight="1">
      <c r="A1740" s="371" t="str">
        <f t="shared" si="535"/>
        <v/>
      </c>
      <c r="B1740" s="336" t="str">
        <f t="shared" si="536"/>
        <v/>
      </c>
      <c r="C1740" s="342"/>
      <c r="D1740" s="333" t="str">
        <f t="shared" si="537"/>
        <v/>
      </c>
      <c r="E1740" s="337"/>
      <c r="F1740" s="339">
        <f t="shared" si="538"/>
        <v>0</v>
      </c>
      <c r="G1740" s="340">
        <f t="shared" si="539"/>
        <v>0</v>
      </c>
    </row>
    <row r="1741" spans="1:7" ht="20.100000000000001" customHeight="1">
      <c r="A1741" s="371" t="str">
        <f t="shared" si="535"/>
        <v/>
      </c>
      <c r="B1741" s="336" t="str">
        <f t="shared" si="536"/>
        <v/>
      </c>
      <c r="C1741" s="377"/>
      <c r="D1741" s="333" t="str">
        <f t="shared" si="537"/>
        <v/>
      </c>
      <c r="E1741" s="337"/>
      <c r="F1741" s="339">
        <f t="shared" si="538"/>
        <v>0</v>
      </c>
      <c r="G1741" s="340">
        <f t="shared" si="539"/>
        <v>0</v>
      </c>
    </row>
    <row r="1742" spans="1:7" ht="20.100000000000001" customHeight="1">
      <c r="A1742" s="371" t="str">
        <f t="shared" si="535"/>
        <v/>
      </c>
      <c r="B1742" s="336" t="str">
        <f t="shared" si="536"/>
        <v/>
      </c>
      <c r="C1742" s="378"/>
      <c r="D1742" s="333" t="str">
        <f t="shared" si="537"/>
        <v/>
      </c>
      <c r="E1742" s="337"/>
      <c r="F1742" s="339">
        <f t="shared" si="538"/>
        <v>0</v>
      </c>
      <c r="G1742" s="340">
        <f t="shared" si="539"/>
        <v>0</v>
      </c>
    </row>
    <row r="1743" spans="1:7" ht="20.100000000000001" customHeight="1">
      <c r="A1743" s="371" t="str">
        <f t="shared" si="535"/>
        <v/>
      </c>
      <c r="B1743" s="336" t="str">
        <f t="shared" si="536"/>
        <v/>
      </c>
      <c r="C1743" s="372"/>
      <c r="D1743" s="333" t="str">
        <f t="shared" si="537"/>
        <v/>
      </c>
      <c r="E1743" s="373"/>
      <c r="F1743" s="339">
        <f t="shared" si="538"/>
        <v>0</v>
      </c>
      <c r="G1743" s="340">
        <f t="shared" si="539"/>
        <v>0</v>
      </c>
    </row>
    <row r="1744" spans="1:7" ht="20.100000000000001" customHeight="1">
      <c r="A1744" s="371" t="str">
        <f t="shared" si="535"/>
        <v/>
      </c>
      <c r="B1744" s="336" t="str">
        <f t="shared" si="536"/>
        <v/>
      </c>
      <c r="C1744" s="372"/>
      <c r="D1744" s="333" t="str">
        <f t="shared" si="537"/>
        <v/>
      </c>
      <c r="E1744" s="373"/>
      <c r="F1744" s="339">
        <f t="shared" si="538"/>
        <v>0</v>
      </c>
      <c r="G1744" s="340">
        <f t="shared" si="539"/>
        <v>0</v>
      </c>
    </row>
    <row r="1745" spans="1:7" ht="20.100000000000001" customHeight="1">
      <c r="A1745" s="371" t="str">
        <f t="shared" si="535"/>
        <v/>
      </c>
      <c r="B1745" s="336" t="str">
        <f t="shared" si="536"/>
        <v/>
      </c>
      <c r="C1745" s="372"/>
      <c r="D1745" s="333" t="str">
        <f t="shared" si="537"/>
        <v/>
      </c>
      <c r="E1745" s="373"/>
      <c r="F1745" s="339">
        <f t="shared" si="538"/>
        <v>0</v>
      </c>
      <c r="G1745" s="340">
        <f t="shared" si="539"/>
        <v>0</v>
      </c>
    </row>
    <row r="1746" spans="1:7" ht="20.100000000000001" customHeight="1">
      <c r="A1746" s="371" t="str">
        <f t="shared" si="535"/>
        <v/>
      </c>
      <c r="B1746" s="336" t="str">
        <f t="shared" si="536"/>
        <v/>
      </c>
      <c r="C1746" s="372"/>
      <c r="D1746" s="333" t="str">
        <f t="shared" si="537"/>
        <v/>
      </c>
      <c r="E1746" s="373"/>
      <c r="F1746" s="339">
        <f t="shared" si="538"/>
        <v>0</v>
      </c>
      <c r="G1746" s="340">
        <f t="shared" si="539"/>
        <v>0</v>
      </c>
    </row>
    <row r="1747" spans="1:7" ht="20.100000000000001" customHeight="1">
      <c r="A1747" s="379"/>
      <c r="B1747" s="338"/>
      <c r="C1747" s="360"/>
      <c r="D1747" s="338"/>
      <c r="E1747" s="356"/>
      <c r="F1747" s="598" t="s">
        <v>29</v>
      </c>
      <c r="G1747" s="341">
        <f>SUBTOTAL(9,G1738:G1746)</f>
        <v>0</v>
      </c>
    </row>
    <row r="1748" spans="1:7" ht="20.100000000000001" customHeight="1" thickBot="1">
      <c r="A1748" s="380"/>
      <c r="B1748" s="381"/>
      <c r="C1748" s="382"/>
      <c r="D1748" s="381"/>
      <c r="E1748" s="383"/>
      <c r="F1748" s="384"/>
      <c r="G1748" s="385"/>
    </row>
    <row r="1749" spans="1:7" ht="20.100000000000001" customHeight="1" thickBot="1">
      <c r="A1749" s="395">
        <f>B1707</f>
        <v>33</v>
      </c>
      <c r="B1749" s="386" t="str">
        <f>C1707</f>
        <v>Mesadas, campana y ventilaciones</v>
      </c>
      <c r="C1749" s="387"/>
      <c r="D1749" s="387" t="s">
        <v>30</v>
      </c>
      <c r="E1749" s="388"/>
      <c r="F1749" s="389" t="s">
        <v>31</v>
      </c>
      <c r="G1749" s="390">
        <f>SUBTOTAL(9,G1712:G1748)</f>
        <v>0</v>
      </c>
    </row>
    <row r="1750" spans="1:7" ht="20.100000000000001" customHeight="1" thickTop="1" thickBot="1"/>
    <row r="1751" spans="1:7" ht="20.100000000000001" customHeight="1" thickTop="1">
      <c r="A1751" s="391" t="s">
        <v>1255</v>
      </c>
      <c r="B1751" s="392"/>
      <c r="C1751" s="392"/>
      <c r="D1751" s="392"/>
      <c r="E1751" s="392"/>
      <c r="F1751" s="392"/>
      <c r="G1751" s="393"/>
    </row>
    <row r="1752" spans="1:7" ht="20.100000000000001" customHeight="1">
      <c r="A1752" s="344" t="s">
        <v>719</v>
      </c>
      <c r="B1752" s="345" t="str">
        <f>Comitente</f>
        <v>INSTITUTO PROVINCIAL DE LA VIVIENDA</v>
      </c>
      <c r="C1752" s="346"/>
      <c r="D1752" s="347"/>
      <c r="E1752" s="347"/>
      <c r="F1752" s="348"/>
      <c r="G1752" s="349"/>
    </row>
    <row r="1753" spans="1:7" ht="20.100000000000001" customHeight="1">
      <c r="A1753" s="344" t="s">
        <v>720</v>
      </c>
      <c r="B1753" s="345" t="str">
        <f>Contratista</f>
        <v>xxxxxx</v>
      </c>
      <c r="C1753" s="350"/>
      <c r="D1753" s="350"/>
      <c r="E1753" s="350"/>
      <c r="F1753" s="351"/>
      <c r="G1753" s="352"/>
    </row>
    <row r="1754" spans="1:7" ht="20.100000000000001" customHeight="1">
      <c r="A1754" s="344" t="s">
        <v>20</v>
      </c>
      <c r="B1754" s="345" t="str">
        <f>Obra</f>
        <v>BARRIO SAN CAYETANO - DPTO. CHIMBAS</v>
      </c>
      <c r="C1754" s="350"/>
      <c r="D1754" s="350"/>
      <c r="E1754" s="350"/>
      <c r="F1754" s="351" t="s">
        <v>33</v>
      </c>
      <c r="G1754" s="353">
        <f>+Datos!$C$10</f>
        <v>43525</v>
      </c>
    </row>
    <row r="1755" spans="1:7" ht="20.100000000000001" customHeight="1">
      <c r="A1755" s="354" t="s">
        <v>718</v>
      </c>
      <c r="B1755" s="355" t="str">
        <f>Ubicación</f>
        <v>DPTO. CHIMBAS</v>
      </c>
      <c r="C1755" s="355"/>
      <c r="D1755" s="338"/>
      <c r="E1755" s="356"/>
      <c r="F1755" s="357"/>
      <c r="G1755" s="358"/>
    </row>
    <row r="1756" spans="1:7" ht="20.100000000000001" customHeight="1">
      <c r="A1756" s="354" t="s">
        <v>34</v>
      </c>
      <c r="B1756" s="359" t="s">
        <v>1125</v>
      </c>
      <c r="C1756" s="360" t="str">
        <f>IFERROR(VLOOKUP(B1756,Tabla_CyP,2,FALSE),"")</f>
        <v>VIVIENDA</v>
      </c>
      <c r="D1756" s="361"/>
      <c r="E1756" s="356"/>
      <c r="F1756" s="357"/>
      <c r="G1756" s="358"/>
    </row>
    <row r="1757" spans="1:7" ht="20.100000000000001" customHeight="1">
      <c r="A1757" s="354" t="s">
        <v>21</v>
      </c>
      <c r="B1757" s="394" t="str">
        <f>IFERROR(VLOOKUP(COUNTIF($A$1:A1757,"ITEM:"),Tabla_NumeroItem,2,FALSE),"")</f>
        <v>33.1</v>
      </c>
      <c r="C1757" s="360" t="str">
        <f>IFERROR(VLOOKUP(B1757,Tabla_CyP,2,FALSE),"")</f>
        <v>Mesadas, campana y ventilaciones p/ disc.</v>
      </c>
      <c r="D1757" s="338"/>
      <c r="E1757" s="356"/>
      <c r="F1757" s="351" t="s">
        <v>22</v>
      </c>
      <c r="G1757" s="362" t="str">
        <f>IFERROR(VLOOKUP(B1757,Tabla_CyP,4,FALSE),"")</f>
        <v>gl</v>
      </c>
    </row>
    <row r="1758" spans="1:7" ht="20.100000000000001" customHeight="1">
      <c r="A1758" s="354"/>
      <c r="B1758" s="355"/>
      <c r="C1758" s="360"/>
      <c r="D1758" s="338"/>
      <c r="E1758" s="356"/>
      <c r="F1758" s="357"/>
      <c r="G1758" s="358"/>
    </row>
    <row r="1759" spans="1:7" ht="20.100000000000001" customHeight="1">
      <c r="A1759" s="628" t="s">
        <v>581</v>
      </c>
      <c r="B1759" s="629"/>
      <c r="C1759" s="630" t="s">
        <v>0</v>
      </c>
      <c r="D1759" s="630" t="s">
        <v>23</v>
      </c>
      <c r="E1759" s="632" t="s">
        <v>24</v>
      </c>
      <c r="F1759" s="624" t="s">
        <v>25</v>
      </c>
      <c r="G1759" s="626" t="s">
        <v>26</v>
      </c>
    </row>
    <row r="1760" spans="1:7" ht="20.100000000000001" customHeight="1">
      <c r="A1760" s="363" t="s">
        <v>582</v>
      </c>
      <c r="B1760" s="364" t="s">
        <v>583</v>
      </c>
      <c r="C1760" s="631"/>
      <c r="D1760" s="631"/>
      <c r="E1760" s="633"/>
      <c r="F1760" s="625"/>
      <c r="G1760" s="627"/>
    </row>
    <row r="1761" spans="1:7" ht="20.100000000000001" customHeight="1">
      <c r="A1761" s="599"/>
      <c r="B1761" s="365"/>
      <c r="C1761" s="366" t="s">
        <v>721</v>
      </c>
      <c r="D1761" s="367"/>
      <c r="E1761" s="368"/>
      <c r="F1761" s="369"/>
      <c r="G1761" s="370"/>
    </row>
    <row r="1762" spans="1:7" ht="20.100000000000001" customHeight="1">
      <c r="A1762" s="371" t="str">
        <f t="shared" ref="A1762:A1775" si="540">IFERROR(VLOOKUP(C1762,Tabla_Insumos,4,FALSE),"")</f>
        <v/>
      </c>
      <c r="B1762" s="336" t="str">
        <f t="shared" ref="B1762:B1775" si="541">IFERROR(VLOOKUP(C1762,Tabla_Insumos,5,FALSE),"")</f>
        <v/>
      </c>
      <c r="C1762" s="409"/>
      <c r="D1762" s="333" t="str">
        <f t="shared" ref="D1762:D1775" si="542">IFERROR(VLOOKUP(C1762,Tabla_Insumos,2,FALSE),"")</f>
        <v/>
      </c>
      <c r="E1762" s="373"/>
      <c r="F1762" s="339">
        <f t="shared" ref="F1762:F1775" si="543">IFERROR(VLOOKUP(C1762,Tabla_Insumos,3,FALSE),0)</f>
        <v>0</v>
      </c>
      <c r="G1762" s="340">
        <f>ROUND(E1762*F1762,2)</f>
        <v>0</v>
      </c>
    </row>
    <row r="1763" spans="1:7" ht="20.100000000000001" customHeight="1">
      <c r="A1763" s="371" t="str">
        <f t="shared" si="540"/>
        <v/>
      </c>
      <c r="B1763" s="336" t="str">
        <f t="shared" si="541"/>
        <v/>
      </c>
      <c r="C1763" s="406"/>
      <c r="D1763" s="333" t="str">
        <f t="shared" si="542"/>
        <v/>
      </c>
      <c r="E1763" s="373"/>
      <c r="F1763" s="339">
        <f t="shared" si="543"/>
        <v>0</v>
      </c>
      <c r="G1763" s="340">
        <f t="shared" ref="G1763:G1775" si="544">ROUND(E1763*F1763,2)</f>
        <v>0</v>
      </c>
    </row>
    <row r="1764" spans="1:7" ht="20.100000000000001" customHeight="1">
      <c r="A1764" s="371" t="str">
        <f t="shared" si="540"/>
        <v/>
      </c>
      <c r="B1764" s="336" t="str">
        <f t="shared" si="541"/>
        <v/>
      </c>
      <c r="C1764" s="406"/>
      <c r="D1764" s="333" t="str">
        <f t="shared" si="542"/>
        <v/>
      </c>
      <c r="E1764" s="373"/>
      <c r="F1764" s="339">
        <f t="shared" si="543"/>
        <v>0</v>
      </c>
      <c r="G1764" s="340">
        <f t="shared" si="544"/>
        <v>0</v>
      </c>
    </row>
    <row r="1765" spans="1:7" ht="20.100000000000001" customHeight="1">
      <c r="A1765" s="371" t="str">
        <f t="shared" si="540"/>
        <v/>
      </c>
      <c r="B1765" s="336" t="str">
        <f t="shared" si="541"/>
        <v/>
      </c>
      <c r="C1765" s="372"/>
      <c r="D1765" s="333" t="str">
        <f t="shared" si="542"/>
        <v/>
      </c>
      <c r="E1765" s="373"/>
      <c r="F1765" s="339">
        <f t="shared" si="543"/>
        <v>0</v>
      </c>
      <c r="G1765" s="340">
        <f t="shared" si="544"/>
        <v>0</v>
      </c>
    </row>
    <row r="1766" spans="1:7" ht="20.100000000000001" customHeight="1">
      <c r="A1766" s="371" t="str">
        <f t="shared" si="540"/>
        <v/>
      </c>
      <c r="B1766" s="336" t="str">
        <f t="shared" si="541"/>
        <v/>
      </c>
      <c r="C1766" s="372"/>
      <c r="D1766" s="333" t="str">
        <f t="shared" si="542"/>
        <v/>
      </c>
      <c r="E1766" s="373"/>
      <c r="F1766" s="339">
        <f t="shared" si="543"/>
        <v>0</v>
      </c>
      <c r="G1766" s="340">
        <f t="shared" si="544"/>
        <v>0</v>
      </c>
    </row>
    <row r="1767" spans="1:7" ht="20.100000000000001" customHeight="1">
      <c r="A1767" s="371" t="str">
        <f t="shared" si="540"/>
        <v/>
      </c>
      <c r="B1767" s="336" t="str">
        <f t="shared" si="541"/>
        <v/>
      </c>
      <c r="C1767" s="372"/>
      <c r="D1767" s="333" t="str">
        <f t="shared" si="542"/>
        <v/>
      </c>
      <c r="E1767" s="373"/>
      <c r="F1767" s="339">
        <f t="shared" si="543"/>
        <v>0</v>
      </c>
      <c r="G1767" s="340">
        <f t="shared" si="544"/>
        <v>0</v>
      </c>
    </row>
    <row r="1768" spans="1:7" ht="20.100000000000001" customHeight="1">
      <c r="A1768" s="371" t="str">
        <f t="shared" si="540"/>
        <v/>
      </c>
      <c r="B1768" s="336" t="str">
        <f t="shared" si="541"/>
        <v/>
      </c>
      <c r="C1768" s="372"/>
      <c r="D1768" s="333" t="str">
        <f t="shared" si="542"/>
        <v/>
      </c>
      <c r="E1768" s="373"/>
      <c r="F1768" s="339">
        <f t="shared" si="543"/>
        <v>0</v>
      </c>
      <c r="G1768" s="340">
        <f t="shared" si="544"/>
        <v>0</v>
      </c>
    </row>
    <row r="1769" spans="1:7" ht="20.100000000000001" customHeight="1">
      <c r="A1769" s="371" t="str">
        <f t="shared" si="540"/>
        <v/>
      </c>
      <c r="B1769" s="336" t="str">
        <f t="shared" si="541"/>
        <v/>
      </c>
      <c r="C1769" s="372"/>
      <c r="D1769" s="333" t="str">
        <f t="shared" si="542"/>
        <v/>
      </c>
      <c r="E1769" s="373"/>
      <c r="F1769" s="339">
        <f t="shared" si="543"/>
        <v>0</v>
      </c>
      <c r="G1769" s="340">
        <f t="shared" si="544"/>
        <v>0</v>
      </c>
    </row>
    <row r="1770" spans="1:7" ht="20.100000000000001" customHeight="1">
      <c r="A1770" s="371" t="str">
        <f t="shared" si="540"/>
        <v/>
      </c>
      <c r="B1770" s="336" t="str">
        <f t="shared" si="541"/>
        <v/>
      </c>
      <c r="C1770" s="372"/>
      <c r="D1770" s="333" t="str">
        <f t="shared" si="542"/>
        <v/>
      </c>
      <c r="E1770" s="373"/>
      <c r="F1770" s="339">
        <f t="shared" si="543"/>
        <v>0</v>
      </c>
      <c r="G1770" s="340">
        <f t="shared" si="544"/>
        <v>0</v>
      </c>
    </row>
    <row r="1771" spans="1:7" ht="20.100000000000001" customHeight="1">
      <c r="A1771" s="371" t="str">
        <f t="shared" si="540"/>
        <v/>
      </c>
      <c r="B1771" s="336" t="str">
        <f t="shared" si="541"/>
        <v/>
      </c>
      <c r="C1771" s="372"/>
      <c r="D1771" s="333" t="str">
        <f t="shared" si="542"/>
        <v/>
      </c>
      <c r="E1771" s="373"/>
      <c r="F1771" s="339">
        <f t="shared" si="543"/>
        <v>0</v>
      </c>
      <c r="G1771" s="340">
        <f t="shared" si="544"/>
        <v>0</v>
      </c>
    </row>
    <row r="1772" spans="1:7" ht="20.100000000000001" customHeight="1">
      <c r="A1772" s="371" t="str">
        <f t="shared" si="540"/>
        <v/>
      </c>
      <c r="B1772" s="336" t="str">
        <f t="shared" si="541"/>
        <v/>
      </c>
      <c r="C1772" s="372"/>
      <c r="D1772" s="333" t="str">
        <f t="shared" si="542"/>
        <v/>
      </c>
      <c r="E1772" s="373"/>
      <c r="F1772" s="339">
        <f t="shared" si="543"/>
        <v>0</v>
      </c>
      <c r="G1772" s="340">
        <f t="shared" si="544"/>
        <v>0</v>
      </c>
    </row>
    <row r="1773" spans="1:7" ht="20.100000000000001" customHeight="1">
      <c r="A1773" s="371" t="str">
        <f t="shared" si="540"/>
        <v/>
      </c>
      <c r="B1773" s="336" t="str">
        <f t="shared" si="541"/>
        <v/>
      </c>
      <c r="C1773" s="372"/>
      <c r="D1773" s="333" t="str">
        <f t="shared" si="542"/>
        <v/>
      </c>
      <c r="E1773" s="373"/>
      <c r="F1773" s="339">
        <f t="shared" si="543"/>
        <v>0</v>
      </c>
      <c r="G1773" s="340">
        <f t="shared" si="544"/>
        <v>0</v>
      </c>
    </row>
    <row r="1774" spans="1:7" ht="20.100000000000001" customHeight="1">
      <c r="A1774" s="371" t="str">
        <f t="shared" si="540"/>
        <v/>
      </c>
      <c r="B1774" s="336" t="str">
        <f t="shared" si="541"/>
        <v/>
      </c>
      <c r="C1774" s="372"/>
      <c r="D1774" s="333" t="str">
        <f t="shared" si="542"/>
        <v/>
      </c>
      <c r="E1774" s="373"/>
      <c r="F1774" s="339">
        <f t="shared" si="543"/>
        <v>0</v>
      </c>
      <c r="G1774" s="340">
        <f t="shared" si="544"/>
        <v>0</v>
      </c>
    </row>
    <row r="1775" spans="1:7" ht="20.100000000000001" customHeight="1">
      <c r="A1775" s="371" t="str">
        <f t="shared" si="540"/>
        <v/>
      </c>
      <c r="B1775" s="336" t="str">
        <f t="shared" si="541"/>
        <v/>
      </c>
      <c r="C1775" s="372"/>
      <c r="D1775" s="333" t="str">
        <f t="shared" si="542"/>
        <v/>
      </c>
      <c r="E1775" s="373"/>
      <c r="F1775" s="339">
        <f t="shared" si="543"/>
        <v>0</v>
      </c>
      <c r="G1775" s="340">
        <f t="shared" si="544"/>
        <v>0</v>
      </c>
    </row>
    <row r="1776" spans="1:7" ht="20.100000000000001" customHeight="1">
      <c r="A1776" s="374"/>
      <c r="B1776" s="360"/>
      <c r="C1776" s="360"/>
      <c r="D1776" s="338"/>
      <c r="E1776" s="356"/>
      <c r="F1776" s="598" t="s">
        <v>27</v>
      </c>
      <c r="G1776" s="341">
        <f>SUBTOTAL(9,G1762:G1775)</f>
        <v>0</v>
      </c>
    </row>
    <row r="1777" spans="1:7" ht="20.100000000000001" customHeight="1">
      <c r="A1777" s="374"/>
      <c r="B1777" s="360"/>
      <c r="C1777" s="347" t="s">
        <v>722</v>
      </c>
      <c r="D1777" s="338"/>
      <c r="E1777" s="356"/>
      <c r="F1777" s="357"/>
      <c r="G1777" s="375"/>
    </row>
    <row r="1778" spans="1:7" ht="20.100000000000001" customHeight="1">
      <c r="A1778" s="371" t="str">
        <f t="shared" ref="A1778:A1785" si="545">IFERROR(VLOOKUP(C1778,Tabla_Insumos,4,FALSE),"")</f>
        <v/>
      </c>
      <c r="B1778" s="336" t="str">
        <f t="shared" ref="B1778:B1785" si="546">IFERROR(VLOOKUP(C1778,Tabla_Insumos,5,FALSE),"")</f>
        <v/>
      </c>
      <c r="C1778" s="411"/>
      <c r="D1778" s="333" t="str">
        <f t="shared" ref="D1778:D1785" si="547">IFERROR(VLOOKUP(C1778,Tabla_Insumos,2,FALSE),"")</f>
        <v/>
      </c>
      <c r="E1778" s="373"/>
      <c r="F1778" s="376">
        <f t="shared" ref="F1778:F1785" si="548">IFERROR(VLOOKUP(C1778,Tabla_Insumos,3,FALSE),0)</f>
        <v>0</v>
      </c>
      <c r="G1778" s="340">
        <f>ROUND(E1778*F1778,2)</f>
        <v>0</v>
      </c>
    </row>
    <row r="1779" spans="1:7" ht="20.100000000000001" customHeight="1">
      <c r="A1779" s="371" t="str">
        <f t="shared" si="545"/>
        <v/>
      </c>
      <c r="B1779" s="336" t="str">
        <f t="shared" si="546"/>
        <v/>
      </c>
      <c r="C1779" s="372"/>
      <c r="D1779" s="333" t="str">
        <f t="shared" si="547"/>
        <v/>
      </c>
      <c r="E1779" s="373"/>
      <c r="F1779" s="376">
        <f t="shared" si="548"/>
        <v>0</v>
      </c>
      <c r="G1779" s="340">
        <f t="shared" ref="G1779:G1785" si="549">ROUND(E1779*F1779,2)</f>
        <v>0</v>
      </c>
    </row>
    <row r="1780" spans="1:7" ht="20.100000000000001" customHeight="1">
      <c r="A1780" s="371" t="str">
        <f t="shared" si="545"/>
        <v/>
      </c>
      <c r="B1780" s="336" t="str">
        <f t="shared" si="546"/>
        <v/>
      </c>
      <c r="C1780" s="343"/>
      <c r="D1780" s="333" t="str">
        <f t="shared" si="547"/>
        <v/>
      </c>
      <c r="E1780" s="337"/>
      <c r="F1780" s="376">
        <f t="shared" si="548"/>
        <v>0</v>
      </c>
      <c r="G1780" s="340">
        <f t="shared" si="549"/>
        <v>0</v>
      </c>
    </row>
    <row r="1781" spans="1:7" ht="20.100000000000001" customHeight="1">
      <c r="A1781" s="371" t="str">
        <f t="shared" si="545"/>
        <v/>
      </c>
      <c r="B1781" s="336" t="str">
        <f t="shared" si="546"/>
        <v/>
      </c>
      <c r="C1781" s="343"/>
      <c r="D1781" s="333" t="str">
        <f t="shared" si="547"/>
        <v/>
      </c>
      <c r="E1781" s="337"/>
      <c r="F1781" s="376">
        <f t="shared" si="548"/>
        <v>0</v>
      </c>
      <c r="G1781" s="340">
        <f t="shared" si="549"/>
        <v>0</v>
      </c>
    </row>
    <row r="1782" spans="1:7" ht="20.100000000000001" customHeight="1">
      <c r="A1782" s="371" t="str">
        <f t="shared" si="545"/>
        <v/>
      </c>
      <c r="B1782" s="336" t="str">
        <f t="shared" si="546"/>
        <v/>
      </c>
      <c r="C1782" s="336"/>
      <c r="D1782" s="333" t="str">
        <f t="shared" si="547"/>
        <v/>
      </c>
      <c r="E1782" s="337"/>
      <c r="F1782" s="376">
        <f t="shared" si="548"/>
        <v>0</v>
      </c>
      <c r="G1782" s="340">
        <f t="shared" si="549"/>
        <v>0</v>
      </c>
    </row>
    <row r="1783" spans="1:7" ht="20.100000000000001" customHeight="1">
      <c r="A1783" s="371" t="str">
        <f t="shared" si="545"/>
        <v/>
      </c>
      <c r="B1783" s="336" t="str">
        <f t="shared" si="546"/>
        <v/>
      </c>
      <c r="C1783" s="336"/>
      <c r="D1783" s="333" t="str">
        <f t="shared" si="547"/>
        <v/>
      </c>
      <c r="E1783" s="337"/>
      <c r="F1783" s="376">
        <f t="shared" si="548"/>
        <v>0</v>
      </c>
      <c r="G1783" s="340">
        <f t="shared" si="549"/>
        <v>0</v>
      </c>
    </row>
    <row r="1784" spans="1:7" ht="20.100000000000001" customHeight="1">
      <c r="A1784" s="371" t="str">
        <f t="shared" si="545"/>
        <v/>
      </c>
      <c r="B1784" s="336" t="str">
        <f t="shared" si="546"/>
        <v/>
      </c>
      <c r="C1784" s="372"/>
      <c r="D1784" s="333" t="str">
        <f t="shared" si="547"/>
        <v/>
      </c>
      <c r="E1784" s="373"/>
      <c r="F1784" s="376">
        <f t="shared" si="548"/>
        <v>0</v>
      </c>
      <c r="G1784" s="340">
        <f t="shared" si="549"/>
        <v>0</v>
      </c>
    </row>
    <row r="1785" spans="1:7" ht="20.100000000000001" customHeight="1">
      <c r="A1785" s="371" t="str">
        <f t="shared" si="545"/>
        <v/>
      </c>
      <c r="B1785" s="336" t="str">
        <f t="shared" si="546"/>
        <v/>
      </c>
      <c r="C1785" s="372"/>
      <c r="D1785" s="333" t="str">
        <f t="shared" si="547"/>
        <v/>
      </c>
      <c r="E1785" s="373"/>
      <c r="F1785" s="376">
        <f t="shared" si="548"/>
        <v>0</v>
      </c>
      <c r="G1785" s="340">
        <f t="shared" si="549"/>
        <v>0</v>
      </c>
    </row>
    <row r="1786" spans="1:7" ht="20.100000000000001" customHeight="1">
      <c r="A1786" s="374"/>
      <c r="B1786" s="360"/>
      <c r="C1786" s="360"/>
      <c r="D1786" s="338"/>
      <c r="E1786" s="356"/>
      <c r="F1786" s="598" t="s">
        <v>28</v>
      </c>
      <c r="G1786" s="341">
        <f>SUBTOTAL(9,G1778:G1785)</f>
        <v>0</v>
      </c>
    </row>
    <row r="1787" spans="1:7" ht="20.100000000000001" customHeight="1">
      <c r="A1787" s="374"/>
      <c r="B1787" s="360"/>
      <c r="C1787" s="347" t="s">
        <v>723</v>
      </c>
      <c r="D1787" s="338"/>
      <c r="E1787" s="356"/>
      <c r="F1787" s="357"/>
      <c r="G1787" s="375"/>
    </row>
    <row r="1788" spans="1:7" ht="20.100000000000001" customHeight="1">
      <c r="A1788" s="371" t="str">
        <f t="shared" ref="A1788:A1796" si="550">IFERROR(VLOOKUP(C1788,Tabla_Insumos,4,FALSE),"")</f>
        <v/>
      </c>
      <c r="B1788" s="336" t="str">
        <f t="shared" ref="B1788:B1796" si="551">IFERROR(VLOOKUP(C1788,Tabla_Insumos,5,FALSE),"")</f>
        <v/>
      </c>
      <c r="C1788" s="372"/>
      <c r="D1788" s="333" t="str">
        <f t="shared" ref="D1788:D1796" si="552">IFERROR(VLOOKUP(C1788,Tabla_Insumos,2,FALSE),"")</f>
        <v/>
      </c>
      <c r="E1788" s="373"/>
      <c r="F1788" s="339">
        <f t="shared" ref="F1788:F1796" si="553">IFERROR(VLOOKUP(C1788,Tabla_Insumos,3,FALSE),0)</f>
        <v>0</v>
      </c>
      <c r="G1788" s="340">
        <f>ROUND(E1788*F1788,2)</f>
        <v>0</v>
      </c>
    </row>
    <row r="1789" spans="1:7" ht="20.100000000000001" customHeight="1">
      <c r="A1789" s="371" t="str">
        <f t="shared" si="550"/>
        <v/>
      </c>
      <c r="B1789" s="336" t="str">
        <f t="shared" si="551"/>
        <v/>
      </c>
      <c r="C1789" s="343"/>
      <c r="D1789" s="333" t="str">
        <f t="shared" si="552"/>
        <v/>
      </c>
      <c r="E1789" s="337"/>
      <c r="F1789" s="339">
        <f t="shared" si="553"/>
        <v>0</v>
      </c>
      <c r="G1789" s="340">
        <f t="shared" ref="G1789:G1796" si="554">ROUND(E1789*F1789,2)</f>
        <v>0</v>
      </c>
    </row>
    <row r="1790" spans="1:7" ht="20.100000000000001" customHeight="1">
      <c r="A1790" s="371" t="str">
        <f t="shared" si="550"/>
        <v/>
      </c>
      <c r="B1790" s="336" t="str">
        <f t="shared" si="551"/>
        <v/>
      </c>
      <c r="C1790" s="342"/>
      <c r="D1790" s="333" t="str">
        <f t="shared" si="552"/>
        <v/>
      </c>
      <c r="E1790" s="337"/>
      <c r="F1790" s="339">
        <f t="shared" si="553"/>
        <v>0</v>
      </c>
      <c r="G1790" s="340">
        <f t="shared" si="554"/>
        <v>0</v>
      </c>
    </row>
    <row r="1791" spans="1:7" ht="20.100000000000001" customHeight="1">
      <c r="A1791" s="371" t="str">
        <f t="shared" si="550"/>
        <v/>
      </c>
      <c r="B1791" s="336" t="str">
        <f t="shared" si="551"/>
        <v/>
      </c>
      <c r="C1791" s="377"/>
      <c r="D1791" s="333" t="str">
        <f t="shared" si="552"/>
        <v/>
      </c>
      <c r="E1791" s="337"/>
      <c r="F1791" s="339">
        <f t="shared" si="553"/>
        <v>0</v>
      </c>
      <c r="G1791" s="340">
        <f t="shared" si="554"/>
        <v>0</v>
      </c>
    </row>
    <row r="1792" spans="1:7" ht="20.100000000000001" customHeight="1">
      <c r="A1792" s="371" t="str">
        <f t="shared" si="550"/>
        <v/>
      </c>
      <c r="B1792" s="336" t="str">
        <f t="shared" si="551"/>
        <v/>
      </c>
      <c r="C1792" s="378"/>
      <c r="D1792" s="333" t="str">
        <f t="shared" si="552"/>
        <v/>
      </c>
      <c r="E1792" s="337"/>
      <c r="F1792" s="339">
        <f t="shared" si="553"/>
        <v>0</v>
      </c>
      <c r="G1792" s="340">
        <f t="shared" si="554"/>
        <v>0</v>
      </c>
    </row>
    <row r="1793" spans="1:7" ht="20.100000000000001" customHeight="1">
      <c r="A1793" s="371" t="str">
        <f t="shared" si="550"/>
        <v/>
      </c>
      <c r="B1793" s="336" t="str">
        <f t="shared" si="551"/>
        <v/>
      </c>
      <c r="C1793" s="372"/>
      <c r="D1793" s="333" t="str">
        <f t="shared" si="552"/>
        <v/>
      </c>
      <c r="E1793" s="373"/>
      <c r="F1793" s="339">
        <f t="shared" si="553"/>
        <v>0</v>
      </c>
      <c r="G1793" s="340">
        <f t="shared" si="554"/>
        <v>0</v>
      </c>
    </row>
    <row r="1794" spans="1:7" ht="20.100000000000001" customHeight="1">
      <c r="A1794" s="371" t="str">
        <f t="shared" si="550"/>
        <v/>
      </c>
      <c r="B1794" s="336" t="str">
        <f t="shared" si="551"/>
        <v/>
      </c>
      <c r="C1794" s="372"/>
      <c r="D1794" s="333" t="str">
        <f t="shared" si="552"/>
        <v/>
      </c>
      <c r="E1794" s="373"/>
      <c r="F1794" s="339">
        <f t="shared" si="553"/>
        <v>0</v>
      </c>
      <c r="G1794" s="340">
        <f t="shared" si="554"/>
        <v>0</v>
      </c>
    </row>
    <row r="1795" spans="1:7" ht="20.100000000000001" customHeight="1">
      <c r="A1795" s="371" t="str">
        <f t="shared" si="550"/>
        <v/>
      </c>
      <c r="B1795" s="336" t="str">
        <f t="shared" si="551"/>
        <v/>
      </c>
      <c r="C1795" s="372"/>
      <c r="D1795" s="333" t="str">
        <f t="shared" si="552"/>
        <v/>
      </c>
      <c r="E1795" s="373"/>
      <c r="F1795" s="339">
        <f t="shared" si="553"/>
        <v>0</v>
      </c>
      <c r="G1795" s="340">
        <f t="shared" si="554"/>
        <v>0</v>
      </c>
    </row>
    <row r="1796" spans="1:7" ht="20.100000000000001" customHeight="1">
      <c r="A1796" s="371" t="str">
        <f t="shared" si="550"/>
        <v/>
      </c>
      <c r="B1796" s="336" t="str">
        <f t="shared" si="551"/>
        <v/>
      </c>
      <c r="C1796" s="372"/>
      <c r="D1796" s="333" t="str">
        <f t="shared" si="552"/>
        <v/>
      </c>
      <c r="E1796" s="373"/>
      <c r="F1796" s="339">
        <f t="shared" si="553"/>
        <v>0</v>
      </c>
      <c r="G1796" s="340">
        <f t="shared" si="554"/>
        <v>0</v>
      </c>
    </row>
    <row r="1797" spans="1:7" ht="20.100000000000001" customHeight="1">
      <c r="A1797" s="379"/>
      <c r="B1797" s="338"/>
      <c r="C1797" s="360"/>
      <c r="D1797" s="338"/>
      <c r="E1797" s="356"/>
      <c r="F1797" s="598" t="s">
        <v>29</v>
      </c>
      <c r="G1797" s="341">
        <f>SUBTOTAL(9,G1788:G1796)</f>
        <v>0</v>
      </c>
    </row>
    <row r="1798" spans="1:7" ht="20.100000000000001" customHeight="1" thickBot="1">
      <c r="A1798" s="380"/>
      <c r="B1798" s="381"/>
      <c r="C1798" s="382"/>
      <c r="D1798" s="381"/>
      <c r="E1798" s="383"/>
      <c r="F1798" s="384"/>
      <c r="G1798" s="385"/>
    </row>
    <row r="1799" spans="1:7" ht="20.100000000000001" customHeight="1" thickBot="1">
      <c r="A1799" s="395" t="str">
        <f>B1757</f>
        <v>33.1</v>
      </c>
      <c r="B1799" s="386" t="str">
        <f>C1757</f>
        <v>Mesadas, campana y ventilaciones p/ disc.</v>
      </c>
      <c r="C1799" s="387"/>
      <c r="D1799" s="387" t="s">
        <v>30</v>
      </c>
      <c r="E1799" s="388"/>
      <c r="F1799" s="389" t="s">
        <v>31</v>
      </c>
      <c r="G1799" s="390">
        <f>SUBTOTAL(9,G1762:G1798)</f>
        <v>0</v>
      </c>
    </row>
    <row r="1800" spans="1:7" ht="20.100000000000001" customHeight="1" thickTop="1" thickBot="1"/>
    <row r="1801" spans="1:7" ht="20.100000000000001" customHeight="1" thickTop="1">
      <c r="A1801" s="391" t="s">
        <v>1255</v>
      </c>
      <c r="B1801" s="392"/>
      <c r="C1801" s="392"/>
      <c r="D1801" s="392"/>
      <c r="E1801" s="392"/>
      <c r="F1801" s="392"/>
      <c r="G1801" s="393"/>
    </row>
    <row r="1802" spans="1:7" ht="20.100000000000001" customHeight="1">
      <c r="A1802" s="344" t="s">
        <v>719</v>
      </c>
      <c r="B1802" s="345" t="str">
        <f>Comitente</f>
        <v>INSTITUTO PROVINCIAL DE LA VIVIENDA</v>
      </c>
      <c r="C1802" s="346"/>
      <c r="D1802" s="347"/>
      <c r="E1802" s="347"/>
      <c r="F1802" s="348"/>
      <c r="G1802" s="349"/>
    </row>
    <row r="1803" spans="1:7" ht="20.100000000000001" customHeight="1">
      <c r="A1803" s="344" t="s">
        <v>720</v>
      </c>
      <c r="B1803" s="345" t="str">
        <f>Contratista</f>
        <v>xxxxxx</v>
      </c>
      <c r="C1803" s="350"/>
      <c r="D1803" s="350"/>
      <c r="E1803" s="350"/>
      <c r="F1803" s="351"/>
      <c r="G1803" s="352"/>
    </row>
    <row r="1804" spans="1:7" ht="20.100000000000001" customHeight="1">
      <c r="A1804" s="344" t="s">
        <v>20</v>
      </c>
      <c r="B1804" s="345" t="str">
        <f>Obra</f>
        <v>BARRIO SAN CAYETANO - DPTO. CHIMBAS</v>
      </c>
      <c r="C1804" s="350"/>
      <c r="D1804" s="350"/>
      <c r="E1804" s="350"/>
      <c r="F1804" s="351" t="s">
        <v>33</v>
      </c>
      <c r="G1804" s="353">
        <f>+Datos!$C$10</f>
        <v>43525</v>
      </c>
    </row>
    <row r="1805" spans="1:7" ht="20.100000000000001" customHeight="1">
      <c r="A1805" s="354" t="s">
        <v>718</v>
      </c>
      <c r="B1805" s="355" t="str">
        <f>Ubicación</f>
        <v>DPTO. CHIMBAS</v>
      </c>
      <c r="C1805" s="355"/>
      <c r="D1805" s="338"/>
      <c r="E1805" s="356"/>
      <c r="F1805" s="357"/>
      <c r="G1805" s="358"/>
    </row>
    <row r="1806" spans="1:7" ht="20.100000000000001" customHeight="1">
      <c r="A1806" s="354" t="s">
        <v>34</v>
      </c>
      <c r="B1806" s="359" t="s">
        <v>1125</v>
      </c>
      <c r="C1806" s="360" t="str">
        <f>IFERROR(VLOOKUP(B1806,Tabla_CyP,2,FALSE),"")</f>
        <v>VIVIENDA</v>
      </c>
      <c r="D1806" s="361"/>
      <c r="E1806" s="356"/>
      <c r="F1806" s="357"/>
      <c r="G1806" s="358"/>
    </row>
    <row r="1807" spans="1:7" ht="20.100000000000001" customHeight="1">
      <c r="A1807" s="354" t="s">
        <v>21</v>
      </c>
      <c r="B1807" s="394">
        <f>IFERROR(VLOOKUP(COUNTIF($A$1:A1807,"ITEM:"),Tabla_NumeroItem,2,FALSE),"")</f>
        <v>34</v>
      </c>
      <c r="C1807" s="360" t="str">
        <f>IFERROR(VLOOKUP(B1807,Tabla_CyP,2,FALSE),"")</f>
        <v>Esmalte sintético sobre carpintería metálica</v>
      </c>
      <c r="D1807" s="338"/>
      <c r="E1807" s="356"/>
      <c r="F1807" s="351" t="s">
        <v>22</v>
      </c>
      <c r="G1807" s="362" t="str">
        <f>IFERROR(VLOOKUP(B1807,Tabla_CyP,4,FALSE),"")</f>
        <v>m2</v>
      </c>
    </row>
    <row r="1808" spans="1:7" ht="20.100000000000001" customHeight="1">
      <c r="A1808" s="354"/>
      <c r="B1808" s="355"/>
      <c r="C1808" s="360"/>
      <c r="D1808" s="338"/>
      <c r="E1808" s="356"/>
      <c r="F1808" s="357"/>
      <c r="G1808" s="358"/>
    </row>
    <row r="1809" spans="1:7" ht="20.100000000000001" customHeight="1">
      <c r="A1809" s="628" t="s">
        <v>581</v>
      </c>
      <c r="B1809" s="629"/>
      <c r="C1809" s="630" t="s">
        <v>0</v>
      </c>
      <c r="D1809" s="630" t="s">
        <v>23</v>
      </c>
      <c r="E1809" s="632" t="s">
        <v>24</v>
      </c>
      <c r="F1809" s="624" t="s">
        <v>25</v>
      </c>
      <c r="G1809" s="626" t="s">
        <v>26</v>
      </c>
    </row>
    <row r="1810" spans="1:7" ht="20.100000000000001" customHeight="1">
      <c r="A1810" s="363" t="s">
        <v>582</v>
      </c>
      <c r="B1810" s="364" t="s">
        <v>583</v>
      </c>
      <c r="C1810" s="631"/>
      <c r="D1810" s="631"/>
      <c r="E1810" s="633"/>
      <c r="F1810" s="625"/>
      <c r="G1810" s="627"/>
    </row>
    <row r="1811" spans="1:7" ht="20.100000000000001" customHeight="1">
      <c r="A1811" s="599"/>
      <c r="B1811" s="365"/>
      <c r="C1811" s="366" t="s">
        <v>721</v>
      </c>
      <c r="D1811" s="367"/>
      <c r="E1811" s="368"/>
      <c r="F1811" s="369"/>
      <c r="G1811" s="370"/>
    </row>
    <row r="1812" spans="1:7" ht="20.100000000000001" customHeight="1">
      <c r="A1812" s="371" t="str">
        <f t="shared" ref="A1812:A1827" si="555">IFERROR(VLOOKUP(C1812,Tabla_Insumos,4,FALSE),"")</f>
        <v/>
      </c>
      <c r="B1812" s="336" t="str">
        <f t="shared" ref="B1812:B1827" si="556">IFERROR(VLOOKUP(C1812,Tabla_Insumos,5,FALSE),"")</f>
        <v/>
      </c>
      <c r="C1812" s="372"/>
      <c r="D1812" s="333" t="str">
        <f t="shared" ref="D1812:D1827" si="557">IFERROR(VLOOKUP(C1812,Tabla_Insumos,2,FALSE),"")</f>
        <v/>
      </c>
      <c r="E1812" s="373"/>
      <c r="F1812" s="339">
        <f t="shared" ref="F1812:F1827" si="558">IFERROR(VLOOKUP(C1812,Tabla_Insumos,3,FALSE),0)</f>
        <v>0</v>
      </c>
      <c r="G1812" s="340">
        <f>ROUND(E1812*F1812,2)</f>
        <v>0</v>
      </c>
    </row>
    <row r="1813" spans="1:7" ht="20.100000000000001" customHeight="1">
      <c r="A1813" s="371" t="str">
        <f t="shared" si="555"/>
        <v/>
      </c>
      <c r="B1813" s="336" t="str">
        <f t="shared" si="556"/>
        <v/>
      </c>
      <c r="C1813" s="372"/>
      <c r="D1813" s="333" t="str">
        <f t="shared" si="557"/>
        <v/>
      </c>
      <c r="E1813" s="373"/>
      <c r="F1813" s="339">
        <f t="shared" si="558"/>
        <v>0</v>
      </c>
      <c r="G1813" s="340">
        <f t="shared" ref="G1813:G1827" si="559">ROUND(E1813*F1813,2)</f>
        <v>0</v>
      </c>
    </row>
    <row r="1814" spans="1:7" ht="20.100000000000001" customHeight="1">
      <c r="A1814" s="371" t="str">
        <f>IFERROR(VLOOKUP(C1814,Tabla_Insumos,4,FALSE),"")</f>
        <v/>
      </c>
      <c r="B1814" s="336" t="str">
        <f>IFERROR(VLOOKUP(C1814,Tabla_Insumos,5,FALSE),"")</f>
        <v/>
      </c>
      <c r="C1814" s="372"/>
      <c r="D1814" s="333" t="str">
        <f>IFERROR(VLOOKUP(C1814,Tabla_Insumos,2,FALSE),"")</f>
        <v/>
      </c>
      <c r="E1814" s="373"/>
      <c r="F1814" s="339">
        <f>IFERROR(VLOOKUP(C1814,Tabla_Insumos,3,FALSE),0)</f>
        <v>0</v>
      </c>
      <c r="G1814" s="340">
        <f>ROUND(E1814*F1814,2)</f>
        <v>0</v>
      </c>
    </row>
    <row r="1815" spans="1:7" ht="20.100000000000001" customHeight="1">
      <c r="A1815" s="371" t="str">
        <f>IFERROR(VLOOKUP(C1815,Tabla_Insumos,4,FALSE),"")</f>
        <v/>
      </c>
      <c r="B1815" s="336" t="str">
        <f>IFERROR(VLOOKUP(C1815,Tabla_Insumos,5,FALSE),"")</f>
        <v/>
      </c>
      <c r="C1815" s="372"/>
      <c r="D1815" s="333" t="str">
        <f>IFERROR(VLOOKUP(C1815,Tabla_Insumos,2,FALSE),"")</f>
        <v/>
      </c>
      <c r="E1815" s="373"/>
      <c r="F1815" s="339">
        <f>IFERROR(VLOOKUP(C1815,Tabla_Insumos,3,FALSE),0)</f>
        <v>0</v>
      </c>
      <c r="G1815" s="340">
        <f>ROUND(E1815*F1815,2)</f>
        <v>0</v>
      </c>
    </row>
    <row r="1816" spans="1:7" ht="20.100000000000001" customHeight="1">
      <c r="A1816" s="371" t="str">
        <f t="shared" si="555"/>
        <v/>
      </c>
      <c r="B1816" s="336" t="str">
        <f t="shared" si="556"/>
        <v/>
      </c>
      <c r="C1816" s="334"/>
      <c r="D1816" s="333" t="str">
        <f t="shared" si="557"/>
        <v/>
      </c>
      <c r="E1816" s="337"/>
      <c r="F1816" s="339">
        <f t="shared" si="558"/>
        <v>0</v>
      </c>
      <c r="G1816" s="340">
        <f t="shared" si="559"/>
        <v>0</v>
      </c>
    </row>
    <row r="1817" spans="1:7" ht="20.100000000000001" customHeight="1">
      <c r="A1817" s="371" t="str">
        <f t="shared" si="555"/>
        <v/>
      </c>
      <c r="B1817" s="336" t="str">
        <f t="shared" si="556"/>
        <v/>
      </c>
      <c r="C1817" s="334"/>
      <c r="D1817" s="333" t="str">
        <f t="shared" si="557"/>
        <v/>
      </c>
      <c r="E1817" s="337"/>
      <c r="F1817" s="339">
        <f t="shared" si="558"/>
        <v>0</v>
      </c>
      <c r="G1817" s="340">
        <f t="shared" si="559"/>
        <v>0</v>
      </c>
    </row>
    <row r="1818" spans="1:7" ht="20.100000000000001" customHeight="1">
      <c r="A1818" s="371" t="str">
        <f t="shared" si="555"/>
        <v/>
      </c>
      <c r="B1818" s="336" t="str">
        <f t="shared" si="556"/>
        <v/>
      </c>
      <c r="C1818" s="336"/>
      <c r="D1818" s="333" t="str">
        <f t="shared" si="557"/>
        <v/>
      </c>
      <c r="E1818" s="337"/>
      <c r="F1818" s="339">
        <f t="shared" si="558"/>
        <v>0</v>
      </c>
      <c r="G1818" s="340">
        <f t="shared" si="559"/>
        <v>0</v>
      </c>
    </row>
    <row r="1819" spans="1:7" ht="20.100000000000001" customHeight="1">
      <c r="A1819" s="371" t="str">
        <f t="shared" si="555"/>
        <v/>
      </c>
      <c r="B1819" s="336" t="str">
        <f t="shared" si="556"/>
        <v/>
      </c>
      <c r="C1819" s="409"/>
      <c r="D1819" s="333" t="str">
        <f t="shared" si="557"/>
        <v/>
      </c>
      <c r="E1819" s="373"/>
      <c r="F1819" s="339">
        <f t="shared" si="558"/>
        <v>0</v>
      </c>
      <c r="G1819" s="340">
        <f t="shared" si="559"/>
        <v>0</v>
      </c>
    </row>
    <row r="1820" spans="1:7" ht="20.100000000000001" customHeight="1">
      <c r="A1820" s="371" t="str">
        <f t="shared" si="555"/>
        <v/>
      </c>
      <c r="B1820" s="336" t="str">
        <f t="shared" si="556"/>
        <v/>
      </c>
      <c r="C1820" s="409"/>
      <c r="D1820" s="333" t="str">
        <f t="shared" si="557"/>
        <v/>
      </c>
      <c r="E1820" s="373"/>
      <c r="F1820" s="339">
        <f t="shared" si="558"/>
        <v>0</v>
      </c>
      <c r="G1820" s="340">
        <f t="shared" si="559"/>
        <v>0</v>
      </c>
    </row>
    <row r="1821" spans="1:7" ht="20.100000000000001" customHeight="1">
      <c r="A1821" s="371" t="str">
        <f t="shared" si="555"/>
        <v/>
      </c>
      <c r="B1821" s="336" t="str">
        <f t="shared" si="556"/>
        <v/>
      </c>
      <c r="C1821" s="409"/>
      <c r="D1821" s="333" t="str">
        <f t="shared" si="557"/>
        <v/>
      </c>
      <c r="E1821" s="373"/>
      <c r="F1821" s="339">
        <f t="shared" si="558"/>
        <v>0</v>
      </c>
      <c r="G1821" s="340">
        <f t="shared" si="559"/>
        <v>0</v>
      </c>
    </row>
    <row r="1822" spans="1:7" ht="20.100000000000001" customHeight="1">
      <c r="A1822" s="371" t="str">
        <f t="shared" si="555"/>
        <v/>
      </c>
      <c r="B1822" s="336" t="str">
        <f t="shared" si="556"/>
        <v/>
      </c>
      <c r="C1822" s="409"/>
      <c r="D1822" s="333" t="str">
        <f t="shared" si="557"/>
        <v/>
      </c>
      <c r="E1822" s="373"/>
      <c r="F1822" s="339">
        <f t="shared" si="558"/>
        <v>0</v>
      </c>
      <c r="G1822" s="340">
        <f t="shared" si="559"/>
        <v>0</v>
      </c>
    </row>
    <row r="1823" spans="1:7" ht="20.100000000000001" customHeight="1">
      <c r="A1823" s="371" t="str">
        <f t="shared" si="555"/>
        <v/>
      </c>
      <c r="B1823" s="336" t="str">
        <f t="shared" si="556"/>
        <v/>
      </c>
      <c r="C1823" s="372"/>
      <c r="D1823" s="333" t="str">
        <f t="shared" si="557"/>
        <v/>
      </c>
      <c r="E1823" s="373"/>
      <c r="F1823" s="339">
        <f t="shared" si="558"/>
        <v>0</v>
      </c>
      <c r="G1823" s="340">
        <f t="shared" si="559"/>
        <v>0</v>
      </c>
    </row>
    <row r="1824" spans="1:7" ht="20.100000000000001" customHeight="1">
      <c r="A1824" s="371" t="str">
        <f t="shared" si="555"/>
        <v/>
      </c>
      <c r="B1824" s="336" t="str">
        <f t="shared" si="556"/>
        <v/>
      </c>
      <c r="C1824" s="372"/>
      <c r="D1824" s="333" t="str">
        <f t="shared" si="557"/>
        <v/>
      </c>
      <c r="E1824" s="373"/>
      <c r="F1824" s="339">
        <f t="shared" si="558"/>
        <v>0</v>
      </c>
      <c r="G1824" s="340">
        <f t="shared" si="559"/>
        <v>0</v>
      </c>
    </row>
    <row r="1825" spans="1:7" ht="20.100000000000001" customHeight="1">
      <c r="A1825" s="371" t="str">
        <f t="shared" si="555"/>
        <v/>
      </c>
      <c r="B1825" s="336" t="str">
        <f t="shared" si="556"/>
        <v/>
      </c>
      <c r="C1825" s="372"/>
      <c r="D1825" s="333" t="str">
        <f t="shared" si="557"/>
        <v/>
      </c>
      <c r="E1825" s="373"/>
      <c r="F1825" s="339">
        <f t="shared" si="558"/>
        <v>0</v>
      </c>
      <c r="G1825" s="340">
        <f t="shared" si="559"/>
        <v>0</v>
      </c>
    </row>
    <row r="1826" spans="1:7" ht="20.100000000000001" customHeight="1">
      <c r="A1826" s="371" t="str">
        <f t="shared" si="555"/>
        <v/>
      </c>
      <c r="B1826" s="336" t="str">
        <f t="shared" si="556"/>
        <v/>
      </c>
      <c r="C1826" s="372"/>
      <c r="D1826" s="333" t="str">
        <f t="shared" si="557"/>
        <v/>
      </c>
      <c r="E1826" s="373"/>
      <c r="F1826" s="339">
        <f t="shared" si="558"/>
        <v>0</v>
      </c>
      <c r="G1826" s="340">
        <f t="shared" si="559"/>
        <v>0</v>
      </c>
    </row>
    <row r="1827" spans="1:7" ht="20.100000000000001" customHeight="1">
      <c r="A1827" s="371" t="str">
        <f t="shared" si="555"/>
        <v/>
      </c>
      <c r="B1827" s="336" t="str">
        <f t="shared" si="556"/>
        <v/>
      </c>
      <c r="C1827" s="372"/>
      <c r="D1827" s="333" t="str">
        <f t="shared" si="557"/>
        <v/>
      </c>
      <c r="E1827" s="373"/>
      <c r="F1827" s="339">
        <f t="shared" si="558"/>
        <v>0</v>
      </c>
      <c r="G1827" s="340">
        <f t="shared" si="559"/>
        <v>0</v>
      </c>
    </row>
    <row r="1828" spans="1:7" ht="20.100000000000001" customHeight="1">
      <c r="A1828" s="374"/>
      <c r="B1828" s="360"/>
      <c r="C1828" s="360"/>
      <c r="D1828" s="338"/>
      <c r="E1828" s="356"/>
      <c r="F1828" s="598" t="s">
        <v>27</v>
      </c>
      <c r="G1828" s="341">
        <f>SUBTOTAL(9,G1812:G1827)</f>
        <v>0</v>
      </c>
    </row>
    <row r="1829" spans="1:7" ht="20.100000000000001" customHeight="1">
      <c r="A1829" s="374"/>
      <c r="B1829" s="360"/>
      <c r="C1829" s="347" t="s">
        <v>722</v>
      </c>
      <c r="D1829" s="338"/>
      <c r="E1829" s="356"/>
      <c r="F1829" s="357"/>
      <c r="G1829" s="375"/>
    </row>
    <row r="1830" spans="1:7" ht="20.100000000000001" customHeight="1">
      <c r="A1830" s="371" t="str">
        <f t="shared" ref="A1830:A1837" si="560">IFERROR(VLOOKUP(C1830,Tabla_Insumos,4,FALSE),"")</f>
        <v/>
      </c>
      <c r="B1830" s="336" t="str">
        <f t="shared" ref="B1830:B1837" si="561">IFERROR(VLOOKUP(C1830,Tabla_Insumos,5,FALSE),"")</f>
        <v/>
      </c>
      <c r="C1830" s="398"/>
      <c r="D1830" s="333" t="str">
        <f t="shared" ref="D1830:D1837" si="562">IFERROR(VLOOKUP(C1830,Tabla_Insumos,2,FALSE),"")</f>
        <v/>
      </c>
      <c r="E1830" s="403"/>
      <c r="F1830" s="376">
        <f t="shared" ref="F1830:F1837" si="563">IFERROR(VLOOKUP(C1830,Tabla_Insumos,3,FALSE),0)</f>
        <v>0</v>
      </c>
      <c r="G1830" s="340">
        <f>ROUND(E1830*F1830,2)</f>
        <v>0</v>
      </c>
    </row>
    <row r="1831" spans="1:7" ht="20.100000000000001" customHeight="1">
      <c r="A1831" s="371" t="str">
        <f t="shared" si="560"/>
        <v/>
      </c>
      <c r="B1831" s="336" t="str">
        <f t="shared" si="561"/>
        <v/>
      </c>
      <c r="C1831" s="343"/>
      <c r="D1831" s="333" t="str">
        <f t="shared" si="562"/>
        <v/>
      </c>
      <c r="E1831" s="403"/>
      <c r="F1831" s="376">
        <f t="shared" si="563"/>
        <v>0</v>
      </c>
      <c r="G1831" s="340">
        <f t="shared" ref="G1831:G1837" si="564">ROUND(E1831*F1831,2)</f>
        <v>0</v>
      </c>
    </row>
    <row r="1832" spans="1:7" ht="20.100000000000001" customHeight="1">
      <c r="A1832" s="371" t="str">
        <f t="shared" si="560"/>
        <v/>
      </c>
      <c r="B1832" s="336" t="str">
        <f t="shared" si="561"/>
        <v/>
      </c>
      <c r="C1832" s="343"/>
      <c r="D1832" s="333" t="str">
        <f t="shared" si="562"/>
        <v/>
      </c>
      <c r="E1832" s="337"/>
      <c r="F1832" s="376">
        <f t="shared" si="563"/>
        <v>0</v>
      </c>
      <c r="G1832" s="340">
        <f t="shared" si="564"/>
        <v>0</v>
      </c>
    </row>
    <row r="1833" spans="1:7" ht="20.100000000000001" customHeight="1">
      <c r="A1833" s="371" t="str">
        <f t="shared" si="560"/>
        <v/>
      </c>
      <c r="B1833" s="336" t="str">
        <f t="shared" si="561"/>
        <v/>
      </c>
      <c r="C1833" s="343"/>
      <c r="D1833" s="333" t="str">
        <f t="shared" si="562"/>
        <v/>
      </c>
      <c r="E1833" s="337"/>
      <c r="F1833" s="376">
        <f t="shared" si="563"/>
        <v>0</v>
      </c>
      <c r="G1833" s="340">
        <f t="shared" si="564"/>
        <v>0</v>
      </c>
    </row>
    <row r="1834" spans="1:7" ht="20.100000000000001" customHeight="1">
      <c r="A1834" s="371" t="str">
        <f t="shared" si="560"/>
        <v/>
      </c>
      <c r="B1834" s="336" t="str">
        <f t="shared" si="561"/>
        <v/>
      </c>
      <c r="C1834" s="336"/>
      <c r="D1834" s="333" t="str">
        <f t="shared" si="562"/>
        <v/>
      </c>
      <c r="E1834" s="337"/>
      <c r="F1834" s="376">
        <f t="shared" si="563"/>
        <v>0</v>
      </c>
      <c r="G1834" s="340">
        <f t="shared" si="564"/>
        <v>0</v>
      </c>
    </row>
    <row r="1835" spans="1:7" ht="20.100000000000001" customHeight="1">
      <c r="A1835" s="371" t="str">
        <f t="shared" si="560"/>
        <v/>
      </c>
      <c r="B1835" s="336" t="str">
        <f t="shared" si="561"/>
        <v/>
      </c>
      <c r="C1835" s="336"/>
      <c r="D1835" s="333" t="str">
        <f t="shared" si="562"/>
        <v/>
      </c>
      <c r="E1835" s="337"/>
      <c r="F1835" s="376">
        <f t="shared" si="563"/>
        <v>0</v>
      </c>
      <c r="G1835" s="340">
        <f t="shared" si="564"/>
        <v>0</v>
      </c>
    </row>
    <row r="1836" spans="1:7" ht="20.100000000000001" customHeight="1">
      <c r="A1836" s="371" t="str">
        <f t="shared" si="560"/>
        <v/>
      </c>
      <c r="B1836" s="336" t="str">
        <f t="shared" si="561"/>
        <v/>
      </c>
      <c r="C1836" s="372"/>
      <c r="D1836" s="333" t="str">
        <f t="shared" si="562"/>
        <v/>
      </c>
      <c r="E1836" s="373"/>
      <c r="F1836" s="376">
        <f t="shared" si="563"/>
        <v>0</v>
      </c>
      <c r="G1836" s="340">
        <f t="shared" si="564"/>
        <v>0</v>
      </c>
    </row>
    <row r="1837" spans="1:7" ht="20.100000000000001" customHeight="1">
      <c r="A1837" s="371" t="str">
        <f t="shared" si="560"/>
        <v/>
      </c>
      <c r="B1837" s="336" t="str">
        <f t="shared" si="561"/>
        <v/>
      </c>
      <c r="C1837" s="372"/>
      <c r="D1837" s="333" t="str">
        <f t="shared" si="562"/>
        <v/>
      </c>
      <c r="E1837" s="373"/>
      <c r="F1837" s="376">
        <f t="shared" si="563"/>
        <v>0</v>
      </c>
      <c r="G1837" s="340">
        <f t="shared" si="564"/>
        <v>0</v>
      </c>
    </row>
    <row r="1838" spans="1:7" ht="20.100000000000001" customHeight="1">
      <c r="A1838" s="374"/>
      <c r="B1838" s="360"/>
      <c r="C1838" s="360"/>
      <c r="D1838" s="338"/>
      <c r="E1838" s="356"/>
      <c r="F1838" s="598" t="s">
        <v>28</v>
      </c>
      <c r="G1838" s="341">
        <f>SUBTOTAL(9,G1830:G1837)</f>
        <v>0</v>
      </c>
    </row>
    <row r="1839" spans="1:7" ht="20.100000000000001" customHeight="1">
      <c r="A1839" s="374"/>
      <c r="B1839" s="360"/>
      <c r="C1839" s="347" t="s">
        <v>723</v>
      </c>
      <c r="D1839" s="338"/>
      <c r="E1839" s="356"/>
      <c r="F1839" s="357"/>
      <c r="G1839" s="375"/>
    </row>
    <row r="1840" spans="1:7" ht="20.100000000000001" customHeight="1">
      <c r="A1840" s="371" t="str">
        <f t="shared" ref="A1840:A1848" si="565">IFERROR(VLOOKUP(C1840,Tabla_Insumos,4,FALSE),"")</f>
        <v/>
      </c>
      <c r="B1840" s="336" t="str">
        <f t="shared" ref="B1840:B1848" si="566">IFERROR(VLOOKUP(C1840,Tabla_Insumos,5,FALSE),"")</f>
        <v/>
      </c>
      <c r="C1840" s="343"/>
      <c r="D1840" s="333" t="str">
        <f t="shared" ref="D1840:D1848" si="567">IFERROR(VLOOKUP(C1840,Tabla_Insumos,2,FALSE),"")</f>
        <v/>
      </c>
      <c r="E1840" s="402"/>
      <c r="F1840" s="339">
        <f t="shared" ref="F1840:F1848" si="568">IFERROR(VLOOKUP(C1840,Tabla_Insumos,3,FALSE),0)</f>
        <v>0</v>
      </c>
      <c r="G1840" s="340">
        <f>ROUND(E1840*F1840,2)</f>
        <v>0</v>
      </c>
    </row>
    <row r="1841" spans="1:7" ht="20.100000000000001" customHeight="1">
      <c r="A1841" s="371" t="str">
        <f t="shared" si="565"/>
        <v/>
      </c>
      <c r="B1841" s="336" t="str">
        <f t="shared" si="566"/>
        <v/>
      </c>
      <c r="C1841" s="410"/>
      <c r="D1841" s="333" t="str">
        <f t="shared" si="567"/>
        <v/>
      </c>
      <c r="E1841" s="402"/>
      <c r="F1841" s="339">
        <f t="shared" si="568"/>
        <v>0</v>
      </c>
      <c r="G1841" s="340">
        <f t="shared" ref="G1841:G1848" si="569">ROUND(E1841*F1841,2)</f>
        <v>0</v>
      </c>
    </row>
    <row r="1842" spans="1:7" ht="20.100000000000001" customHeight="1">
      <c r="A1842" s="371" t="str">
        <f t="shared" si="565"/>
        <v/>
      </c>
      <c r="B1842" s="336" t="str">
        <f t="shared" si="566"/>
        <v/>
      </c>
      <c r="C1842" s="342"/>
      <c r="D1842" s="333" t="str">
        <f t="shared" si="567"/>
        <v/>
      </c>
      <c r="E1842" s="337"/>
      <c r="F1842" s="339">
        <f t="shared" si="568"/>
        <v>0</v>
      </c>
      <c r="G1842" s="340">
        <f t="shared" si="569"/>
        <v>0</v>
      </c>
    </row>
    <row r="1843" spans="1:7" ht="20.100000000000001" customHeight="1">
      <c r="A1843" s="371" t="str">
        <f t="shared" si="565"/>
        <v/>
      </c>
      <c r="B1843" s="336" t="str">
        <f t="shared" si="566"/>
        <v/>
      </c>
      <c r="C1843" s="377"/>
      <c r="D1843" s="333" t="str">
        <f t="shared" si="567"/>
        <v/>
      </c>
      <c r="E1843" s="337"/>
      <c r="F1843" s="339">
        <f t="shared" si="568"/>
        <v>0</v>
      </c>
      <c r="G1843" s="340">
        <f t="shared" si="569"/>
        <v>0</v>
      </c>
    </row>
    <row r="1844" spans="1:7" ht="20.100000000000001" customHeight="1">
      <c r="A1844" s="371" t="str">
        <f t="shared" si="565"/>
        <v/>
      </c>
      <c r="B1844" s="336" t="str">
        <f t="shared" si="566"/>
        <v/>
      </c>
      <c r="C1844" s="378"/>
      <c r="D1844" s="333" t="str">
        <f t="shared" si="567"/>
        <v/>
      </c>
      <c r="E1844" s="337"/>
      <c r="F1844" s="339">
        <f t="shared" si="568"/>
        <v>0</v>
      </c>
      <c r="G1844" s="340">
        <f t="shared" si="569"/>
        <v>0</v>
      </c>
    </row>
    <row r="1845" spans="1:7" ht="20.100000000000001" customHeight="1">
      <c r="A1845" s="371" t="str">
        <f t="shared" si="565"/>
        <v/>
      </c>
      <c r="B1845" s="336" t="str">
        <f t="shared" si="566"/>
        <v/>
      </c>
      <c r="C1845" s="372"/>
      <c r="D1845" s="333" t="str">
        <f t="shared" si="567"/>
        <v/>
      </c>
      <c r="E1845" s="373"/>
      <c r="F1845" s="339">
        <f t="shared" si="568"/>
        <v>0</v>
      </c>
      <c r="G1845" s="340">
        <f t="shared" si="569"/>
        <v>0</v>
      </c>
    </row>
    <row r="1846" spans="1:7" ht="20.100000000000001" customHeight="1">
      <c r="A1846" s="371" t="str">
        <f t="shared" si="565"/>
        <v/>
      </c>
      <c r="B1846" s="336" t="str">
        <f t="shared" si="566"/>
        <v/>
      </c>
      <c r="C1846" s="372"/>
      <c r="D1846" s="333" t="str">
        <f t="shared" si="567"/>
        <v/>
      </c>
      <c r="E1846" s="373"/>
      <c r="F1846" s="339">
        <f t="shared" si="568"/>
        <v>0</v>
      </c>
      <c r="G1846" s="340">
        <f t="shared" si="569"/>
        <v>0</v>
      </c>
    </row>
    <row r="1847" spans="1:7" ht="20.100000000000001" customHeight="1">
      <c r="A1847" s="371" t="str">
        <f t="shared" si="565"/>
        <v/>
      </c>
      <c r="B1847" s="336" t="str">
        <f t="shared" si="566"/>
        <v/>
      </c>
      <c r="C1847" s="372"/>
      <c r="D1847" s="333" t="str">
        <f t="shared" si="567"/>
        <v/>
      </c>
      <c r="E1847" s="373"/>
      <c r="F1847" s="339">
        <f t="shared" si="568"/>
        <v>0</v>
      </c>
      <c r="G1847" s="340">
        <f t="shared" si="569"/>
        <v>0</v>
      </c>
    </row>
    <row r="1848" spans="1:7" ht="20.100000000000001" customHeight="1">
      <c r="A1848" s="371" t="str">
        <f t="shared" si="565"/>
        <v/>
      </c>
      <c r="B1848" s="336" t="str">
        <f t="shared" si="566"/>
        <v/>
      </c>
      <c r="C1848" s="372"/>
      <c r="D1848" s="333" t="str">
        <f t="shared" si="567"/>
        <v/>
      </c>
      <c r="E1848" s="373"/>
      <c r="F1848" s="339">
        <f t="shared" si="568"/>
        <v>0</v>
      </c>
      <c r="G1848" s="340">
        <f t="shared" si="569"/>
        <v>0</v>
      </c>
    </row>
    <row r="1849" spans="1:7" ht="20.100000000000001" customHeight="1">
      <c r="A1849" s="379"/>
      <c r="B1849" s="338"/>
      <c r="C1849" s="360"/>
      <c r="D1849" s="338"/>
      <c r="E1849" s="356"/>
      <c r="F1849" s="598" t="s">
        <v>29</v>
      </c>
      <c r="G1849" s="341">
        <f>SUBTOTAL(9,G1840:G1848)</f>
        <v>0</v>
      </c>
    </row>
    <row r="1850" spans="1:7" ht="20.100000000000001" customHeight="1" thickBot="1">
      <c r="A1850" s="380"/>
      <c r="B1850" s="381"/>
      <c r="C1850" s="382"/>
      <c r="D1850" s="381"/>
      <c r="E1850" s="383"/>
      <c r="F1850" s="384"/>
      <c r="G1850" s="385"/>
    </row>
    <row r="1851" spans="1:7" ht="20.100000000000001" customHeight="1" thickBot="1">
      <c r="A1851" s="395">
        <f>B1807</f>
        <v>34</v>
      </c>
      <c r="B1851" s="386" t="str">
        <f>C1807</f>
        <v>Esmalte sintético sobre carpintería metálica</v>
      </c>
      <c r="C1851" s="387"/>
      <c r="D1851" s="387" t="s">
        <v>30</v>
      </c>
      <c r="E1851" s="388"/>
      <c r="F1851" s="389" t="s">
        <v>31</v>
      </c>
      <c r="G1851" s="390">
        <f>SUBTOTAL(9,G1812:G1850)</f>
        <v>0</v>
      </c>
    </row>
    <row r="1852" spans="1:7" ht="20.100000000000001" customHeight="1" thickTop="1" thickBot="1"/>
    <row r="1853" spans="1:7" ht="20.100000000000001" customHeight="1" thickTop="1">
      <c r="A1853" s="391" t="s">
        <v>1255</v>
      </c>
      <c r="B1853" s="392"/>
      <c r="C1853" s="392"/>
      <c r="D1853" s="392"/>
      <c r="E1853" s="392"/>
      <c r="F1853" s="392"/>
      <c r="G1853" s="393"/>
    </row>
    <row r="1854" spans="1:7" ht="20.100000000000001" customHeight="1">
      <c r="A1854" s="344" t="s">
        <v>719</v>
      </c>
      <c r="B1854" s="345" t="str">
        <f>Comitente</f>
        <v>INSTITUTO PROVINCIAL DE LA VIVIENDA</v>
      </c>
      <c r="C1854" s="346"/>
      <c r="D1854" s="347"/>
      <c r="E1854" s="347"/>
      <c r="F1854" s="348"/>
      <c r="G1854" s="349"/>
    </row>
    <row r="1855" spans="1:7" ht="20.100000000000001" customHeight="1">
      <c r="A1855" s="344" t="s">
        <v>720</v>
      </c>
      <c r="B1855" s="345" t="str">
        <f>Contratista</f>
        <v>xxxxxx</v>
      </c>
      <c r="C1855" s="350"/>
      <c r="D1855" s="350"/>
      <c r="E1855" s="350"/>
      <c r="F1855" s="351"/>
      <c r="G1855" s="352"/>
    </row>
    <row r="1856" spans="1:7" ht="20.100000000000001" customHeight="1">
      <c r="A1856" s="344" t="s">
        <v>20</v>
      </c>
      <c r="B1856" s="345" t="str">
        <f>Obra</f>
        <v>BARRIO SAN CAYETANO - DPTO. CHIMBAS</v>
      </c>
      <c r="C1856" s="350"/>
      <c r="D1856" s="350"/>
      <c r="E1856" s="350"/>
      <c r="F1856" s="351" t="s">
        <v>33</v>
      </c>
      <c r="G1856" s="353">
        <f>+Datos!$C$10</f>
        <v>43525</v>
      </c>
    </row>
    <row r="1857" spans="1:7" ht="20.100000000000001" customHeight="1">
      <c r="A1857" s="354" t="s">
        <v>718</v>
      </c>
      <c r="B1857" s="355" t="str">
        <f>Ubicación</f>
        <v>DPTO. CHIMBAS</v>
      </c>
      <c r="C1857" s="355"/>
      <c r="D1857" s="338"/>
      <c r="E1857" s="356"/>
      <c r="F1857" s="357"/>
      <c r="G1857" s="358"/>
    </row>
    <row r="1858" spans="1:7" ht="20.100000000000001" customHeight="1">
      <c r="A1858" s="354" t="s">
        <v>34</v>
      </c>
      <c r="B1858" s="359" t="s">
        <v>1125</v>
      </c>
      <c r="C1858" s="360" t="str">
        <f>IFERROR(VLOOKUP(B1858,Tabla_CyP,2,FALSE),"")</f>
        <v>VIVIENDA</v>
      </c>
      <c r="D1858" s="361"/>
      <c r="E1858" s="356"/>
      <c r="F1858" s="357"/>
      <c r="G1858" s="358"/>
    </row>
    <row r="1859" spans="1:7" ht="20.100000000000001" customHeight="1">
      <c r="A1859" s="354" t="s">
        <v>21</v>
      </c>
      <c r="B1859" s="394">
        <f>IFERROR(VLOOKUP(COUNTIF($A$1:A1859,"ITEM:"),Tabla_NumeroItem,2,FALSE),"")</f>
        <v>35</v>
      </c>
      <c r="C1859" s="360" t="str">
        <f>IFERROR(VLOOKUP(B1859,Tabla_CyP,2,FALSE),"")</f>
        <v>Esmalte sintético sobre carpintería madera</v>
      </c>
      <c r="D1859" s="338"/>
      <c r="E1859" s="356"/>
      <c r="F1859" s="351" t="s">
        <v>22</v>
      </c>
      <c r="G1859" s="362" t="str">
        <f>IFERROR(VLOOKUP(B1859,Tabla_CyP,4,FALSE),"")</f>
        <v>m2</v>
      </c>
    </row>
    <row r="1860" spans="1:7" ht="20.100000000000001" customHeight="1">
      <c r="A1860" s="354"/>
      <c r="B1860" s="355"/>
      <c r="C1860" s="360"/>
      <c r="D1860" s="338"/>
      <c r="E1860" s="356"/>
      <c r="F1860" s="357"/>
      <c r="G1860" s="358"/>
    </row>
    <row r="1861" spans="1:7" ht="20.100000000000001" customHeight="1">
      <c r="A1861" s="628" t="s">
        <v>581</v>
      </c>
      <c r="B1861" s="629"/>
      <c r="C1861" s="630" t="s">
        <v>0</v>
      </c>
      <c r="D1861" s="630" t="s">
        <v>23</v>
      </c>
      <c r="E1861" s="632" t="s">
        <v>24</v>
      </c>
      <c r="F1861" s="624" t="s">
        <v>25</v>
      </c>
      <c r="G1861" s="626" t="s">
        <v>26</v>
      </c>
    </row>
    <row r="1862" spans="1:7" ht="20.100000000000001" customHeight="1">
      <c r="A1862" s="363" t="s">
        <v>582</v>
      </c>
      <c r="B1862" s="364" t="s">
        <v>583</v>
      </c>
      <c r="C1862" s="631"/>
      <c r="D1862" s="631"/>
      <c r="E1862" s="633"/>
      <c r="F1862" s="625"/>
      <c r="G1862" s="627"/>
    </row>
    <row r="1863" spans="1:7" ht="20.100000000000001" customHeight="1">
      <c r="A1863" s="599"/>
      <c r="B1863" s="365"/>
      <c r="C1863" s="366" t="s">
        <v>721</v>
      </c>
      <c r="D1863" s="367"/>
      <c r="E1863" s="368"/>
      <c r="F1863" s="369"/>
      <c r="G1863" s="370"/>
    </row>
    <row r="1864" spans="1:7" ht="20.100000000000001" customHeight="1">
      <c r="A1864" s="371" t="str">
        <f t="shared" ref="A1864:A1879" si="570">IFERROR(VLOOKUP(C1864,Tabla_Insumos,4,FALSE),"")</f>
        <v/>
      </c>
      <c r="B1864" s="336" t="str">
        <f t="shared" ref="B1864:B1879" si="571">IFERROR(VLOOKUP(C1864,Tabla_Insumos,5,FALSE),"")</f>
        <v/>
      </c>
      <c r="C1864" s="407"/>
      <c r="D1864" s="333" t="str">
        <f t="shared" ref="D1864:D1879" si="572">IFERROR(VLOOKUP(C1864,Tabla_Insumos,2,FALSE),"")</f>
        <v/>
      </c>
      <c r="E1864" s="397"/>
      <c r="F1864" s="339">
        <f t="shared" ref="F1864:F1879" si="573">IFERROR(VLOOKUP(C1864,Tabla_Insumos,3,FALSE),0)</f>
        <v>0</v>
      </c>
      <c r="G1864" s="340">
        <f>ROUND(E1864*F1864,2)</f>
        <v>0</v>
      </c>
    </row>
    <row r="1865" spans="1:7" ht="20.100000000000001" customHeight="1">
      <c r="A1865" s="371" t="str">
        <f t="shared" si="570"/>
        <v/>
      </c>
      <c r="B1865" s="336" t="str">
        <f t="shared" si="571"/>
        <v/>
      </c>
      <c r="C1865" s="407"/>
      <c r="D1865" s="333" t="str">
        <f t="shared" si="572"/>
        <v/>
      </c>
      <c r="E1865" s="397"/>
      <c r="F1865" s="339">
        <f t="shared" si="573"/>
        <v>0</v>
      </c>
      <c r="G1865" s="340">
        <f t="shared" ref="G1865:G1879" si="574">ROUND(E1865*F1865,2)</f>
        <v>0</v>
      </c>
    </row>
    <row r="1866" spans="1:7" ht="20.100000000000001" customHeight="1">
      <c r="A1866" s="371" t="str">
        <f t="shared" si="570"/>
        <v/>
      </c>
      <c r="B1866" s="336" t="str">
        <f t="shared" si="571"/>
        <v/>
      </c>
      <c r="C1866" s="407"/>
      <c r="D1866" s="333" t="str">
        <f t="shared" si="572"/>
        <v/>
      </c>
      <c r="E1866" s="397"/>
      <c r="F1866" s="339">
        <f t="shared" si="573"/>
        <v>0</v>
      </c>
      <c r="G1866" s="340">
        <f t="shared" si="574"/>
        <v>0</v>
      </c>
    </row>
    <row r="1867" spans="1:7" ht="20.100000000000001" customHeight="1">
      <c r="A1867" s="371" t="str">
        <f t="shared" si="570"/>
        <v/>
      </c>
      <c r="B1867" s="336" t="str">
        <f t="shared" si="571"/>
        <v/>
      </c>
      <c r="C1867" s="408"/>
      <c r="D1867" s="333" t="str">
        <f t="shared" si="572"/>
        <v/>
      </c>
      <c r="E1867" s="403"/>
      <c r="F1867" s="339">
        <f t="shared" si="573"/>
        <v>0</v>
      </c>
      <c r="G1867" s="340">
        <f t="shared" si="574"/>
        <v>0</v>
      </c>
    </row>
    <row r="1868" spans="1:7" ht="20.100000000000001" customHeight="1">
      <c r="A1868" s="371" t="str">
        <f t="shared" si="570"/>
        <v/>
      </c>
      <c r="B1868" s="336" t="str">
        <f t="shared" si="571"/>
        <v/>
      </c>
      <c r="C1868" s="408"/>
      <c r="D1868" s="333" t="str">
        <f t="shared" si="572"/>
        <v/>
      </c>
      <c r="E1868" s="403"/>
      <c r="F1868" s="339">
        <f t="shared" si="573"/>
        <v>0</v>
      </c>
      <c r="G1868" s="340">
        <f t="shared" si="574"/>
        <v>0</v>
      </c>
    </row>
    <row r="1869" spans="1:7" ht="20.100000000000001" customHeight="1">
      <c r="A1869" s="371" t="str">
        <f t="shared" si="570"/>
        <v/>
      </c>
      <c r="B1869" s="336" t="str">
        <f t="shared" si="571"/>
        <v/>
      </c>
      <c r="C1869" s="404"/>
      <c r="D1869" s="333" t="str">
        <f t="shared" si="572"/>
        <v/>
      </c>
      <c r="E1869" s="403"/>
      <c r="F1869" s="339">
        <f t="shared" si="573"/>
        <v>0</v>
      </c>
      <c r="G1869" s="340">
        <f t="shared" si="574"/>
        <v>0</v>
      </c>
    </row>
    <row r="1870" spans="1:7" ht="20.100000000000001" customHeight="1">
      <c r="A1870" s="371" t="str">
        <f t="shared" si="570"/>
        <v/>
      </c>
      <c r="B1870" s="336" t="str">
        <f t="shared" si="571"/>
        <v/>
      </c>
      <c r="C1870" s="336"/>
      <c r="D1870" s="333" t="str">
        <f t="shared" si="572"/>
        <v/>
      </c>
      <c r="E1870" s="337"/>
      <c r="F1870" s="339">
        <f t="shared" si="573"/>
        <v>0</v>
      </c>
      <c r="G1870" s="340">
        <f t="shared" si="574"/>
        <v>0</v>
      </c>
    </row>
    <row r="1871" spans="1:7" ht="20.100000000000001" customHeight="1">
      <c r="A1871" s="371" t="str">
        <f t="shared" si="570"/>
        <v/>
      </c>
      <c r="B1871" s="336" t="str">
        <f t="shared" si="571"/>
        <v/>
      </c>
      <c r="C1871" s="409"/>
      <c r="D1871" s="333" t="str">
        <f t="shared" si="572"/>
        <v/>
      </c>
      <c r="E1871" s="373"/>
      <c r="F1871" s="339">
        <f t="shared" si="573"/>
        <v>0</v>
      </c>
      <c r="G1871" s="340">
        <f t="shared" si="574"/>
        <v>0</v>
      </c>
    </row>
    <row r="1872" spans="1:7" ht="20.100000000000001" customHeight="1">
      <c r="A1872" s="371" t="str">
        <f t="shared" si="570"/>
        <v/>
      </c>
      <c r="B1872" s="336" t="str">
        <f t="shared" si="571"/>
        <v/>
      </c>
      <c r="C1872" s="409"/>
      <c r="D1872" s="333" t="str">
        <f t="shared" si="572"/>
        <v/>
      </c>
      <c r="E1872" s="373"/>
      <c r="F1872" s="339">
        <f t="shared" si="573"/>
        <v>0</v>
      </c>
      <c r="G1872" s="340">
        <f t="shared" si="574"/>
        <v>0</v>
      </c>
    </row>
    <row r="1873" spans="1:7" ht="20.100000000000001" customHeight="1">
      <c r="A1873" s="371" t="str">
        <f t="shared" si="570"/>
        <v/>
      </c>
      <c r="B1873" s="336" t="str">
        <f t="shared" si="571"/>
        <v/>
      </c>
      <c r="C1873" s="409"/>
      <c r="D1873" s="333" t="str">
        <f t="shared" si="572"/>
        <v/>
      </c>
      <c r="E1873" s="373"/>
      <c r="F1873" s="339">
        <f t="shared" si="573"/>
        <v>0</v>
      </c>
      <c r="G1873" s="340">
        <f t="shared" si="574"/>
        <v>0</v>
      </c>
    </row>
    <row r="1874" spans="1:7" ht="20.100000000000001" customHeight="1">
      <c r="A1874" s="371" t="str">
        <f t="shared" si="570"/>
        <v/>
      </c>
      <c r="B1874" s="336" t="str">
        <f t="shared" si="571"/>
        <v/>
      </c>
      <c r="C1874" s="409"/>
      <c r="D1874" s="333" t="str">
        <f t="shared" si="572"/>
        <v/>
      </c>
      <c r="E1874" s="373"/>
      <c r="F1874" s="339">
        <f t="shared" si="573"/>
        <v>0</v>
      </c>
      <c r="G1874" s="340">
        <f t="shared" si="574"/>
        <v>0</v>
      </c>
    </row>
    <row r="1875" spans="1:7" ht="20.100000000000001" customHeight="1">
      <c r="A1875" s="371" t="str">
        <f t="shared" si="570"/>
        <v/>
      </c>
      <c r="B1875" s="336" t="str">
        <f t="shared" si="571"/>
        <v/>
      </c>
      <c r="C1875" s="372"/>
      <c r="D1875" s="333" t="str">
        <f t="shared" si="572"/>
        <v/>
      </c>
      <c r="E1875" s="373"/>
      <c r="F1875" s="339">
        <f t="shared" si="573"/>
        <v>0</v>
      </c>
      <c r="G1875" s="340">
        <f t="shared" si="574"/>
        <v>0</v>
      </c>
    </row>
    <row r="1876" spans="1:7" ht="20.100000000000001" customHeight="1">
      <c r="A1876" s="371" t="str">
        <f t="shared" si="570"/>
        <v/>
      </c>
      <c r="B1876" s="336" t="str">
        <f t="shared" si="571"/>
        <v/>
      </c>
      <c r="C1876" s="372"/>
      <c r="D1876" s="333" t="str">
        <f t="shared" si="572"/>
        <v/>
      </c>
      <c r="E1876" s="373"/>
      <c r="F1876" s="339">
        <f t="shared" si="573"/>
        <v>0</v>
      </c>
      <c r="G1876" s="340">
        <f t="shared" si="574"/>
        <v>0</v>
      </c>
    </row>
    <row r="1877" spans="1:7" ht="20.100000000000001" customHeight="1">
      <c r="A1877" s="371" t="str">
        <f t="shared" si="570"/>
        <v/>
      </c>
      <c r="B1877" s="336" t="str">
        <f t="shared" si="571"/>
        <v/>
      </c>
      <c r="C1877" s="372"/>
      <c r="D1877" s="333" t="str">
        <f t="shared" si="572"/>
        <v/>
      </c>
      <c r="E1877" s="373"/>
      <c r="F1877" s="339">
        <f t="shared" si="573"/>
        <v>0</v>
      </c>
      <c r="G1877" s="340">
        <f t="shared" si="574"/>
        <v>0</v>
      </c>
    </row>
    <row r="1878" spans="1:7" ht="20.100000000000001" customHeight="1">
      <c r="A1878" s="371" t="str">
        <f t="shared" si="570"/>
        <v/>
      </c>
      <c r="B1878" s="336" t="str">
        <f t="shared" si="571"/>
        <v/>
      </c>
      <c r="C1878" s="372"/>
      <c r="D1878" s="333" t="str">
        <f t="shared" si="572"/>
        <v/>
      </c>
      <c r="E1878" s="373"/>
      <c r="F1878" s="339">
        <f t="shared" si="573"/>
        <v>0</v>
      </c>
      <c r="G1878" s="340">
        <f t="shared" si="574"/>
        <v>0</v>
      </c>
    </row>
    <row r="1879" spans="1:7" ht="20.100000000000001" customHeight="1">
      <c r="A1879" s="371" t="str">
        <f t="shared" si="570"/>
        <v/>
      </c>
      <c r="B1879" s="336" t="str">
        <f t="shared" si="571"/>
        <v/>
      </c>
      <c r="C1879" s="372"/>
      <c r="D1879" s="333" t="str">
        <f t="shared" si="572"/>
        <v/>
      </c>
      <c r="E1879" s="373"/>
      <c r="F1879" s="339">
        <f t="shared" si="573"/>
        <v>0</v>
      </c>
      <c r="G1879" s="340">
        <f t="shared" si="574"/>
        <v>0</v>
      </c>
    </row>
    <row r="1880" spans="1:7" ht="20.100000000000001" customHeight="1">
      <c r="A1880" s="374"/>
      <c r="B1880" s="360"/>
      <c r="C1880" s="360"/>
      <c r="D1880" s="338"/>
      <c r="E1880" s="356"/>
      <c r="F1880" s="598" t="s">
        <v>27</v>
      </c>
      <c r="G1880" s="341">
        <f>SUBTOTAL(9,G1864:G1879)</f>
        <v>0</v>
      </c>
    </row>
    <row r="1881" spans="1:7" ht="20.100000000000001" customHeight="1">
      <c r="A1881" s="374"/>
      <c r="B1881" s="360"/>
      <c r="C1881" s="347" t="s">
        <v>722</v>
      </c>
      <c r="D1881" s="338"/>
      <c r="E1881" s="356"/>
      <c r="F1881" s="357"/>
      <c r="G1881" s="375"/>
    </row>
    <row r="1882" spans="1:7" ht="20.100000000000001" customHeight="1">
      <c r="A1882" s="371" t="str">
        <f t="shared" ref="A1882:A1889" si="575">IFERROR(VLOOKUP(C1882,Tabla_Insumos,4,FALSE),"")</f>
        <v/>
      </c>
      <c r="B1882" s="336" t="str">
        <f t="shared" ref="B1882:B1889" si="576">IFERROR(VLOOKUP(C1882,Tabla_Insumos,5,FALSE),"")</f>
        <v/>
      </c>
      <c r="C1882" s="398"/>
      <c r="D1882" s="333" t="str">
        <f t="shared" ref="D1882:D1889" si="577">IFERROR(VLOOKUP(C1882,Tabla_Insumos,2,FALSE),"")</f>
        <v/>
      </c>
      <c r="E1882" s="403"/>
      <c r="F1882" s="376">
        <f t="shared" ref="F1882:F1889" si="578">IFERROR(VLOOKUP(C1882,Tabla_Insumos,3,FALSE),0)</f>
        <v>0</v>
      </c>
      <c r="G1882" s="340">
        <f>ROUND(E1882*F1882,2)</f>
        <v>0</v>
      </c>
    </row>
    <row r="1883" spans="1:7" ht="20.100000000000001" customHeight="1">
      <c r="A1883" s="371" t="str">
        <f t="shared" si="575"/>
        <v/>
      </c>
      <c r="B1883" s="336" t="str">
        <f t="shared" si="576"/>
        <v/>
      </c>
      <c r="C1883" s="343"/>
      <c r="D1883" s="333" t="str">
        <f t="shared" si="577"/>
        <v/>
      </c>
      <c r="E1883" s="403"/>
      <c r="F1883" s="376">
        <f t="shared" si="578"/>
        <v>0</v>
      </c>
      <c r="G1883" s="340">
        <f t="shared" ref="G1883:G1889" si="579">ROUND(E1883*F1883,2)</f>
        <v>0</v>
      </c>
    </row>
    <row r="1884" spans="1:7" ht="20.100000000000001" customHeight="1">
      <c r="A1884" s="371" t="str">
        <f t="shared" si="575"/>
        <v/>
      </c>
      <c r="B1884" s="336" t="str">
        <f t="shared" si="576"/>
        <v/>
      </c>
      <c r="C1884" s="343"/>
      <c r="D1884" s="333" t="str">
        <f t="shared" si="577"/>
        <v/>
      </c>
      <c r="E1884" s="337"/>
      <c r="F1884" s="376">
        <f t="shared" si="578"/>
        <v>0</v>
      </c>
      <c r="G1884" s="340">
        <f t="shared" si="579"/>
        <v>0</v>
      </c>
    </row>
    <row r="1885" spans="1:7" ht="20.100000000000001" customHeight="1">
      <c r="A1885" s="371" t="str">
        <f t="shared" si="575"/>
        <v/>
      </c>
      <c r="B1885" s="336" t="str">
        <f t="shared" si="576"/>
        <v/>
      </c>
      <c r="C1885" s="343"/>
      <c r="D1885" s="333" t="str">
        <f t="shared" si="577"/>
        <v/>
      </c>
      <c r="E1885" s="337"/>
      <c r="F1885" s="376">
        <f t="shared" si="578"/>
        <v>0</v>
      </c>
      <c r="G1885" s="340">
        <f t="shared" si="579"/>
        <v>0</v>
      </c>
    </row>
    <row r="1886" spans="1:7" ht="20.100000000000001" customHeight="1">
      <c r="A1886" s="371" t="str">
        <f t="shared" si="575"/>
        <v/>
      </c>
      <c r="B1886" s="336" t="str">
        <f t="shared" si="576"/>
        <v/>
      </c>
      <c r="C1886" s="336"/>
      <c r="D1886" s="333" t="str">
        <f t="shared" si="577"/>
        <v/>
      </c>
      <c r="E1886" s="337"/>
      <c r="F1886" s="376">
        <f t="shared" si="578"/>
        <v>0</v>
      </c>
      <c r="G1886" s="340">
        <f t="shared" si="579"/>
        <v>0</v>
      </c>
    </row>
    <row r="1887" spans="1:7" ht="20.100000000000001" customHeight="1">
      <c r="A1887" s="371" t="str">
        <f t="shared" si="575"/>
        <v/>
      </c>
      <c r="B1887" s="336" t="str">
        <f t="shared" si="576"/>
        <v/>
      </c>
      <c r="C1887" s="336"/>
      <c r="D1887" s="333" t="str">
        <f t="shared" si="577"/>
        <v/>
      </c>
      <c r="E1887" s="337"/>
      <c r="F1887" s="376">
        <f t="shared" si="578"/>
        <v>0</v>
      </c>
      <c r="G1887" s="340">
        <f t="shared" si="579"/>
        <v>0</v>
      </c>
    </row>
    <row r="1888" spans="1:7" ht="20.100000000000001" customHeight="1">
      <c r="A1888" s="371" t="str">
        <f t="shared" si="575"/>
        <v/>
      </c>
      <c r="B1888" s="336" t="str">
        <f t="shared" si="576"/>
        <v/>
      </c>
      <c r="C1888" s="372"/>
      <c r="D1888" s="333" t="str">
        <f t="shared" si="577"/>
        <v/>
      </c>
      <c r="E1888" s="373"/>
      <c r="F1888" s="376">
        <f t="shared" si="578"/>
        <v>0</v>
      </c>
      <c r="G1888" s="340">
        <f t="shared" si="579"/>
        <v>0</v>
      </c>
    </row>
    <row r="1889" spans="1:7" ht="20.100000000000001" customHeight="1">
      <c r="A1889" s="371" t="str">
        <f t="shared" si="575"/>
        <v/>
      </c>
      <c r="B1889" s="336" t="str">
        <f t="shared" si="576"/>
        <v/>
      </c>
      <c r="C1889" s="372"/>
      <c r="D1889" s="333" t="str">
        <f t="shared" si="577"/>
        <v/>
      </c>
      <c r="E1889" s="373"/>
      <c r="F1889" s="376">
        <f t="shared" si="578"/>
        <v>0</v>
      </c>
      <c r="G1889" s="340">
        <f t="shared" si="579"/>
        <v>0</v>
      </c>
    </row>
    <row r="1890" spans="1:7" ht="20.100000000000001" customHeight="1">
      <c r="A1890" s="374"/>
      <c r="B1890" s="360"/>
      <c r="C1890" s="360"/>
      <c r="D1890" s="338"/>
      <c r="E1890" s="356"/>
      <c r="F1890" s="598" t="s">
        <v>28</v>
      </c>
      <c r="G1890" s="341">
        <f>SUBTOTAL(9,G1882:G1889)</f>
        <v>0</v>
      </c>
    </row>
    <row r="1891" spans="1:7" ht="20.100000000000001" customHeight="1">
      <c r="A1891" s="374"/>
      <c r="B1891" s="360"/>
      <c r="C1891" s="347" t="s">
        <v>723</v>
      </c>
      <c r="D1891" s="338"/>
      <c r="E1891" s="356"/>
      <c r="F1891" s="357"/>
      <c r="G1891" s="375"/>
    </row>
    <row r="1892" spans="1:7" ht="20.100000000000001" customHeight="1">
      <c r="A1892" s="371" t="str">
        <f t="shared" ref="A1892:A1900" si="580">IFERROR(VLOOKUP(C1892,Tabla_Insumos,4,FALSE),"")</f>
        <v/>
      </c>
      <c r="B1892" s="336" t="str">
        <f t="shared" ref="B1892:B1900" si="581">IFERROR(VLOOKUP(C1892,Tabla_Insumos,5,FALSE),"")</f>
        <v/>
      </c>
      <c r="C1892" s="343"/>
      <c r="D1892" s="333" t="str">
        <f t="shared" ref="D1892:D1900" si="582">IFERROR(VLOOKUP(C1892,Tabla_Insumos,2,FALSE),"")</f>
        <v/>
      </c>
      <c r="E1892" s="402"/>
      <c r="F1892" s="339">
        <f t="shared" ref="F1892:F1900" si="583">IFERROR(VLOOKUP(C1892,Tabla_Insumos,3,FALSE),0)</f>
        <v>0</v>
      </c>
      <c r="G1892" s="340">
        <f>ROUND(E1892*F1892,2)</f>
        <v>0</v>
      </c>
    </row>
    <row r="1893" spans="1:7" ht="20.100000000000001" customHeight="1">
      <c r="A1893" s="371" t="str">
        <f t="shared" si="580"/>
        <v/>
      </c>
      <c r="B1893" s="336" t="str">
        <f t="shared" si="581"/>
        <v/>
      </c>
      <c r="C1893" s="410"/>
      <c r="D1893" s="333" t="str">
        <f t="shared" si="582"/>
        <v/>
      </c>
      <c r="E1893" s="402"/>
      <c r="F1893" s="339">
        <f t="shared" si="583"/>
        <v>0</v>
      </c>
      <c r="G1893" s="340">
        <f t="shared" ref="G1893:G1900" si="584">ROUND(E1893*F1893,2)</f>
        <v>0</v>
      </c>
    </row>
    <row r="1894" spans="1:7" ht="20.100000000000001" customHeight="1">
      <c r="A1894" s="371" t="str">
        <f t="shared" si="580"/>
        <v/>
      </c>
      <c r="B1894" s="336" t="str">
        <f t="shared" si="581"/>
        <v/>
      </c>
      <c r="C1894" s="342"/>
      <c r="D1894" s="333" t="str">
        <f t="shared" si="582"/>
        <v/>
      </c>
      <c r="E1894" s="337"/>
      <c r="F1894" s="339">
        <f t="shared" si="583"/>
        <v>0</v>
      </c>
      <c r="G1894" s="340">
        <f t="shared" si="584"/>
        <v>0</v>
      </c>
    </row>
    <row r="1895" spans="1:7" ht="20.100000000000001" customHeight="1">
      <c r="A1895" s="371" t="str">
        <f t="shared" si="580"/>
        <v/>
      </c>
      <c r="B1895" s="336" t="str">
        <f t="shared" si="581"/>
        <v/>
      </c>
      <c r="C1895" s="377"/>
      <c r="D1895" s="333" t="str">
        <f t="shared" si="582"/>
        <v/>
      </c>
      <c r="E1895" s="337"/>
      <c r="F1895" s="339">
        <f t="shared" si="583"/>
        <v>0</v>
      </c>
      <c r="G1895" s="340">
        <f t="shared" si="584"/>
        <v>0</v>
      </c>
    </row>
    <row r="1896" spans="1:7" ht="20.100000000000001" customHeight="1">
      <c r="A1896" s="371" t="str">
        <f t="shared" si="580"/>
        <v/>
      </c>
      <c r="B1896" s="336" t="str">
        <f t="shared" si="581"/>
        <v/>
      </c>
      <c r="C1896" s="378"/>
      <c r="D1896" s="333" t="str">
        <f t="shared" si="582"/>
        <v/>
      </c>
      <c r="E1896" s="337"/>
      <c r="F1896" s="339">
        <f t="shared" si="583"/>
        <v>0</v>
      </c>
      <c r="G1896" s="340">
        <f t="shared" si="584"/>
        <v>0</v>
      </c>
    </row>
    <row r="1897" spans="1:7" ht="20.100000000000001" customHeight="1">
      <c r="A1897" s="371" t="str">
        <f t="shared" si="580"/>
        <v/>
      </c>
      <c r="B1897" s="336" t="str">
        <f t="shared" si="581"/>
        <v/>
      </c>
      <c r="C1897" s="372"/>
      <c r="D1897" s="333" t="str">
        <f t="shared" si="582"/>
        <v/>
      </c>
      <c r="E1897" s="373"/>
      <c r="F1897" s="339">
        <f t="shared" si="583"/>
        <v>0</v>
      </c>
      <c r="G1897" s="340">
        <f t="shared" si="584"/>
        <v>0</v>
      </c>
    </row>
    <row r="1898" spans="1:7" ht="20.100000000000001" customHeight="1">
      <c r="A1898" s="371" t="str">
        <f t="shared" si="580"/>
        <v/>
      </c>
      <c r="B1898" s="336" t="str">
        <f t="shared" si="581"/>
        <v/>
      </c>
      <c r="C1898" s="372"/>
      <c r="D1898" s="333" t="str">
        <f t="shared" si="582"/>
        <v/>
      </c>
      <c r="E1898" s="373"/>
      <c r="F1898" s="339">
        <f t="shared" si="583"/>
        <v>0</v>
      </c>
      <c r="G1898" s="340">
        <f t="shared" si="584"/>
        <v>0</v>
      </c>
    </row>
    <row r="1899" spans="1:7" ht="20.100000000000001" customHeight="1">
      <c r="A1899" s="371" t="str">
        <f t="shared" si="580"/>
        <v/>
      </c>
      <c r="B1899" s="336" t="str">
        <f t="shared" si="581"/>
        <v/>
      </c>
      <c r="C1899" s="372"/>
      <c r="D1899" s="333" t="str">
        <f t="shared" si="582"/>
        <v/>
      </c>
      <c r="E1899" s="373"/>
      <c r="F1899" s="339">
        <f t="shared" si="583"/>
        <v>0</v>
      </c>
      <c r="G1899" s="340">
        <f t="shared" si="584"/>
        <v>0</v>
      </c>
    </row>
    <row r="1900" spans="1:7" ht="20.100000000000001" customHeight="1">
      <c r="A1900" s="371" t="str">
        <f t="shared" si="580"/>
        <v/>
      </c>
      <c r="B1900" s="336" t="str">
        <f t="shared" si="581"/>
        <v/>
      </c>
      <c r="C1900" s="372"/>
      <c r="D1900" s="333" t="str">
        <f t="shared" si="582"/>
        <v/>
      </c>
      <c r="E1900" s="373"/>
      <c r="F1900" s="339">
        <f t="shared" si="583"/>
        <v>0</v>
      </c>
      <c r="G1900" s="340">
        <f t="shared" si="584"/>
        <v>0</v>
      </c>
    </row>
    <row r="1901" spans="1:7" ht="20.100000000000001" customHeight="1">
      <c r="A1901" s="379"/>
      <c r="B1901" s="338"/>
      <c r="C1901" s="360"/>
      <c r="D1901" s="338"/>
      <c r="E1901" s="356"/>
      <c r="F1901" s="598" t="s">
        <v>29</v>
      </c>
      <c r="G1901" s="341">
        <f>SUBTOTAL(9,G1892:G1900)</f>
        <v>0</v>
      </c>
    </row>
    <row r="1902" spans="1:7" ht="20.100000000000001" customHeight="1" thickBot="1">
      <c r="A1902" s="380"/>
      <c r="B1902" s="381"/>
      <c r="C1902" s="382"/>
      <c r="D1902" s="381"/>
      <c r="E1902" s="383"/>
      <c r="F1902" s="384"/>
      <c r="G1902" s="385"/>
    </row>
    <row r="1903" spans="1:7" ht="20.100000000000001" customHeight="1" thickBot="1">
      <c r="A1903" s="395">
        <f>B1859</f>
        <v>35</v>
      </c>
      <c r="B1903" s="386" t="str">
        <f>C1859</f>
        <v>Esmalte sintético sobre carpintería madera</v>
      </c>
      <c r="C1903" s="387"/>
      <c r="D1903" s="387" t="s">
        <v>30</v>
      </c>
      <c r="E1903" s="388"/>
      <c r="F1903" s="389" t="s">
        <v>31</v>
      </c>
      <c r="G1903" s="390">
        <f>SUBTOTAL(9,G1864:G1902)</f>
        <v>0</v>
      </c>
    </row>
    <row r="1904" spans="1:7" ht="20.100000000000001" customHeight="1" thickTop="1" thickBot="1">
      <c r="A1904" s="449"/>
      <c r="B1904" s="450"/>
      <c r="C1904" s="338"/>
      <c r="D1904" s="338"/>
      <c r="E1904" s="451"/>
      <c r="F1904" s="452"/>
      <c r="G1904" s="453"/>
    </row>
    <row r="1905" spans="1:7" ht="20.100000000000001" customHeight="1" thickTop="1">
      <c r="A1905" s="391" t="s">
        <v>1255</v>
      </c>
      <c r="B1905" s="392"/>
      <c r="C1905" s="392"/>
      <c r="D1905" s="392"/>
      <c r="E1905" s="392"/>
      <c r="F1905" s="392"/>
      <c r="G1905" s="393"/>
    </row>
    <row r="1906" spans="1:7" ht="20.100000000000001" customHeight="1">
      <c r="A1906" s="344" t="s">
        <v>719</v>
      </c>
      <c r="B1906" s="345" t="str">
        <f>Comitente</f>
        <v>INSTITUTO PROVINCIAL DE LA VIVIENDA</v>
      </c>
      <c r="C1906" s="346"/>
      <c r="D1906" s="347"/>
      <c r="E1906" s="347"/>
      <c r="F1906" s="348"/>
      <c r="G1906" s="349"/>
    </row>
    <row r="1907" spans="1:7" ht="20.100000000000001" customHeight="1">
      <c r="A1907" s="344" t="s">
        <v>720</v>
      </c>
      <c r="B1907" s="345" t="str">
        <f>Contratista</f>
        <v>xxxxxx</v>
      </c>
      <c r="C1907" s="350"/>
      <c r="D1907" s="350"/>
      <c r="E1907" s="350"/>
      <c r="F1907" s="351"/>
      <c r="G1907" s="352"/>
    </row>
    <row r="1908" spans="1:7" ht="20.100000000000001" customHeight="1">
      <c r="A1908" s="344" t="s">
        <v>20</v>
      </c>
      <c r="B1908" s="345" t="str">
        <f>Obra</f>
        <v>BARRIO SAN CAYETANO - DPTO. CHIMBAS</v>
      </c>
      <c r="C1908" s="350"/>
      <c r="D1908" s="350"/>
      <c r="E1908" s="350"/>
      <c r="F1908" s="351" t="s">
        <v>33</v>
      </c>
      <c r="G1908" s="353">
        <f>+Datos!$C$10</f>
        <v>43525</v>
      </c>
    </row>
    <row r="1909" spans="1:7" ht="20.100000000000001" customHeight="1">
      <c r="A1909" s="354" t="s">
        <v>718</v>
      </c>
      <c r="B1909" s="355" t="str">
        <f>Ubicación</f>
        <v>DPTO. CHIMBAS</v>
      </c>
      <c r="C1909" s="355"/>
      <c r="D1909" s="338"/>
      <c r="E1909" s="356"/>
      <c r="F1909" s="357"/>
      <c r="G1909" s="358"/>
    </row>
    <row r="1910" spans="1:7" ht="20.100000000000001" customHeight="1">
      <c r="A1910" s="354" t="s">
        <v>34</v>
      </c>
      <c r="B1910" s="359" t="s">
        <v>1125</v>
      </c>
      <c r="C1910" s="360" t="str">
        <f>IFERROR(VLOOKUP(B1910,Tabla_CyP,2,FALSE),"")</f>
        <v>VIVIENDA</v>
      </c>
      <c r="D1910" s="361"/>
      <c r="E1910" s="356"/>
      <c r="F1910" s="357"/>
      <c r="G1910" s="358"/>
    </row>
    <row r="1911" spans="1:7" ht="20.100000000000001" customHeight="1">
      <c r="A1911" s="354" t="s">
        <v>21</v>
      </c>
      <c r="B1911" s="394">
        <f>IFERROR(VLOOKUP(COUNTIF($A$1:A1911,"ITEM:"),Tabla_NumeroItem,2,FALSE),"")</f>
        <v>36</v>
      </c>
      <c r="C1911" s="360" t="str">
        <f>IFERROR(VLOOKUP(B1911,Tabla_CyP,2,FALSE),"")</f>
        <v>Pintura látex interior en muros</v>
      </c>
      <c r="D1911" s="338"/>
      <c r="E1911" s="356"/>
      <c r="F1911" s="351" t="s">
        <v>22</v>
      </c>
      <c r="G1911" s="362" t="str">
        <f>IFERROR(VLOOKUP(B1911,Tabla_CyP,4,FALSE),"")</f>
        <v>m2</v>
      </c>
    </row>
    <row r="1912" spans="1:7" ht="20.100000000000001" customHeight="1">
      <c r="A1912" s="354"/>
      <c r="B1912" s="355"/>
      <c r="C1912" s="360"/>
      <c r="D1912" s="338"/>
      <c r="E1912" s="356"/>
      <c r="F1912" s="357"/>
      <c r="G1912" s="358"/>
    </row>
    <row r="1913" spans="1:7" ht="20.100000000000001" customHeight="1">
      <c r="A1913" s="628" t="s">
        <v>581</v>
      </c>
      <c r="B1913" s="629"/>
      <c r="C1913" s="630" t="s">
        <v>0</v>
      </c>
      <c r="D1913" s="630" t="s">
        <v>23</v>
      </c>
      <c r="E1913" s="632" t="s">
        <v>24</v>
      </c>
      <c r="F1913" s="624" t="s">
        <v>25</v>
      </c>
      <c r="G1913" s="626" t="s">
        <v>26</v>
      </c>
    </row>
    <row r="1914" spans="1:7" ht="20.100000000000001" customHeight="1">
      <c r="A1914" s="363" t="s">
        <v>582</v>
      </c>
      <c r="B1914" s="364" t="s">
        <v>583</v>
      </c>
      <c r="C1914" s="631"/>
      <c r="D1914" s="631"/>
      <c r="E1914" s="633"/>
      <c r="F1914" s="625"/>
      <c r="G1914" s="627"/>
    </row>
    <row r="1915" spans="1:7" ht="20.100000000000001" customHeight="1">
      <c r="A1915" s="599"/>
      <c r="B1915" s="365"/>
      <c r="C1915" s="366" t="s">
        <v>721</v>
      </c>
      <c r="D1915" s="367"/>
      <c r="E1915" s="368"/>
      <c r="F1915" s="369"/>
      <c r="G1915" s="370"/>
    </row>
    <row r="1916" spans="1:7" ht="20.100000000000001" customHeight="1">
      <c r="A1916" s="371" t="str">
        <f t="shared" ref="A1916:A1931" si="585">IFERROR(VLOOKUP(C1916,Tabla_Insumos,4,FALSE),"")</f>
        <v/>
      </c>
      <c r="B1916" s="336" t="str">
        <f t="shared" ref="B1916:B1931" si="586">IFERROR(VLOOKUP(C1916,Tabla_Insumos,5,FALSE),"")</f>
        <v/>
      </c>
      <c r="C1916" s="407"/>
      <c r="D1916" s="333" t="str">
        <f t="shared" ref="D1916:D1931" si="587">IFERROR(VLOOKUP(C1916,Tabla_Insumos,2,FALSE),"")</f>
        <v/>
      </c>
      <c r="E1916" s="403"/>
      <c r="F1916" s="339">
        <f t="shared" ref="F1916:F1931" si="588">IFERROR(VLOOKUP(C1916,Tabla_Insumos,3,FALSE),0)</f>
        <v>0</v>
      </c>
      <c r="G1916" s="340">
        <f>ROUND(E1916*F1916,2)</f>
        <v>0</v>
      </c>
    </row>
    <row r="1917" spans="1:7" ht="20.100000000000001" customHeight="1">
      <c r="A1917" s="371" t="str">
        <f t="shared" si="585"/>
        <v/>
      </c>
      <c r="B1917" s="336" t="str">
        <f t="shared" si="586"/>
        <v/>
      </c>
      <c r="C1917" s="407"/>
      <c r="D1917" s="333" t="str">
        <f t="shared" si="587"/>
        <v/>
      </c>
      <c r="E1917" s="403"/>
      <c r="F1917" s="339">
        <f t="shared" si="588"/>
        <v>0</v>
      </c>
      <c r="G1917" s="340">
        <f t="shared" ref="G1917:G1931" si="589">ROUND(E1917*F1917,2)</f>
        <v>0</v>
      </c>
    </row>
    <row r="1918" spans="1:7" ht="20.100000000000001" customHeight="1">
      <c r="A1918" s="371" t="str">
        <f t="shared" si="585"/>
        <v/>
      </c>
      <c r="B1918" s="336" t="str">
        <f t="shared" si="586"/>
        <v/>
      </c>
      <c r="C1918" s="407"/>
      <c r="D1918" s="333" t="str">
        <f t="shared" si="587"/>
        <v/>
      </c>
      <c r="E1918" s="403"/>
      <c r="F1918" s="339">
        <f t="shared" si="588"/>
        <v>0</v>
      </c>
      <c r="G1918" s="340">
        <f t="shared" si="589"/>
        <v>0</v>
      </c>
    </row>
    <row r="1919" spans="1:7" ht="20.100000000000001" customHeight="1">
      <c r="A1919" s="371" t="str">
        <f t="shared" si="585"/>
        <v/>
      </c>
      <c r="B1919" s="336" t="str">
        <f t="shared" si="586"/>
        <v/>
      </c>
      <c r="C1919" s="408"/>
      <c r="D1919" s="333" t="str">
        <f t="shared" si="587"/>
        <v/>
      </c>
      <c r="E1919" s="403"/>
      <c r="F1919" s="339">
        <f t="shared" si="588"/>
        <v>0</v>
      </c>
      <c r="G1919" s="340">
        <f t="shared" si="589"/>
        <v>0</v>
      </c>
    </row>
    <row r="1920" spans="1:7" ht="20.100000000000001" customHeight="1">
      <c r="A1920" s="371" t="str">
        <f t="shared" si="585"/>
        <v/>
      </c>
      <c r="B1920" s="336" t="str">
        <f t="shared" si="586"/>
        <v/>
      </c>
      <c r="C1920" s="404"/>
      <c r="D1920" s="333" t="str">
        <f t="shared" si="587"/>
        <v/>
      </c>
      <c r="E1920" s="403"/>
      <c r="F1920" s="339">
        <f t="shared" si="588"/>
        <v>0</v>
      </c>
      <c r="G1920" s="340">
        <f t="shared" si="589"/>
        <v>0</v>
      </c>
    </row>
    <row r="1921" spans="1:7" ht="20.100000000000001" customHeight="1">
      <c r="A1921" s="371" t="str">
        <f t="shared" si="585"/>
        <v/>
      </c>
      <c r="B1921" s="336" t="str">
        <f t="shared" si="586"/>
        <v/>
      </c>
      <c r="C1921" s="372"/>
      <c r="D1921" s="333" t="str">
        <f t="shared" si="587"/>
        <v/>
      </c>
      <c r="E1921" s="373"/>
      <c r="F1921" s="339">
        <f t="shared" si="588"/>
        <v>0</v>
      </c>
      <c r="G1921" s="340">
        <f t="shared" si="589"/>
        <v>0</v>
      </c>
    </row>
    <row r="1922" spans="1:7" ht="20.100000000000001" customHeight="1">
      <c r="A1922" s="371" t="str">
        <f t="shared" si="585"/>
        <v/>
      </c>
      <c r="B1922" s="336" t="str">
        <f t="shared" si="586"/>
        <v/>
      </c>
      <c r="C1922" s="336"/>
      <c r="D1922" s="333" t="str">
        <f t="shared" si="587"/>
        <v/>
      </c>
      <c r="E1922" s="337"/>
      <c r="F1922" s="339">
        <f t="shared" si="588"/>
        <v>0</v>
      </c>
      <c r="G1922" s="340">
        <f t="shared" si="589"/>
        <v>0</v>
      </c>
    </row>
    <row r="1923" spans="1:7" ht="20.100000000000001" customHeight="1">
      <c r="A1923" s="371" t="str">
        <f t="shared" si="585"/>
        <v/>
      </c>
      <c r="B1923" s="336" t="str">
        <f t="shared" si="586"/>
        <v/>
      </c>
      <c r="C1923" s="409"/>
      <c r="D1923" s="333" t="str">
        <f t="shared" si="587"/>
        <v/>
      </c>
      <c r="E1923" s="373"/>
      <c r="F1923" s="339">
        <f t="shared" si="588"/>
        <v>0</v>
      </c>
      <c r="G1923" s="340">
        <f t="shared" si="589"/>
        <v>0</v>
      </c>
    </row>
    <row r="1924" spans="1:7" ht="20.100000000000001" customHeight="1">
      <c r="A1924" s="371" t="str">
        <f t="shared" si="585"/>
        <v/>
      </c>
      <c r="B1924" s="336" t="str">
        <f t="shared" si="586"/>
        <v/>
      </c>
      <c r="C1924" s="409"/>
      <c r="D1924" s="333" t="str">
        <f t="shared" si="587"/>
        <v/>
      </c>
      <c r="E1924" s="373"/>
      <c r="F1924" s="339">
        <f t="shared" si="588"/>
        <v>0</v>
      </c>
      <c r="G1924" s="340">
        <f t="shared" si="589"/>
        <v>0</v>
      </c>
    </row>
    <row r="1925" spans="1:7" ht="20.100000000000001" customHeight="1">
      <c r="A1925" s="371" t="str">
        <f t="shared" si="585"/>
        <v/>
      </c>
      <c r="B1925" s="336" t="str">
        <f t="shared" si="586"/>
        <v/>
      </c>
      <c r="C1925" s="409"/>
      <c r="D1925" s="333" t="str">
        <f t="shared" si="587"/>
        <v/>
      </c>
      <c r="E1925" s="373"/>
      <c r="F1925" s="339">
        <f t="shared" si="588"/>
        <v>0</v>
      </c>
      <c r="G1925" s="340">
        <f t="shared" si="589"/>
        <v>0</v>
      </c>
    </row>
    <row r="1926" spans="1:7" ht="20.100000000000001" customHeight="1">
      <c r="A1926" s="371" t="str">
        <f t="shared" si="585"/>
        <v/>
      </c>
      <c r="B1926" s="336" t="str">
        <f t="shared" si="586"/>
        <v/>
      </c>
      <c r="C1926" s="409"/>
      <c r="D1926" s="333" t="str">
        <f t="shared" si="587"/>
        <v/>
      </c>
      <c r="E1926" s="373"/>
      <c r="F1926" s="339">
        <f t="shared" si="588"/>
        <v>0</v>
      </c>
      <c r="G1926" s="340">
        <f t="shared" si="589"/>
        <v>0</v>
      </c>
    </row>
    <row r="1927" spans="1:7" ht="20.100000000000001" customHeight="1">
      <c r="A1927" s="371" t="str">
        <f t="shared" si="585"/>
        <v/>
      </c>
      <c r="B1927" s="336" t="str">
        <f t="shared" si="586"/>
        <v/>
      </c>
      <c r="C1927" s="372"/>
      <c r="D1927" s="333" t="str">
        <f t="shared" si="587"/>
        <v/>
      </c>
      <c r="E1927" s="373"/>
      <c r="F1927" s="339">
        <f t="shared" si="588"/>
        <v>0</v>
      </c>
      <c r="G1927" s="340">
        <f t="shared" si="589"/>
        <v>0</v>
      </c>
    </row>
    <row r="1928" spans="1:7" ht="20.100000000000001" customHeight="1">
      <c r="A1928" s="371" t="str">
        <f t="shared" si="585"/>
        <v/>
      </c>
      <c r="B1928" s="336" t="str">
        <f t="shared" si="586"/>
        <v/>
      </c>
      <c r="C1928" s="372"/>
      <c r="D1928" s="333" t="str">
        <f t="shared" si="587"/>
        <v/>
      </c>
      <c r="E1928" s="373"/>
      <c r="F1928" s="339">
        <f t="shared" si="588"/>
        <v>0</v>
      </c>
      <c r="G1928" s="340">
        <f t="shared" si="589"/>
        <v>0</v>
      </c>
    </row>
    <row r="1929" spans="1:7" ht="20.100000000000001" customHeight="1">
      <c r="A1929" s="371" t="str">
        <f t="shared" si="585"/>
        <v/>
      </c>
      <c r="B1929" s="336" t="str">
        <f t="shared" si="586"/>
        <v/>
      </c>
      <c r="C1929" s="372"/>
      <c r="D1929" s="333" t="str">
        <f t="shared" si="587"/>
        <v/>
      </c>
      <c r="E1929" s="373"/>
      <c r="F1929" s="339">
        <f t="shared" si="588"/>
        <v>0</v>
      </c>
      <c r="G1929" s="340">
        <f t="shared" si="589"/>
        <v>0</v>
      </c>
    </row>
    <row r="1930" spans="1:7" ht="20.100000000000001" customHeight="1">
      <c r="A1930" s="371" t="str">
        <f t="shared" si="585"/>
        <v/>
      </c>
      <c r="B1930" s="336" t="str">
        <f t="shared" si="586"/>
        <v/>
      </c>
      <c r="C1930" s="372"/>
      <c r="D1930" s="333" t="str">
        <f t="shared" si="587"/>
        <v/>
      </c>
      <c r="E1930" s="373"/>
      <c r="F1930" s="339">
        <f t="shared" si="588"/>
        <v>0</v>
      </c>
      <c r="G1930" s="340">
        <f t="shared" si="589"/>
        <v>0</v>
      </c>
    </row>
    <row r="1931" spans="1:7" ht="20.100000000000001" customHeight="1">
      <c r="A1931" s="371" t="str">
        <f t="shared" si="585"/>
        <v/>
      </c>
      <c r="B1931" s="336" t="str">
        <f t="shared" si="586"/>
        <v/>
      </c>
      <c r="C1931" s="372"/>
      <c r="D1931" s="333" t="str">
        <f t="shared" si="587"/>
        <v/>
      </c>
      <c r="E1931" s="373"/>
      <c r="F1931" s="339">
        <f t="shared" si="588"/>
        <v>0</v>
      </c>
      <c r="G1931" s="340">
        <f t="shared" si="589"/>
        <v>0</v>
      </c>
    </row>
    <row r="1932" spans="1:7" ht="20.100000000000001" customHeight="1">
      <c r="A1932" s="374"/>
      <c r="B1932" s="360"/>
      <c r="C1932" s="360"/>
      <c r="D1932" s="338"/>
      <c r="E1932" s="356"/>
      <c r="F1932" s="598" t="s">
        <v>27</v>
      </c>
      <c r="G1932" s="341">
        <f>SUBTOTAL(9,G1916:G1931)</f>
        <v>0</v>
      </c>
    </row>
    <row r="1933" spans="1:7" ht="20.100000000000001" customHeight="1">
      <c r="A1933" s="374"/>
      <c r="B1933" s="360"/>
      <c r="C1933" s="347" t="s">
        <v>722</v>
      </c>
      <c r="D1933" s="338"/>
      <c r="E1933" s="356"/>
      <c r="F1933" s="357"/>
      <c r="G1933" s="375"/>
    </row>
    <row r="1934" spans="1:7" ht="20.100000000000001" customHeight="1">
      <c r="A1934" s="371" t="str">
        <f t="shared" ref="A1934:A1941" si="590">IFERROR(VLOOKUP(C1934,Tabla_Insumos,4,FALSE),"")</f>
        <v/>
      </c>
      <c r="B1934" s="336" t="str">
        <f t="shared" ref="B1934:B1941" si="591">IFERROR(VLOOKUP(C1934,Tabla_Insumos,5,FALSE),"")</f>
        <v/>
      </c>
      <c r="C1934" s="398"/>
      <c r="D1934" s="333" t="str">
        <f t="shared" ref="D1934:D1941" si="592">IFERROR(VLOOKUP(C1934,Tabla_Insumos,2,FALSE),"")</f>
        <v/>
      </c>
      <c r="E1934" s="403"/>
      <c r="F1934" s="376">
        <f t="shared" ref="F1934:F1941" si="593">IFERROR(VLOOKUP(C1934,Tabla_Insumos,3,FALSE),0)</f>
        <v>0</v>
      </c>
      <c r="G1934" s="340">
        <f>ROUND(E1934*F1934,2)</f>
        <v>0</v>
      </c>
    </row>
    <row r="1935" spans="1:7" ht="20.100000000000001" customHeight="1">
      <c r="A1935" s="371" t="str">
        <f t="shared" si="590"/>
        <v/>
      </c>
      <c r="B1935" s="336" t="str">
        <f t="shared" si="591"/>
        <v/>
      </c>
      <c r="C1935" s="343"/>
      <c r="D1935" s="333" t="str">
        <f t="shared" si="592"/>
        <v/>
      </c>
      <c r="E1935" s="403"/>
      <c r="F1935" s="376">
        <f t="shared" si="593"/>
        <v>0</v>
      </c>
      <c r="G1935" s="340">
        <f t="shared" ref="G1935:G1941" si="594">ROUND(E1935*F1935,2)</f>
        <v>0</v>
      </c>
    </row>
    <row r="1936" spans="1:7" ht="20.100000000000001" customHeight="1">
      <c r="A1936" s="371" t="str">
        <f t="shared" si="590"/>
        <v/>
      </c>
      <c r="B1936" s="336" t="str">
        <f t="shared" si="591"/>
        <v/>
      </c>
      <c r="C1936" s="343"/>
      <c r="D1936" s="333" t="str">
        <f t="shared" si="592"/>
        <v/>
      </c>
      <c r="E1936" s="337"/>
      <c r="F1936" s="376">
        <f t="shared" si="593"/>
        <v>0</v>
      </c>
      <c r="G1936" s="340">
        <f t="shared" si="594"/>
        <v>0</v>
      </c>
    </row>
    <row r="1937" spans="1:7" ht="20.100000000000001" customHeight="1">
      <c r="A1937" s="371" t="str">
        <f t="shared" si="590"/>
        <v/>
      </c>
      <c r="B1937" s="336" t="str">
        <f t="shared" si="591"/>
        <v/>
      </c>
      <c r="C1937" s="343"/>
      <c r="D1937" s="333" t="str">
        <f t="shared" si="592"/>
        <v/>
      </c>
      <c r="E1937" s="337"/>
      <c r="F1937" s="376">
        <f t="shared" si="593"/>
        <v>0</v>
      </c>
      <c r="G1937" s="340">
        <f t="shared" si="594"/>
        <v>0</v>
      </c>
    </row>
    <row r="1938" spans="1:7" ht="20.100000000000001" customHeight="1">
      <c r="A1938" s="371" t="str">
        <f t="shared" si="590"/>
        <v/>
      </c>
      <c r="B1938" s="336" t="str">
        <f t="shared" si="591"/>
        <v/>
      </c>
      <c r="C1938" s="336"/>
      <c r="D1938" s="333" t="str">
        <f t="shared" si="592"/>
        <v/>
      </c>
      <c r="E1938" s="337"/>
      <c r="F1938" s="376">
        <f t="shared" si="593"/>
        <v>0</v>
      </c>
      <c r="G1938" s="340">
        <f t="shared" si="594"/>
        <v>0</v>
      </c>
    </row>
    <row r="1939" spans="1:7" ht="20.100000000000001" customHeight="1">
      <c r="A1939" s="371" t="str">
        <f t="shared" si="590"/>
        <v/>
      </c>
      <c r="B1939" s="336" t="str">
        <f t="shared" si="591"/>
        <v/>
      </c>
      <c r="C1939" s="336"/>
      <c r="D1939" s="333" t="str">
        <f t="shared" si="592"/>
        <v/>
      </c>
      <c r="E1939" s="337"/>
      <c r="F1939" s="376">
        <f t="shared" si="593"/>
        <v>0</v>
      </c>
      <c r="G1939" s="340">
        <f t="shared" si="594"/>
        <v>0</v>
      </c>
    </row>
    <row r="1940" spans="1:7" ht="20.100000000000001" customHeight="1">
      <c r="A1940" s="371" t="str">
        <f t="shared" si="590"/>
        <v/>
      </c>
      <c r="B1940" s="336" t="str">
        <f t="shared" si="591"/>
        <v/>
      </c>
      <c r="C1940" s="372"/>
      <c r="D1940" s="333" t="str">
        <f t="shared" si="592"/>
        <v/>
      </c>
      <c r="E1940" s="373"/>
      <c r="F1940" s="376">
        <f t="shared" si="593"/>
        <v>0</v>
      </c>
      <c r="G1940" s="340">
        <f t="shared" si="594"/>
        <v>0</v>
      </c>
    </row>
    <row r="1941" spans="1:7" ht="20.100000000000001" customHeight="1">
      <c r="A1941" s="371" t="str">
        <f t="shared" si="590"/>
        <v/>
      </c>
      <c r="B1941" s="336" t="str">
        <f t="shared" si="591"/>
        <v/>
      </c>
      <c r="C1941" s="372"/>
      <c r="D1941" s="333" t="str">
        <f t="shared" si="592"/>
        <v/>
      </c>
      <c r="E1941" s="373"/>
      <c r="F1941" s="376">
        <f t="shared" si="593"/>
        <v>0</v>
      </c>
      <c r="G1941" s="340">
        <f t="shared" si="594"/>
        <v>0</v>
      </c>
    </row>
    <row r="1942" spans="1:7" ht="20.100000000000001" customHeight="1">
      <c r="A1942" s="374"/>
      <c r="B1942" s="360"/>
      <c r="C1942" s="360"/>
      <c r="D1942" s="338"/>
      <c r="E1942" s="356"/>
      <c r="F1942" s="598" t="s">
        <v>28</v>
      </c>
      <c r="G1942" s="341">
        <f>SUBTOTAL(9,G1934:G1941)</f>
        <v>0</v>
      </c>
    </row>
    <row r="1943" spans="1:7" ht="20.100000000000001" customHeight="1">
      <c r="A1943" s="374"/>
      <c r="B1943" s="360"/>
      <c r="C1943" s="347" t="s">
        <v>723</v>
      </c>
      <c r="D1943" s="338"/>
      <c r="E1943" s="356"/>
      <c r="F1943" s="357"/>
      <c r="G1943" s="375"/>
    </row>
    <row r="1944" spans="1:7" ht="20.100000000000001" customHeight="1">
      <c r="A1944" s="371" t="str">
        <f t="shared" ref="A1944:A1952" si="595">IFERROR(VLOOKUP(C1944,Tabla_Insumos,4,FALSE),"")</f>
        <v/>
      </c>
      <c r="B1944" s="336" t="str">
        <f t="shared" ref="B1944:B1952" si="596">IFERROR(VLOOKUP(C1944,Tabla_Insumos,5,FALSE),"")</f>
        <v/>
      </c>
      <c r="C1944" s="343"/>
      <c r="D1944" s="333" t="str">
        <f t="shared" ref="D1944:D1952" si="597">IFERROR(VLOOKUP(C1944,Tabla_Insumos,2,FALSE),"")</f>
        <v/>
      </c>
      <c r="E1944" s="402"/>
      <c r="F1944" s="339">
        <f t="shared" ref="F1944:F1952" si="598">IFERROR(VLOOKUP(C1944,Tabla_Insumos,3,FALSE),0)</f>
        <v>0</v>
      </c>
      <c r="G1944" s="340">
        <f>ROUND(E1944*F1944,2)</f>
        <v>0</v>
      </c>
    </row>
    <row r="1945" spans="1:7" ht="20.100000000000001" customHeight="1">
      <c r="A1945" s="371" t="str">
        <f t="shared" si="595"/>
        <v/>
      </c>
      <c r="B1945" s="336" t="str">
        <f t="shared" si="596"/>
        <v/>
      </c>
      <c r="C1945" s="410"/>
      <c r="D1945" s="333" t="str">
        <f t="shared" si="597"/>
        <v/>
      </c>
      <c r="E1945" s="402"/>
      <c r="F1945" s="339">
        <f t="shared" si="598"/>
        <v>0</v>
      </c>
      <c r="G1945" s="340">
        <f t="shared" ref="G1945:G1952" si="599">ROUND(E1945*F1945,2)</f>
        <v>0</v>
      </c>
    </row>
    <row r="1946" spans="1:7" ht="20.100000000000001" customHeight="1">
      <c r="A1946" s="371" t="str">
        <f t="shared" si="595"/>
        <v/>
      </c>
      <c r="B1946" s="336" t="str">
        <f t="shared" si="596"/>
        <v/>
      </c>
      <c r="C1946" s="342"/>
      <c r="D1946" s="333" t="str">
        <f t="shared" si="597"/>
        <v/>
      </c>
      <c r="E1946" s="337"/>
      <c r="F1946" s="339">
        <f t="shared" si="598"/>
        <v>0</v>
      </c>
      <c r="G1946" s="340">
        <f t="shared" si="599"/>
        <v>0</v>
      </c>
    </row>
    <row r="1947" spans="1:7" ht="20.100000000000001" customHeight="1">
      <c r="A1947" s="371" t="str">
        <f t="shared" si="595"/>
        <v/>
      </c>
      <c r="B1947" s="336" t="str">
        <f t="shared" si="596"/>
        <v/>
      </c>
      <c r="C1947" s="377"/>
      <c r="D1947" s="333" t="str">
        <f t="shared" si="597"/>
        <v/>
      </c>
      <c r="E1947" s="337"/>
      <c r="F1947" s="339">
        <f t="shared" si="598"/>
        <v>0</v>
      </c>
      <c r="G1947" s="340">
        <f t="shared" si="599"/>
        <v>0</v>
      </c>
    </row>
    <row r="1948" spans="1:7" ht="20.100000000000001" customHeight="1">
      <c r="A1948" s="371" t="str">
        <f t="shared" si="595"/>
        <v/>
      </c>
      <c r="B1948" s="336" t="str">
        <f t="shared" si="596"/>
        <v/>
      </c>
      <c r="C1948" s="378"/>
      <c r="D1948" s="333" t="str">
        <f t="shared" si="597"/>
        <v/>
      </c>
      <c r="E1948" s="337"/>
      <c r="F1948" s="339">
        <f t="shared" si="598"/>
        <v>0</v>
      </c>
      <c r="G1948" s="340">
        <f t="shared" si="599"/>
        <v>0</v>
      </c>
    </row>
    <row r="1949" spans="1:7" ht="20.100000000000001" customHeight="1">
      <c r="A1949" s="371" t="str">
        <f t="shared" si="595"/>
        <v/>
      </c>
      <c r="B1949" s="336" t="str">
        <f t="shared" si="596"/>
        <v/>
      </c>
      <c r="C1949" s="372"/>
      <c r="D1949" s="333" t="str">
        <f t="shared" si="597"/>
        <v/>
      </c>
      <c r="E1949" s="373"/>
      <c r="F1949" s="339">
        <f t="shared" si="598"/>
        <v>0</v>
      </c>
      <c r="G1949" s="340">
        <f t="shared" si="599"/>
        <v>0</v>
      </c>
    </row>
    <row r="1950" spans="1:7" ht="20.100000000000001" customHeight="1">
      <c r="A1950" s="371" t="str">
        <f t="shared" si="595"/>
        <v/>
      </c>
      <c r="B1950" s="336" t="str">
        <f t="shared" si="596"/>
        <v/>
      </c>
      <c r="C1950" s="372"/>
      <c r="D1950" s="333" t="str">
        <f t="shared" si="597"/>
        <v/>
      </c>
      <c r="E1950" s="373"/>
      <c r="F1950" s="339">
        <f t="shared" si="598"/>
        <v>0</v>
      </c>
      <c r="G1950" s="340">
        <f t="shared" si="599"/>
        <v>0</v>
      </c>
    </row>
    <row r="1951" spans="1:7" ht="20.100000000000001" customHeight="1">
      <c r="A1951" s="371" t="str">
        <f t="shared" si="595"/>
        <v/>
      </c>
      <c r="B1951" s="336" t="str">
        <f t="shared" si="596"/>
        <v/>
      </c>
      <c r="C1951" s="372"/>
      <c r="D1951" s="333" t="str">
        <f t="shared" si="597"/>
        <v/>
      </c>
      <c r="E1951" s="373"/>
      <c r="F1951" s="339">
        <f t="shared" si="598"/>
        <v>0</v>
      </c>
      <c r="G1951" s="340">
        <f t="shared" si="599"/>
        <v>0</v>
      </c>
    </row>
    <row r="1952" spans="1:7" ht="20.100000000000001" customHeight="1">
      <c r="A1952" s="371" t="str">
        <f t="shared" si="595"/>
        <v/>
      </c>
      <c r="B1952" s="336" t="str">
        <f t="shared" si="596"/>
        <v/>
      </c>
      <c r="C1952" s="372"/>
      <c r="D1952" s="333" t="str">
        <f t="shared" si="597"/>
        <v/>
      </c>
      <c r="E1952" s="373"/>
      <c r="F1952" s="339">
        <f t="shared" si="598"/>
        <v>0</v>
      </c>
      <c r="G1952" s="340">
        <f t="shared" si="599"/>
        <v>0</v>
      </c>
    </row>
    <row r="1953" spans="1:7" ht="20.100000000000001" customHeight="1">
      <c r="A1953" s="379"/>
      <c r="B1953" s="338"/>
      <c r="C1953" s="360"/>
      <c r="D1953" s="338"/>
      <c r="E1953" s="356"/>
      <c r="F1953" s="598" t="s">
        <v>29</v>
      </c>
      <c r="G1953" s="341">
        <f>SUBTOTAL(9,G1944:G1952)</f>
        <v>0</v>
      </c>
    </row>
    <row r="1954" spans="1:7" ht="20.100000000000001" customHeight="1" thickBot="1">
      <c r="A1954" s="380"/>
      <c r="B1954" s="381"/>
      <c r="C1954" s="382"/>
      <c r="D1954" s="381"/>
      <c r="E1954" s="383"/>
      <c r="F1954" s="384"/>
      <c r="G1954" s="385"/>
    </row>
    <row r="1955" spans="1:7" ht="20.100000000000001" customHeight="1" thickBot="1">
      <c r="A1955" s="395">
        <f>B1911</f>
        <v>36</v>
      </c>
      <c r="B1955" s="386" t="str">
        <f>C1911</f>
        <v>Pintura látex interior en muros</v>
      </c>
      <c r="C1955" s="387"/>
      <c r="D1955" s="387" t="s">
        <v>30</v>
      </c>
      <c r="E1955" s="388"/>
      <c r="F1955" s="389" t="s">
        <v>31</v>
      </c>
      <c r="G1955" s="390">
        <f>SUBTOTAL(9,G1916:G1954)</f>
        <v>0</v>
      </c>
    </row>
    <row r="1956" spans="1:7" ht="20.100000000000001" customHeight="1" thickTop="1" thickBot="1">
      <c r="A1956" s="449"/>
      <c r="B1956" s="450"/>
      <c r="C1956" s="338"/>
      <c r="D1956" s="338"/>
      <c r="E1956" s="451"/>
      <c r="F1956" s="452"/>
      <c r="G1956" s="453"/>
    </row>
    <row r="1957" spans="1:7" ht="20.100000000000001" customHeight="1" thickTop="1">
      <c r="A1957" s="391" t="s">
        <v>1255</v>
      </c>
      <c r="B1957" s="392"/>
      <c r="C1957" s="392"/>
      <c r="D1957" s="392"/>
      <c r="E1957" s="392"/>
      <c r="F1957" s="392"/>
      <c r="G1957" s="393"/>
    </row>
    <row r="1958" spans="1:7" ht="20.100000000000001" customHeight="1">
      <c r="A1958" s="344" t="s">
        <v>719</v>
      </c>
      <c r="B1958" s="345" t="str">
        <f>Comitente</f>
        <v>INSTITUTO PROVINCIAL DE LA VIVIENDA</v>
      </c>
      <c r="C1958" s="346"/>
      <c r="D1958" s="347"/>
      <c r="E1958" s="347"/>
      <c r="F1958" s="348"/>
      <c r="G1958" s="349"/>
    </row>
    <row r="1959" spans="1:7" ht="20.100000000000001" customHeight="1">
      <c r="A1959" s="344" t="s">
        <v>720</v>
      </c>
      <c r="B1959" s="345" t="str">
        <f>Contratista</f>
        <v>xxxxxx</v>
      </c>
      <c r="C1959" s="350"/>
      <c r="D1959" s="350"/>
      <c r="E1959" s="350"/>
      <c r="F1959" s="351"/>
      <c r="G1959" s="352"/>
    </row>
    <row r="1960" spans="1:7" ht="20.100000000000001" customHeight="1">
      <c r="A1960" s="344" t="s">
        <v>20</v>
      </c>
      <c r="B1960" s="345" t="str">
        <f>Obra</f>
        <v>BARRIO SAN CAYETANO - DPTO. CHIMBAS</v>
      </c>
      <c r="C1960" s="350"/>
      <c r="D1960" s="350"/>
      <c r="E1960" s="350"/>
      <c r="F1960" s="351" t="s">
        <v>33</v>
      </c>
      <c r="G1960" s="353">
        <f>+Datos!$C$10</f>
        <v>43525</v>
      </c>
    </row>
    <row r="1961" spans="1:7" ht="20.100000000000001" customHeight="1">
      <c r="A1961" s="354" t="s">
        <v>718</v>
      </c>
      <c r="B1961" s="355" t="str">
        <f>Ubicación</f>
        <v>DPTO. CHIMBAS</v>
      </c>
      <c r="C1961" s="355"/>
      <c r="D1961" s="338"/>
      <c r="E1961" s="356"/>
      <c r="F1961" s="357"/>
      <c r="G1961" s="358"/>
    </row>
    <row r="1962" spans="1:7" ht="20.100000000000001" customHeight="1">
      <c r="A1962" s="354" t="s">
        <v>34</v>
      </c>
      <c r="B1962" s="359" t="s">
        <v>1125</v>
      </c>
      <c r="C1962" s="360" t="str">
        <f>IFERROR(VLOOKUP(B1962,Tabla_CyP,2,FALSE),"")</f>
        <v>VIVIENDA</v>
      </c>
      <c r="D1962" s="361"/>
      <c r="E1962" s="356"/>
      <c r="F1962" s="357"/>
      <c r="G1962" s="358"/>
    </row>
    <row r="1963" spans="1:7" ht="20.100000000000001" customHeight="1">
      <c r="A1963" s="354" t="s">
        <v>21</v>
      </c>
      <c r="B1963" s="394">
        <f>IFERROR(VLOOKUP(COUNTIF($A$1:A1963,"ITEM:"),Tabla_NumeroItem,2,FALSE),"")</f>
        <v>37</v>
      </c>
      <c r="C1963" s="360" t="str">
        <f>IFERROR(VLOOKUP(B1963,Tabla_CyP,2,FALSE),"")</f>
        <v>Pintura látex interior en cielorrasos</v>
      </c>
      <c r="D1963" s="338"/>
      <c r="E1963" s="356"/>
      <c r="F1963" s="351" t="s">
        <v>22</v>
      </c>
      <c r="G1963" s="362" t="str">
        <f>IFERROR(VLOOKUP(B1963,Tabla_CyP,4,FALSE),"")</f>
        <v>m2</v>
      </c>
    </row>
    <row r="1964" spans="1:7" ht="20.100000000000001" customHeight="1">
      <c r="A1964" s="354"/>
      <c r="B1964" s="355"/>
      <c r="C1964" s="360"/>
      <c r="D1964" s="338"/>
      <c r="E1964" s="356"/>
      <c r="F1964" s="357"/>
      <c r="G1964" s="358"/>
    </row>
    <row r="1965" spans="1:7" ht="20.100000000000001" customHeight="1">
      <c r="A1965" s="628" t="s">
        <v>581</v>
      </c>
      <c r="B1965" s="629"/>
      <c r="C1965" s="630" t="s">
        <v>0</v>
      </c>
      <c r="D1965" s="630" t="s">
        <v>23</v>
      </c>
      <c r="E1965" s="632" t="s">
        <v>24</v>
      </c>
      <c r="F1965" s="624" t="s">
        <v>25</v>
      </c>
      <c r="G1965" s="626" t="s">
        <v>26</v>
      </c>
    </row>
    <row r="1966" spans="1:7" ht="20.100000000000001" customHeight="1">
      <c r="A1966" s="363" t="s">
        <v>582</v>
      </c>
      <c r="B1966" s="364" t="s">
        <v>583</v>
      </c>
      <c r="C1966" s="631"/>
      <c r="D1966" s="631"/>
      <c r="E1966" s="633"/>
      <c r="F1966" s="625"/>
      <c r="G1966" s="627"/>
    </row>
    <row r="1967" spans="1:7" ht="20.100000000000001" customHeight="1">
      <c r="A1967" s="599"/>
      <c r="B1967" s="365"/>
      <c r="C1967" s="366" t="s">
        <v>721</v>
      </c>
      <c r="D1967" s="367"/>
      <c r="E1967" s="368"/>
      <c r="F1967" s="369"/>
      <c r="G1967" s="370"/>
    </row>
    <row r="1968" spans="1:7" ht="20.100000000000001" customHeight="1">
      <c r="A1968" s="371" t="str">
        <f t="shared" ref="A1968:A1983" si="600">IFERROR(VLOOKUP(C1968,Tabla_Insumos,4,FALSE),"")</f>
        <v/>
      </c>
      <c r="B1968" s="336" t="str">
        <f t="shared" ref="B1968:B1983" si="601">IFERROR(VLOOKUP(C1968,Tabla_Insumos,5,FALSE),"")</f>
        <v/>
      </c>
      <c r="C1968" s="377"/>
      <c r="D1968" s="333" t="str">
        <f t="shared" ref="D1968:D1983" si="602">IFERROR(VLOOKUP(C1968,Tabla_Insumos,2,FALSE),"")</f>
        <v/>
      </c>
      <c r="E1968" s="397"/>
      <c r="F1968" s="339">
        <f t="shared" ref="F1968:F1983" si="603">IFERROR(VLOOKUP(C1968,Tabla_Insumos,3,FALSE),0)</f>
        <v>0</v>
      </c>
      <c r="G1968" s="340">
        <f>ROUND(E1968*F1968,2)</f>
        <v>0</v>
      </c>
    </row>
    <row r="1969" spans="1:7" ht="20.100000000000001" customHeight="1">
      <c r="A1969" s="371" t="str">
        <f t="shared" si="600"/>
        <v/>
      </c>
      <c r="B1969" s="336" t="str">
        <f t="shared" si="601"/>
        <v/>
      </c>
      <c r="C1969" s="377"/>
      <c r="D1969" s="333" t="str">
        <f t="shared" si="602"/>
        <v/>
      </c>
      <c r="E1969" s="397"/>
      <c r="F1969" s="339">
        <f t="shared" si="603"/>
        <v>0</v>
      </c>
      <c r="G1969" s="340">
        <f t="shared" ref="G1969:G1983" si="604">ROUND(E1969*F1969,2)</f>
        <v>0</v>
      </c>
    </row>
    <row r="1970" spans="1:7" ht="20.100000000000001" customHeight="1">
      <c r="A1970" s="371" t="str">
        <f t="shared" si="600"/>
        <v/>
      </c>
      <c r="B1970" s="336" t="str">
        <f t="shared" si="601"/>
        <v/>
      </c>
      <c r="C1970" s="372"/>
      <c r="D1970" s="333" t="str">
        <f t="shared" si="602"/>
        <v/>
      </c>
      <c r="E1970" s="373"/>
      <c r="F1970" s="339">
        <f t="shared" si="603"/>
        <v>0</v>
      </c>
      <c r="G1970" s="340">
        <f t="shared" si="604"/>
        <v>0</v>
      </c>
    </row>
    <row r="1971" spans="1:7" ht="20.100000000000001" customHeight="1">
      <c r="A1971" s="371" t="str">
        <f t="shared" si="600"/>
        <v/>
      </c>
      <c r="B1971" s="336" t="str">
        <f t="shared" si="601"/>
        <v/>
      </c>
      <c r="C1971" s="372"/>
      <c r="D1971" s="333" t="str">
        <f t="shared" si="602"/>
        <v/>
      </c>
      <c r="E1971" s="373"/>
      <c r="F1971" s="339">
        <f t="shared" si="603"/>
        <v>0</v>
      </c>
      <c r="G1971" s="340">
        <f t="shared" si="604"/>
        <v>0</v>
      </c>
    </row>
    <row r="1972" spans="1:7" ht="20.100000000000001" customHeight="1">
      <c r="A1972" s="371" t="str">
        <f t="shared" si="600"/>
        <v/>
      </c>
      <c r="B1972" s="336" t="str">
        <f t="shared" si="601"/>
        <v/>
      </c>
      <c r="C1972" s="372"/>
      <c r="D1972" s="333" t="str">
        <f t="shared" si="602"/>
        <v/>
      </c>
      <c r="E1972" s="373"/>
      <c r="F1972" s="339">
        <f t="shared" si="603"/>
        <v>0</v>
      </c>
      <c r="G1972" s="340">
        <f t="shared" si="604"/>
        <v>0</v>
      </c>
    </row>
    <row r="1973" spans="1:7" ht="20.100000000000001" customHeight="1">
      <c r="A1973" s="371" t="str">
        <f t="shared" si="600"/>
        <v/>
      </c>
      <c r="B1973" s="336" t="str">
        <f t="shared" si="601"/>
        <v/>
      </c>
      <c r="C1973" s="334"/>
      <c r="D1973" s="333" t="str">
        <f t="shared" si="602"/>
        <v/>
      </c>
      <c r="E1973" s="337"/>
      <c r="F1973" s="339">
        <f t="shared" si="603"/>
        <v>0</v>
      </c>
      <c r="G1973" s="340">
        <f t="shared" si="604"/>
        <v>0</v>
      </c>
    </row>
    <row r="1974" spans="1:7" ht="20.100000000000001" customHeight="1">
      <c r="A1974" s="371" t="str">
        <f t="shared" si="600"/>
        <v/>
      </c>
      <c r="B1974" s="336" t="str">
        <f t="shared" si="601"/>
        <v/>
      </c>
      <c r="C1974" s="336"/>
      <c r="D1974" s="333" t="str">
        <f t="shared" si="602"/>
        <v/>
      </c>
      <c r="E1974" s="337"/>
      <c r="F1974" s="339">
        <f t="shared" si="603"/>
        <v>0</v>
      </c>
      <c r="G1974" s="340">
        <f t="shared" si="604"/>
        <v>0</v>
      </c>
    </row>
    <row r="1975" spans="1:7" ht="20.100000000000001" customHeight="1">
      <c r="A1975" s="371" t="str">
        <f t="shared" si="600"/>
        <v/>
      </c>
      <c r="B1975" s="336" t="str">
        <f t="shared" si="601"/>
        <v/>
      </c>
      <c r="C1975" s="409"/>
      <c r="D1975" s="333" t="str">
        <f t="shared" si="602"/>
        <v/>
      </c>
      <c r="E1975" s="373"/>
      <c r="F1975" s="339">
        <f t="shared" si="603"/>
        <v>0</v>
      </c>
      <c r="G1975" s="340">
        <f t="shared" si="604"/>
        <v>0</v>
      </c>
    </row>
    <row r="1976" spans="1:7" ht="20.100000000000001" customHeight="1">
      <c r="A1976" s="371" t="str">
        <f t="shared" si="600"/>
        <v/>
      </c>
      <c r="B1976" s="336" t="str">
        <f t="shared" si="601"/>
        <v/>
      </c>
      <c r="C1976" s="409"/>
      <c r="D1976" s="333" t="str">
        <f t="shared" si="602"/>
        <v/>
      </c>
      <c r="E1976" s="373"/>
      <c r="F1976" s="339">
        <f t="shared" si="603"/>
        <v>0</v>
      </c>
      <c r="G1976" s="340">
        <f t="shared" si="604"/>
        <v>0</v>
      </c>
    </row>
    <row r="1977" spans="1:7" ht="20.100000000000001" customHeight="1">
      <c r="A1977" s="371" t="str">
        <f t="shared" si="600"/>
        <v/>
      </c>
      <c r="B1977" s="336" t="str">
        <f t="shared" si="601"/>
        <v/>
      </c>
      <c r="C1977" s="409"/>
      <c r="D1977" s="333" t="str">
        <f t="shared" si="602"/>
        <v/>
      </c>
      <c r="E1977" s="373"/>
      <c r="F1977" s="339">
        <f t="shared" si="603"/>
        <v>0</v>
      </c>
      <c r="G1977" s="340">
        <f t="shared" si="604"/>
        <v>0</v>
      </c>
    </row>
    <row r="1978" spans="1:7" ht="20.100000000000001" customHeight="1">
      <c r="A1978" s="371" t="str">
        <f t="shared" si="600"/>
        <v/>
      </c>
      <c r="B1978" s="336" t="str">
        <f t="shared" si="601"/>
        <v/>
      </c>
      <c r="C1978" s="409"/>
      <c r="D1978" s="333" t="str">
        <f t="shared" si="602"/>
        <v/>
      </c>
      <c r="E1978" s="373"/>
      <c r="F1978" s="339">
        <f t="shared" si="603"/>
        <v>0</v>
      </c>
      <c r="G1978" s="340">
        <f t="shared" si="604"/>
        <v>0</v>
      </c>
    </row>
    <row r="1979" spans="1:7" ht="20.100000000000001" customHeight="1">
      <c r="A1979" s="371" t="str">
        <f t="shared" si="600"/>
        <v/>
      </c>
      <c r="B1979" s="336" t="str">
        <f t="shared" si="601"/>
        <v/>
      </c>
      <c r="C1979" s="372"/>
      <c r="D1979" s="333" t="str">
        <f t="shared" si="602"/>
        <v/>
      </c>
      <c r="E1979" s="373"/>
      <c r="F1979" s="339">
        <f t="shared" si="603"/>
        <v>0</v>
      </c>
      <c r="G1979" s="340">
        <f t="shared" si="604"/>
        <v>0</v>
      </c>
    </row>
    <row r="1980" spans="1:7" ht="20.100000000000001" customHeight="1">
      <c r="A1980" s="371" t="str">
        <f t="shared" si="600"/>
        <v/>
      </c>
      <c r="B1980" s="336" t="str">
        <f t="shared" si="601"/>
        <v/>
      </c>
      <c r="C1980" s="372"/>
      <c r="D1980" s="333" t="str">
        <f t="shared" si="602"/>
        <v/>
      </c>
      <c r="E1980" s="373"/>
      <c r="F1980" s="339">
        <f t="shared" si="603"/>
        <v>0</v>
      </c>
      <c r="G1980" s="340">
        <f t="shared" si="604"/>
        <v>0</v>
      </c>
    </row>
    <row r="1981" spans="1:7" ht="20.100000000000001" customHeight="1">
      <c r="A1981" s="371" t="str">
        <f t="shared" si="600"/>
        <v/>
      </c>
      <c r="B1981" s="336" t="str">
        <f t="shared" si="601"/>
        <v/>
      </c>
      <c r="C1981" s="372"/>
      <c r="D1981" s="333" t="str">
        <f t="shared" si="602"/>
        <v/>
      </c>
      <c r="E1981" s="373"/>
      <c r="F1981" s="339">
        <f t="shared" si="603"/>
        <v>0</v>
      </c>
      <c r="G1981" s="340">
        <f t="shared" si="604"/>
        <v>0</v>
      </c>
    </row>
    <row r="1982" spans="1:7" ht="20.100000000000001" customHeight="1">
      <c r="A1982" s="371" t="str">
        <f t="shared" si="600"/>
        <v/>
      </c>
      <c r="B1982" s="336" t="str">
        <f t="shared" si="601"/>
        <v/>
      </c>
      <c r="C1982" s="372"/>
      <c r="D1982" s="333" t="str">
        <f t="shared" si="602"/>
        <v/>
      </c>
      <c r="E1982" s="373"/>
      <c r="F1982" s="339">
        <f t="shared" si="603"/>
        <v>0</v>
      </c>
      <c r="G1982" s="340">
        <f t="shared" si="604"/>
        <v>0</v>
      </c>
    </row>
    <row r="1983" spans="1:7" ht="20.100000000000001" customHeight="1">
      <c r="A1983" s="371" t="str">
        <f t="shared" si="600"/>
        <v/>
      </c>
      <c r="B1983" s="336" t="str">
        <f t="shared" si="601"/>
        <v/>
      </c>
      <c r="C1983" s="372"/>
      <c r="D1983" s="333" t="str">
        <f t="shared" si="602"/>
        <v/>
      </c>
      <c r="E1983" s="373"/>
      <c r="F1983" s="339">
        <f t="shared" si="603"/>
        <v>0</v>
      </c>
      <c r="G1983" s="340">
        <f t="shared" si="604"/>
        <v>0</v>
      </c>
    </row>
    <row r="1984" spans="1:7" ht="20.100000000000001" customHeight="1">
      <c r="A1984" s="374"/>
      <c r="B1984" s="360"/>
      <c r="C1984" s="360"/>
      <c r="D1984" s="338"/>
      <c r="E1984" s="356"/>
      <c r="F1984" s="598" t="s">
        <v>27</v>
      </c>
      <c r="G1984" s="341">
        <f>SUBTOTAL(9,G1968:G1983)</f>
        <v>0</v>
      </c>
    </row>
    <row r="1985" spans="1:7" ht="20.100000000000001" customHeight="1">
      <c r="A1985" s="374"/>
      <c r="B1985" s="360"/>
      <c r="C1985" s="347" t="s">
        <v>722</v>
      </c>
      <c r="D1985" s="338"/>
      <c r="E1985" s="356"/>
      <c r="F1985" s="357"/>
      <c r="G1985" s="375"/>
    </row>
    <row r="1986" spans="1:7" ht="20.100000000000001" customHeight="1">
      <c r="A1986" s="371" t="str">
        <f t="shared" ref="A1986:A1993" si="605">IFERROR(VLOOKUP(C1986,Tabla_Insumos,4,FALSE),"")</f>
        <v/>
      </c>
      <c r="B1986" s="336" t="str">
        <f t="shared" ref="B1986:B1993" si="606">IFERROR(VLOOKUP(C1986,Tabla_Insumos,5,FALSE),"")</f>
        <v/>
      </c>
      <c r="C1986" s="398"/>
      <c r="D1986" s="333" t="str">
        <f t="shared" ref="D1986:D1993" si="607">IFERROR(VLOOKUP(C1986,Tabla_Insumos,2,FALSE),"")</f>
        <v/>
      </c>
      <c r="E1986" s="403"/>
      <c r="F1986" s="376">
        <f t="shared" ref="F1986:F1993" si="608">IFERROR(VLOOKUP(C1986,Tabla_Insumos,3,FALSE),0)</f>
        <v>0</v>
      </c>
      <c r="G1986" s="340">
        <f>ROUND(E1986*F1986,2)</f>
        <v>0</v>
      </c>
    </row>
    <row r="1987" spans="1:7" ht="20.100000000000001" customHeight="1">
      <c r="A1987" s="371" t="str">
        <f t="shared" si="605"/>
        <v/>
      </c>
      <c r="B1987" s="336" t="str">
        <f t="shared" si="606"/>
        <v/>
      </c>
      <c r="C1987" s="343"/>
      <c r="D1987" s="333" t="str">
        <f t="shared" si="607"/>
        <v/>
      </c>
      <c r="E1987" s="403"/>
      <c r="F1987" s="376">
        <f t="shared" si="608"/>
        <v>0</v>
      </c>
      <c r="G1987" s="340">
        <f t="shared" ref="G1987:G1993" si="609">ROUND(E1987*F1987,2)</f>
        <v>0</v>
      </c>
    </row>
    <row r="1988" spans="1:7" ht="20.100000000000001" customHeight="1">
      <c r="A1988" s="371" t="str">
        <f t="shared" si="605"/>
        <v/>
      </c>
      <c r="B1988" s="336" t="str">
        <f t="shared" si="606"/>
        <v/>
      </c>
      <c r="C1988" s="343"/>
      <c r="D1988" s="333" t="str">
        <f t="shared" si="607"/>
        <v/>
      </c>
      <c r="E1988" s="337"/>
      <c r="F1988" s="376">
        <f t="shared" si="608"/>
        <v>0</v>
      </c>
      <c r="G1988" s="340">
        <f t="shared" si="609"/>
        <v>0</v>
      </c>
    </row>
    <row r="1989" spans="1:7" ht="20.100000000000001" customHeight="1">
      <c r="A1989" s="371" t="str">
        <f t="shared" si="605"/>
        <v/>
      </c>
      <c r="B1989" s="336" t="str">
        <f t="shared" si="606"/>
        <v/>
      </c>
      <c r="C1989" s="343"/>
      <c r="D1989" s="333" t="str">
        <f t="shared" si="607"/>
        <v/>
      </c>
      <c r="E1989" s="337"/>
      <c r="F1989" s="376">
        <f t="shared" si="608"/>
        <v>0</v>
      </c>
      <c r="G1989" s="340">
        <f t="shared" si="609"/>
        <v>0</v>
      </c>
    </row>
    <row r="1990" spans="1:7" ht="20.100000000000001" customHeight="1">
      <c r="A1990" s="371" t="str">
        <f t="shared" si="605"/>
        <v/>
      </c>
      <c r="B1990" s="336" t="str">
        <f t="shared" si="606"/>
        <v/>
      </c>
      <c r="C1990" s="336"/>
      <c r="D1990" s="333" t="str">
        <f t="shared" si="607"/>
        <v/>
      </c>
      <c r="E1990" s="337"/>
      <c r="F1990" s="376">
        <f t="shared" si="608"/>
        <v>0</v>
      </c>
      <c r="G1990" s="340">
        <f t="shared" si="609"/>
        <v>0</v>
      </c>
    </row>
    <row r="1991" spans="1:7" ht="20.100000000000001" customHeight="1">
      <c r="A1991" s="371" t="str">
        <f t="shared" si="605"/>
        <v/>
      </c>
      <c r="B1991" s="336" t="str">
        <f t="shared" si="606"/>
        <v/>
      </c>
      <c r="C1991" s="336"/>
      <c r="D1991" s="333" t="str">
        <f t="shared" si="607"/>
        <v/>
      </c>
      <c r="E1991" s="337"/>
      <c r="F1991" s="376">
        <f t="shared" si="608"/>
        <v>0</v>
      </c>
      <c r="G1991" s="340">
        <f t="shared" si="609"/>
        <v>0</v>
      </c>
    </row>
    <row r="1992" spans="1:7" ht="20.100000000000001" customHeight="1">
      <c r="A1992" s="371" t="str">
        <f t="shared" si="605"/>
        <v/>
      </c>
      <c r="B1992" s="336" t="str">
        <f t="shared" si="606"/>
        <v/>
      </c>
      <c r="C1992" s="372"/>
      <c r="D1992" s="333" t="str">
        <f t="shared" si="607"/>
        <v/>
      </c>
      <c r="E1992" s="373"/>
      <c r="F1992" s="376">
        <f t="shared" si="608"/>
        <v>0</v>
      </c>
      <c r="G1992" s="340">
        <f t="shared" si="609"/>
        <v>0</v>
      </c>
    </row>
    <row r="1993" spans="1:7" ht="20.100000000000001" customHeight="1">
      <c r="A1993" s="371" t="str">
        <f t="shared" si="605"/>
        <v/>
      </c>
      <c r="B1993" s="336" t="str">
        <f t="shared" si="606"/>
        <v/>
      </c>
      <c r="C1993" s="372"/>
      <c r="D1993" s="333" t="str">
        <f t="shared" si="607"/>
        <v/>
      </c>
      <c r="E1993" s="373"/>
      <c r="F1993" s="376">
        <f t="shared" si="608"/>
        <v>0</v>
      </c>
      <c r="G1993" s="340">
        <f t="shared" si="609"/>
        <v>0</v>
      </c>
    </row>
    <row r="1994" spans="1:7" ht="20.100000000000001" customHeight="1">
      <c r="A1994" s="374"/>
      <c r="B1994" s="360"/>
      <c r="C1994" s="360"/>
      <c r="D1994" s="338"/>
      <c r="E1994" s="356"/>
      <c r="F1994" s="598" t="s">
        <v>28</v>
      </c>
      <c r="G1994" s="341">
        <f>SUBTOTAL(9,G1986:G1993)</f>
        <v>0</v>
      </c>
    </row>
    <row r="1995" spans="1:7" ht="20.100000000000001" customHeight="1">
      <c r="A1995" s="374"/>
      <c r="B1995" s="360"/>
      <c r="C1995" s="347" t="s">
        <v>723</v>
      </c>
      <c r="D1995" s="338"/>
      <c r="E1995" s="356"/>
      <c r="F1995" s="357"/>
      <c r="G1995" s="375"/>
    </row>
    <row r="1996" spans="1:7" ht="20.100000000000001" customHeight="1">
      <c r="A1996" s="371" t="str">
        <f t="shared" ref="A1996:A2004" si="610">IFERROR(VLOOKUP(C1996,Tabla_Insumos,4,FALSE),"")</f>
        <v/>
      </c>
      <c r="B1996" s="336" t="str">
        <f t="shared" ref="B1996:B2004" si="611">IFERROR(VLOOKUP(C1996,Tabla_Insumos,5,FALSE),"")</f>
        <v/>
      </c>
      <c r="C1996" s="372"/>
      <c r="D1996" s="333" t="str">
        <f t="shared" ref="D1996:D2004" si="612">IFERROR(VLOOKUP(C1996,Tabla_Insumos,2,FALSE),"")</f>
        <v/>
      </c>
      <c r="E1996" s="373"/>
      <c r="F1996" s="339">
        <f t="shared" ref="F1996:F2004" si="613">IFERROR(VLOOKUP(C1996,Tabla_Insumos,3,FALSE),0)</f>
        <v>0</v>
      </c>
      <c r="G1996" s="340">
        <f>ROUND(E1996*F1996,2)</f>
        <v>0</v>
      </c>
    </row>
    <row r="1997" spans="1:7" ht="20.100000000000001" customHeight="1">
      <c r="A1997" s="371" t="str">
        <f t="shared" si="610"/>
        <v/>
      </c>
      <c r="B1997" s="336" t="str">
        <f t="shared" si="611"/>
        <v/>
      </c>
      <c r="C1997" s="372"/>
      <c r="D1997" s="333" t="str">
        <f t="shared" si="612"/>
        <v/>
      </c>
      <c r="E1997" s="373"/>
      <c r="F1997" s="339">
        <f t="shared" si="613"/>
        <v>0</v>
      </c>
      <c r="G1997" s="340">
        <f t="shared" ref="G1997:G2004" si="614">ROUND(E1997*F1997,2)</f>
        <v>0</v>
      </c>
    </row>
    <row r="1998" spans="1:7" ht="20.100000000000001" customHeight="1">
      <c r="A1998" s="371" t="str">
        <f t="shared" si="610"/>
        <v/>
      </c>
      <c r="B1998" s="336" t="str">
        <f t="shared" si="611"/>
        <v/>
      </c>
      <c r="C1998" s="342"/>
      <c r="D1998" s="333" t="str">
        <f t="shared" si="612"/>
        <v/>
      </c>
      <c r="E1998" s="337"/>
      <c r="F1998" s="339">
        <f t="shared" si="613"/>
        <v>0</v>
      </c>
      <c r="G1998" s="340">
        <f t="shared" si="614"/>
        <v>0</v>
      </c>
    </row>
    <row r="1999" spans="1:7" ht="20.100000000000001" customHeight="1">
      <c r="A1999" s="371" t="str">
        <f t="shared" si="610"/>
        <v/>
      </c>
      <c r="B1999" s="336" t="str">
        <f t="shared" si="611"/>
        <v/>
      </c>
      <c r="C1999" s="377"/>
      <c r="D1999" s="333" t="str">
        <f t="shared" si="612"/>
        <v/>
      </c>
      <c r="E1999" s="337"/>
      <c r="F1999" s="339">
        <f t="shared" si="613"/>
        <v>0</v>
      </c>
      <c r="G1999" s="340">
        <f t="shared" si="614"/>
        <v>0</v>
      </c>
    </row>
    <row r="2000" spans="1:7" ht="20.100000000000001" customHeight="1">
      <c r="A2000" s="371" t="str">
        <f t="shared" si="610"/>
        <v/>
      </c>
      <c r="B2000" s="336" t="str">
        <f t="shared" si="611"/>
        <v/>
      </c>
      <c r="C2000" s="378"/>
      <c r="D2000" s="333" t="str">
        <f t="shared" si="612"/>
        <v/>
      </c>
      <c r="E2000" s="337"/>
      <c r="F2000" s="339">
        <f t="shared" si="613"/>
        <v>0</v>
      </c>
      <c r="G2000" s="340">
        <f t="shared" si="614"/>
        <v>0</v>
      </c>
    </row>
    <row r="2001" spans="1:7" ht="20.100000000000001" customHeight="1">
      <c r="A2001" s="371" t="str">
        <f t="shared" si="610"/>
        <v/>
      </c>
      <c r="B2001" s="336" t="str">
        <f t="shared" si="611"/>
        <v/>
      </c>
      <c r="C2001" s="372"/>
      <c r="D2001" s="333" t="str">
        <f t="shared" si="612"/>
        <v/>
      </c>
      <c r="E2001" s="373"/>
      <c r="F2001" s="339">
        <f t="shared" si="613"/>
        <v>0</v>
      </c>
      <c r="G2001" s="340">
        <f t="shared" si="614"/>
        <v>0</v>
      </c>
    </row>
    <row r="2002" spans="1:7" ht="20.100000000000001" customHeight="1">
      <c r="A2002" s="371" t="str">
        <f t="shared" si="610"/>
        <v/>
      </c>
      <c r="B2002" s="336" t="str">
        <f t="shared" si="611"/>
        <v/>
      </c>
      <c r="C2002" s="372"/>
      <c r="D2002" s="333" t="str">
        <f t="shared" si="612"/>
        <v/>
      </c>
      <c r="E2002" s="373"/>
      <c r="F2002" s="339">
        <f t="shared" si="613"/>
        <v>0</v>
      </c>
      <c r="G2002" s="340">
        <f t="shared" si="614"/>
        <v>0</v>
      </c>
    </row>
    <row r="2003" spans="1:7" ht="20.100000000000001" customHeight="1">
      <c r="A2003" s="371" t="str">
        <f t="shared" si="610"/>
        <v/>
      </c>
      <c r="B2003" s="336" t="str">
        <f t="shared" si="611"/>
        <v/>
      </c>
      <c r="C2003" s="372"/>
      <c r="D2003" s="333" t="str">
        <f t="shared" si="612"/>
        <v/>
      </c>
      <c r="E2003" s="373"/>
      <c r="F2003" s="339">
        <f t="shared" si="613"/>
        <v>0</v>
      </c>
      <c r="G2003" s="340">
        <f t="shared" si="614"/>
        <v>0</v>
      </c>
    </row>
    <row r="2004" spans="1:7" ht="20.100000000000001" customHeight="1">
      <c r="A2004" s="371" t="str">
        <f t="shared" si="610"/>
        <v/>
      </c>
      <c r="B2004" s="336" t="str">
        <f t="shared" si="611"/>
        <v/>
      </c>
      <c r="C2004" s="372"/>
      <c r="D2004" s="333" t="str">
        <f t="shared" si="612"/>
        <v/>
      </c>
      <c r="E2004" s="373"/>
      <c r="F2004" s="339">
        <f t="shared" si="613"/>
        <v>0</v>
      </c>
      <c r="G2004" s="340">
        <f t="shared" si="614"/>
        <v>0</v>
      </c>
    </row>
    <row r="2005" spans="1:7" ht="20.100000000000001" customHeight="1">
      <c r="A2005" s="379"/>
      <c r="B2005" s="338"/>
      <c r="C2005" s="360"/>
      <c r="D2005" s="338"/>
      <c r="E2005" s="356"/>
      <c r="F2005" s="598" t="s">
        <v>29</v>
      </c>
      <c r="G2005" s="341">
        <f>SUBTOTAL(9,G1996:G2004)</f>
        <v>0</v>
      </c>
    </row>
    <row r="2006" spans="1:7" ht="20.100000000000001" customHeight="1" thickBot="1">
      <c r="A2006" s="380"/>
      <c r="B2006" s="381"/>
      <c r="C2006" s="382"/>
      <c r="D2006" s="381"/>
      <c r="E2006" s="383"/>
      <c r="F2006" s="384"/>
      <c r="G2006" s="385"/>
    </row>
    <row r="2007" spans="1:7" ht="20.100000000000001" customHeight="1" thickBot="1">
      <c r="A2007" s="395">
        <f>B1963</f>
        <v>37</v>
      </c>
      <c r="B2007" s="386" t="str">
        <f>C1963</f>
        <v>Pintura látex interior en cielorrasos</v>
      </c>
      <c r="C2007" s="387"/>
      <c r="D2007" s="387" t="s">
        <v>30</v>
      </c>
      <c r="E2007" s="388"/>
      <c r="F2007" s="389" t="s">
        <v>31</v>
      </c>
      <c r="G2007" s="390">
        <f>SUBTOTAL(9,G1968:G2006)</f>
        <v>0</v>
      </c>
    </row>
    <row r="2008" spans="1:7" ht="20.100000000000001" customHeight="1" thickTop="1" thickBot="1">
      <c r="A2008" s="449"/>
      <c r="B2008" s="450"/>
      <c r="C2008" s="338"/>
      <c r="D2008" s="338"/>
      <c r="E2008" s="451"/>
      <c r="F2008" s="452"/>
      <c r="G2008" s="453"/>
    </row>
    <row r="2009" spans="1:7" ht="20.100000000000001" customHeight="1" thickTop="1">
      <c r="A2009" s="391" t="s">
        <v>1255</v>
      </c>
      <c r="B2009" s="392"/>
      <c r="C2009" s="392"/>
      <c r="D2009" s="392"/>
      <c r="E2009" s="392"/>
      <c r="F2009" s="392"/>
      <c r="G2009" s="393"/>
    </row>
    <row r="2010" spans="1:7" ht="20.100000000000001" customHeight="1">
      <c r="A2010" s="344" t="s">
        <v>719</v>
      </c>
      <c r="B2010" s="345" t="str">
        <f>Comitente</f>
        <v>INSTITUTO PROVINCIAL DE LA VIVIENDA</v>
      </c>
      <c r="C2010" s="346"/>
      <c r="D2010" s="347"/>
      <c r="E2010" s="347"/>
      <c r="F2010" s="348"/>
      <c r="G2010" s="349"/>
    </row>
    <row r="2011" spans="1:7" ht="20.100000000000001" customHeight="1">
      <c r="A2011" s="344" t="s">
        <v>720</v>
      </c>
      <c r="B2011" s="345" t="str">
        <f>Contratista</f>
        <v>xxxxxx</v>
      </c>
      <c r="C2011" s="350"/>
      <c r="D2011" s="350"/>
      <c r="E2011" s="350"/>
      <c r="F2011" s="351"/>
      <c r="G2011" s="352"/>
    </row>
    <row r="2012" spans="1:7" ht="20.100000000000001" customHeight="1">
      <c r="A2012" s="344" t="s">
        <v>20</v>
      </c>
      <c r="B2012" s="345" t="str">
        <f>Obra</f>
        <v>BARRIO SAN CAYETANO - DPTO. CHIMBAS</v>
      </c>
      <c r="C2012" s="350"/>
      <c r="D2012" s="350"/>
      <c r="E2012" s="350"/>
      <c r="F2012" s="351" t="s">
        <v>33</v>
      </c>
      <c r="G2012" s="353">
        <f>+Datos!$C$10</f>
        <v>43525</v>
      </c>
    </row>
    <row r="2013" spans="1:7" ht="20.100000000000001" customHeight="1">
      <c r="A2013" s="354" t="s">
        <v>718</v>
      </c>
      <c r="B2013" s="355" t="str">
        <f>Ubicación</f>
        <v>DPTO. CHIMBAS</v>
      </c>
      <c r="C2013" s="355"/>
      <c r="D2013" s="338"/>
      <c r="E2013" s="356"/>
      <c r="F2013" s="357"/>
      <c r="G2013" s="358"/>
    </row>
    <row r="2014" spans="1:7" ht="20.100000000000001" customHeight="1">
      <c r="A2014" s="354" t="s">
        <v>34</v>
      </c>
      <c r="B2014" s="359" t="s">
        <v>1125</v>
      </c>
      <c r="C2014" s="360" t="str">
        <f>IFERROR(VLOOKUP(B2014,Tabla_CyP,2,FALSE),"")</f>
        <v>VIVIENDA</v>
      </c>
      <c r="D2014" s="361"/>
      <c r="E2014" s="356"/>
      <c r="F2014" s="357"/>
      <c r="G2014" s="358"/>
    </row>
    <row r="2015" spans="1:7" ht="20.100000000000001" customHeight="1">
      <c r="A2015" s="354" t="s">
        <v>21</v>
      </c>
      <c r="B2015" s="394">
        <f>IFERROR(VLOOKUP(COUNTIF($A$1:A2015,"ITEM:"),Tabla_NumeroItem,2,FALSE),"")</f>
        <v>38</v>
      </c>
      <c r="C2015" s="360" t="str">
        <f>IFERROR(VLOOKUP(B2015,Tabla_CyP,2,FALSE),"")</f>
        <v>Provisión y colocación de cristal float 3mm</v>
      </c>
      <c r="D2015" s="338"/>
      <c r="E2015" s="356"/>
      <c r="F2015" s="351" t="s">
        <v>22</v>
      </c>
      <c r="G2015" s="362" t="str">
        <f>IFERROR(VLOOKUP(B2015,Tabla_CyP,4,FALSE),"")</f>
        <v>m2</v>
      </c>
    </row>
    <row r="2016" spans="1:7" ht="20.100000000000001" customHeight="1">
      <c r="A2016" s="354"/>
      <c r="B2016" s="355"/>
      <c r="C2016" s="360"/>
      <c r="D2016" s="338"/>
      <c r="E2016" s="356"/>
      <c r="F2016" s="357"/>
      <c r="G2016" s="358"/>
    </row>
    <row r="2017" spans="1:7" ht="20.100000000000001" customHeight="1">
      <c r="A2017" s="628" t="s">
        <v>581</v>
      </c>
      <c r="B2017" s="629"/>
      <c r="C2017" s="630" t="s">
        <v>0</v>
      </c>
      <c r="D2017" s="630" t="s">
        <v>23</v>
      </c>
      <c r="E2017" s="632" t="s">
        <v>24</v>
      </c>
      <c r="F2017" s="624" t="s">
        <v>25</v>
      </c>
      <c r="G2017" s="626" t="s">
        <v>26</v>
      </c>
    </row>
    <row r="2018" spans="1:7" ht="20.100000000000001" customHeight="1">
      <c r="A2018" s="363" t="s">
        <v>582</v>
      </c>
      <c r="B2018" s="364" t="s">
        <v>583</v>
      </c>
      <c r="C2018" s="631"/>
      <c r="D2018" s="631"/>
      <c r="E2018" s="633"/>
      <c r="F2018" s="625"/>
      <c r="G2018" s="627"/>
    </row>
    <row r="2019" spans="1:7" ht="20.100000000000001" customHeight="1">
      <c r="A2019" s="599"/>
      <c r="B2019" s="365"/>
      <c r="C2019" s="366" t="s">
        <v>721</v>
      </c>
      <c r="D2019" s="367"/>
      <c r="E2019" s="368"/>
      <c r="F2019" s="369"/>
      <c r="G2019" s="370"/>
    </row>
    <row r="2020" spans="1:7" ht="20.100000000000001" customHeight="1">
      <c r="A2020" s="371" t="str">
        <f t="shared" ref="A2020:A2033" si="615">IFERROR(VLOOKUP(C2020,Tabla_Insumos,4,FALSE),"")</f>
        <v/>
      </c>
      <c r="B2020" s="336" t="str">
        <f t="shared" ref="B2020:B2033" si="616">IFERROR(VLOOKUP(C2020,Tabla_Insumos,5,FALSE),"")</f>
        <v/>
      </c>
      <c r="C2020" s="377"/>
      <c r="D2020" s="333" t="str">
        <f t="shared" ref="D2020:D2033" si="617">IFERROR(VLOOKUP(C2020,Tabla_Insumos,2,FALSE),"")</f>
        <v/>
      </c>
      <c r="E2020" s="397"/>
      <c r="F2020" s="339">
        <f t="shared" ref="F2020:F2033" si="618">IFERROR(VLOOKUP(C2020,Tabla_Insumos,3,FALSE),0)</f>
        <v>0</v>
      </c>
      <c r="G2020" s="340">
        <f>ROUND(E2020*F2020,2)</f>
        <v>0</v>
      </c>
    </row>
    <row r="2021" spans="1:7" ht="20.100000000000001" customHeight="1">
      <c r="A2021" s="371" t="str">
        <f t="shared" si="615"/>
        <v/>
      </c>
      <c r="B2021" s="336" t="str">
        <f t="shared" si="616"/>
        <v/>
      </c>
      <c r="C2021" s="130"/>
      <c r="D2021" s="333" t="str">
        <f t="shared" si="617"/>
        <v/>
      </c>
      <c r="E2021" s="397"/>
      <c r="F2021" s="339">
        <f t="shared" si="618"/>
        <v>0</v>
      </c>
      <c r="G2021" s="340">
        <f t="shared" ref="G2021:G2033" si="619">ROUND(E2021*F2021,2)</f>
        <v>0</v>
      </c>
    </row>
    <row r="2022" spans="1:7" ht="20.100000000000001" customHeight="1">
      <c r="A2022" s="371" t="str">
        <f t="shared" si="615"/>
        <v/>
      </c>
      <c r="B2022" s="336" t="str">
        <f t="shared" si="616"/>
        <v/>
      </c>
      <c r="C2022" s="372"/>
      <c r="D2022" s="333" t="str">
        <f t="shared" si="617"/>
        <v/>
      </c>
      <c r="E2022" s="373"/>
      <c r="F2022" s="339">
        <f t="shared" si="618"/>
        <v>0</v>
      </c>
      <c r="G2022" s="340">
        <f t="shared" si="619"/>
        <v>0</v>
      </c>
    </row>
    <row r="2023" spans="1:7" ht="20.100000000000001" customHeight="1">
      <c r="A2023" s="371" t="str">
        <f t="shared" si="615"/>
        <v/>
      </c>
      <c r="B2023" s="336" t="str">
        <f t="shared" si="616"/>
        <v/>
      </c>
      <c r="C2023" s="372"/>
      <c r="D2023" s="333" t="str">
        <f t="shared" si="617"/>
        <v/>
      </c>
      <c r="E2023" s="337"/>
      <c r="F2023" s="339">
        <f t="shared" si="618"/>
        <v>0</v>
      </c>
      <c r="G2023" s="340">
        <f t="shared" si="619"/>
        <v>0</v>
      </c>
    </row>
    <row r="2024" spans="1:7" ht="20.100000000000001" customHeight="1">
      <c r="A2024" s="371" t="str">
        <f t="shared" si="615"/>
        <v/>
      </c>
      <c r="B2024" s="336" t="str">
        <f t="shared" si="616"/>
        <v/>
      </c>
      <c r="C2024" s="334"/>
      <c r="D2024" s="333" t="str">
        <f t="shared" si="617"/>
        <v/>
      </c>
      <c r="E2024" s="337"/>
      <c r="F2024" s="339">
        <f t="shared" si="618"/>
        <v>0</v>
      </c>
      <c r="G2024" s="340">
        <f t="shared" si="619"/>
        <v>0</v>
      </c>
    </row>
    <row r="2025" spans="1:7" ht="20.100000000000001" customHeight="1">
      <c r="A2025" s="371" t="str">
        <f t="shared" si="615"/>
        <v/>
      </c>
      <c r="B2025" s="336" t="str">
        <f t="shared" si="616"/>
        <v/>
      </c>
      <c r="C2025" s="334"/>
      <c r="D2025" s="333" t="str">
        <f t="shared" si="617"/>
        <v/>
      </c>
      <c r="E2025" s="373"/>
      <c r="F2025" s="339">
        <f t="shared" si="618"/>
        <v>0</v>
      </c>
      <c r="G2025" s="340">
        <f t="shared" si="619"/>
        <v>0</v>
      </c>
    </row>
    <row r="2026" spans="1:7" ht="20.100000000000001" customHeight="1">
      <c r="A2026" s="371" t="str">
        <f t="shared" si="615"/>
        <v/>
      </c>
      <c r="B2026" s="336" t="str">
        <f t="shared" si="616"/>
        <v/>
      </c>
      <c r="C2026" s="336"/>
      <c r="D2026" s="333" t="str">
        <f t="shared" si="617"/>
        <v/>
      </c>
      <c r="E2026" s="373"/>
      <c r="F2026" s="339">
        <f t="shared" si="618"/>
        <v>0</v>
      </c>
      <c r="G2026" s="340">
        <f t="shared" si="619"/>
        <v>0</v>
      </c>
    </row>
    <row r="2027" spans="1:7" ht="20.100000000000001" customHeight="1">
      <c r="A2027" s="371" t="str">
        <f t="shared" si="615"/>
        <v/>
      </c>
      <c r="B2027" s="336" t="str">
        <f t="shared" si="616"/>
        <v/>
      </c>
      <c r="C2027" s="409"/>
      <c r="D2027" s="333" t="str">
        <f t="shared" si="617"/>
        <v/>
      </c>
      <c r="E2027" s="373"/>
      <c r="F2027" s="339">
        <f t="shared" si="618"/>
        <v>0</v>
      </c>
      <c r="G2027" s="340">
        <f t="shared" si="619"/>
        <v>0</v>
      </c>
    </row>
    <row r="2028" spans="1:7" ht="20.100000000000001" customHeight="1">
      <c r="A2028" s="371" t="str">
        <f t="shared" si="615"/>
        <v/>
      </c>
      <c r="B2028" s="336" t="str">
        <f t="shared" si="616"/>
        <v/>
      </c>
      <c r="C2028" s="409"/>
      <c r="D2028" s="333" t="str">
        <f t="shared" si="617"/>
        <v/>
      </c>
      <c r="E2028" s="373"/>
      <c r="F2028" s="339">
        <f t="shared" si="618"/>
        <v>0</v>
      </c>
      <c r="G2028" s="340">
        <f t="shared" si="619"/>
        <v>0</v>
      </c>
    </row>
    <row r="2029" spans="1:7" ht="20.100000000000001" customHeight="1">
      <c r="A2029" s="371" t="str">
        <f t="shared" si="615"/>
        <v/>
      </c>
      <c r="B2029" s="336" t="str">
        <f t="shared" si="616"/>
        <v/>
      </c>
      <c r="C2029" s="409"/>
      <c r="D2029" s="333" t="str">
        <f t="shared" si="617"/>
        <v/>
      </c>
      <c r="E2029" s="373"/>
      <c r="F2029" s="339">
        <f t="shared" si="618"/>
        <v>0</v>
      </c>
      <c r="G2029" s="340">
        <f t="shared" si="619"/>
        <v>0</v>
      </c>
    </row>
    <row r="2030" spans="1:7" ht="20.100000000000001" customHeight="1">
      <c r="A2030" s="371" t="str">
        <f t="shared" si="615"/>
        <v/>
      </c>
      <c r="B2030" s="336" t="str">
        <f t="shared" si="616"/>
        <v/>
      </c>
      <c r="C2030" s="409"/>
      <c r="D2030" s="333" t="str">
        <f t="shared" si="617"/>
        <v/>
      </c>
      <c r="E2030" s="373"/>
      <c r="F2030" s="339">
        <f t="shared" si="618"/>
        <v>0</v>
      </c>
      <c r="G2030" s="340">
        <f t="shared" si="619"/>
        <v>0</v>
      </c>
    </row>
    <row r="2031" spans="1:7" ht="20.100000000000001" customHeight="1">
      <c r="A2031" s="371" t="str">
        <f t="shared" si="615"/>
        <v/>
      </c>
      <c r="B2031" s="336" t="str">
        <f t="shared" si="616"/>
        <v/>
      </c>
      <c r="C2031" s="372"/>
      <c r="D2031" s="333" t="str">
        <f t="shared" si="617"/>
        <v/>
      </c>
      <c r="E2031" s="373"/>
      <c r="F2031" s="339">
        <f t="shared" si="618"/>
        <v>0</v>
      </c>
      <c r="G2031" s="340">
        <f t="shared" si="619"/>
        <v>0</v>
      </c>
    </row>
    <row r="2032" spans="1:7" ht="20.100000000000001" customHeight="1">
      <c r="A2032" s="371" t="str">
        <f t="shared" si="615"/>
        <v/>
      </c>
      <c r="B2032" s="336" t="str">
        <f t="shared" si="616"/>
        <v/>
      </c>
      <c r="C2032" s="372"/>
      <c r="D2032" s="333" t="str">
        <f t="shared" si="617"/>
        <v/>
      </c>
      <c r="E2032" s="373"/>
      <c r="F2032" s="339">
        <f t="shared" si="618"/>
        <v>0</v>
      </c>
      <c r="G2032" s="340">
        <f t="shared" si="619"/>
        <v>0</v>
      </c>
    </row>
    <row r="2033" spans="1:9" ht="20.100000000000001" customHeight="1">
      <c r="A2033" s="371" t="str">
        <f t="shared" si="615"/>
        <v/>
      </c>
      <c r="B2033" s="336" t="str">
        <f t="shared" si="616"/>
        <v/>
      </c>
      <c r="C2033" s="372"/>
      <c r="D2033" s="333" t="str">
        <f t="shared" si="617"/>
        <v/>
      </c>
      <c r="E2033" s="373"/>
      <c r="F2033" s="339">
        <f t="shared" si="618"/>
        <v>0</v>
      </c>
      <c r="G2033" s="340">
        <f t="shared" si="619"/>
        <v>0</v>
      </c>
    </row>
    <row r="2034" spans="1:9" ht="20.100000000000001" customHeight="1">
      <c r="A2034" s="374"/>
      <c r="B2034" s="360"/>
      <c r="C2034" s="360"/>
      <c r="D2034" s="338"/>
      <c r="E2034" s="356"/>
      <c r="F2034" s="598" t="s">
        <v>27</v>
      </c>
      <c r="G2034" s="341">
        <f>SUBTOTAL(9,G2020:G2033)</f>
        <v>0</v>
      </c>
    </row>
    <row r="2035" spans="1:9" ht="20.100000000000001" customHeight="1">
      <c r="A2035" s="374"/>
      <c r="B2035" s="360"/>
      <c r="C2035" s="347" t="s">
        <v>722</v>
      </c>
      <c r="D2035" s="338"/>
      <c r="E2035" s="356"/>
      <c r="F2035" s="357"/>
      <c r="G2035" s="375"/>
    </row>
    <row r="2036" spans="1:9" ht="20.100000000000001" customHeight="1">
      <c r="A2036" s="371" t="str">
        <f t="shared" ref="A2036:A2043" si="620">IFERROR(VLOOKUP(C2036,Tabla_Insumos,4,FALSE),"")</f>
        <v/>
      </c>
      <c r="B2036" s="336" t="str">
        <f t="shared" ref="B2036:B2043" si="621">IFERROR(VLOOKUP(C2036,Tabla_Insumos,5,FALSE),"")</f>
        <v/>
      </c>
      <c r="C2036" s="398"/>
      <c r="D2036" s="333" t="str">
        <f t="shared" ref="D2036:D2043" si="622">IFERROR(VLOOKUP(C2036,Tabla_Insumos,2,FALSE),"")</f>
        <v/>
      </c>
      <c r="E2036" s="403"/>
      <c r="F2036" s="376">
        <f t="shared" ref="F2036:F2043" si="623">IFERROR(VLOOKUP(C2036,Tabla_Insumos,3,FALSE),0)</f>
        <v>0</v>
      </c>
      <c r="G2036" s="340">
        <f>ROUND(E2036*F2036,2)</f>
        <v>0</v>
      </c>
    </row>
    <row r="2037" spans="1:9" ht="20.100000000000001" customHeight="1">
      <c r="A2037" s="371" t="str">
        <f t="shared" si="620"/>
        <v/>
      </c>
      <c r="B2037" s="336" t="str">
        <f t="shared" si="621"/>
        <v/>
      </c>
      <c r="C2037" s="343"/>
      <c r="D2037" s="333" t="str">
        <f t="shared" si="622"/>
        <v/>
      </c>
      <c r="E2037" s="403"/>
      <c r="F2037" s="376">
        <f t="shared" si="623"/>
        <v>0</v>
      </c>
      <c r="G2037" s="340">
        <f t="shared" ref="G2037:G2043" si="624">ROUND(E2037*F2037,2)</f>
        <v>0</v>
      </c>
    </row>
    <row r="2038" spans="1:9" ht="20.100000000000001" customHeight="1">
      <c r="A2038" s="371" t="str">
        <f t="shared" si="620"/>
        <v/>
      </c>
      <c r="B2038" s="336" t="str">
        <f t="shared" si="621"/>
        <v/>
      </c>
      <c r="C2038" s="343"/>
      <c r="D2038" s="333" t="str">
        <f t="shared" si="622"/>
        <v/>
      </c>
      <c r="E2038" s="337"/>
      <c r="F2038" s="376">
        <f t="shared" si="623"/>
        <v>0</v>
      </c>
      <c r="G2038" s="340">
        <f t="shared" si="624"/>
        <v>0</v>
      </c>
    </row>
    <row r="2039" spans="1:9" ht="20.100000000000001" customHeight="1">
      <c r="A2039" s="371" t="str">
        <f t="shared" si="620"/>
        <v/>
      </c>
      <c r="B2039" s="336" t="str">
        <f t="shared" si="621"/>
        <v/>
      </c>
      <c r="C2039" s="343"/>
      <c r="D2039" s="333" t="str">
        <f t="shared" si="622"/>
        <v/>
      </c>
      <c r="E2039" s="337"/>
      <c r="F2039" s="376">
        <f t="shared" si="623"/>
        <v>0</v>
      </c>
      <c r="G2039" s="340">
        <f t="shared" si="624"/>
        <v>0</v>
      </c>
    </row>
    <row r="2040" spans="1:9" ht="20.100000000000001" customHeight="1">
      <c r="A2040" s="371" t="str">
        <f t="shared" si="620"/>
        <v/>
      </c>
      <c r="B2040" s="336" t="str">
        <f t="shared" si="621"/>
        <v/>
      </c>
      <c r="C2040" s="336"/>
      <c r="D2040" s="333" t="str">
        <f t="shared" si="622"/>
        <v/>
      </c>
      <c r="E2040" s="337"/>
      <c r="F2040" s="376">
        <f t="shared" si="623"/>
        <v>0</v>
      </c>
      <c r="G2040" s="340">
        <f t="shared" si="624"/>
        <v>0</v>
      </c>
    </row>
    <row r="2041" spans="1:9" ht="20.100000000000001" customHeight="1">
      <c r="A2041" s="371" t="str">
        <f t="shared" si="620"/>
        <v/>
      </c>
      <c r="B2041" s="336" t="str">
        <f t="shared" si="621"/>
        <v/>
      </c>
      <c r="C2041" s="336"/>
      <c r="D2041" s="333" t="str">
        <f t="shared" si="622"/>
        <v/>
      </c>
      <c r="E2041" s="337"/>
      <c r="F2041" s="376">
        <f t="shared" si="623"/>
        <v>0</v>
      </c>
      <c r="G2041" s="340">
        <f t="shared" si="624"/>
        <v>0</v>
      </c>
    </row>
    <row r="2042" spans="1:9" ht="20.100000000000001" customHeight="1">
      <c r="A2042" s="371" t="str">
        <f t="shared" si="620"/>
        <v/>
      </c>
      <c r="B2042" s="336" t="str">
        <f t="shared" si="621"/>
        <v/>
      </c>
      <c r="C2042" s="372"/>
      <c r="D2042" s="333" t="str">
        <f t="shared" si="622"/>
        <v/>
      </c>
      <c r="E2042" s="373"/>
      <c r="F2042" s="376">
        <f t="shared" si="623"/>
        <v>0</v>
      </c>
      <c r="G2042" s="340">
        <f t="shared" si="624"/>
        <v>0</v>
      </c>
      <c r="I2042" s="536"/>
    </row>
    <row r="2043" spans="1:9" ht="20.100000000000001" customHeight="1">
      <c r="A2043" s="371" t="str">
        <f t="shared" si="620"/>
        <v/>
      </c>
      <c r="B2043" s="336" t="str">
        <f t="shared" si="621"/>
        <v/>
      </c>
      <c r="C2043" s="372"/>
      <c r="D2043" s="333" t="str">
        <f t="shared" si="622"/>
        <v/>
      </c>
      <c r="E2043" s="373"/>
      <c r="F2043" s="376">
        <f t="shared" si="623"/>
        <v>0</v>
      </c>
      <c r="G2043" s="340">
        <f t="shared" si="624"/>
        <v>0</v>
      </c>
    </row>
    <row r="2044" spans="1:9" ht="20.100000000000001" customHeight="1">
      <c r="A2044" s="374"/>
      <c r="B2044" s="360"/>
      <c r="C2044" s="360"/>
      <c r="D2044" s="338"/>
      <c r="E2044" s="356"/>
      <c r="F2044" s="598" t="s">
        <v>28</v>
      </c>
      <c r="G2044" s="341">
        <f>SUBTOTAL(9,G2036:G2043)</f>
        <v>0</v>
      </c>
    </row>
    <row r="2045" spans="1:9" ht="20.100000000000001" customHeight="1">
      <c r="A2045" s="374"/>
      <c r="B2045" s="360"/>
      <c r="C2045" s="347" t="s">
        <v>723</v>
      </c>
      <c r="D2045" s="338"/>
      <c r="E2045" s="356"/>
      <c r="F2045" s="357"/>
      <c r="G2045" s="375"/>
    </row>
    <row r="2046" spans="1:9" ht="20.100000000000001" customHeight="1">
      <c r="A2046" s="371" t="str">
        <f t="shared" ref="A2046:A2054" si="625">IFERROR(VLOOKUP(C2046,Tabla_Insumos,4,FALSE),"")</f>
        <v/>
      </c>
      <c r="B2046" s="336" t="str">
        <f t="shared" ref="B2046:B2054" si="626">IFERROR(VLOOKUP(C2046,Tabla_Insumos,5,FALSE),"")</f>
        <v/>
      </c>
      <c r="C2046" s="399"/>
      <c r="D2046" s="333" t="str">
        <f t="shared" ref="D2046:D2054" si="627">IFERROR(VLOOKUP(C2046,Tabla_Insumos,2,FALSE),"")</f>
        <v/>
      </c>
      <c r="E2046" s="337"/>
      <c r="F2046" s="339">
        <f t="shared" ref="F2046:F2054" si="628">IFERROR(VLOOKUP(C2046,Tabla_Insumos,3,FALSE),0)</f>
        <v>0</v>
      </c>
      <c r="G2046" s="340">
        <f>ROUND(E2046*F2046,2)</f>
        <v>0</v>
      </c>
    </row>
    <row r="2047" spans="1:9" ht="20.100000000000001" customHeight="1">
      <c r="A2047" s="371" t="str">
        <f t="shared" si="625"/>
        <v/>
      </c>
      <c r="B2047" s="336" t="str">
        <f t="shared" si="626"/>
        <v/>
      </c>
      <c r="C2047" s="343"/>
      <c r="D2047" s="333" t="str">
        <f t="shared" si="627"/>
        <v/>
      </c>
      <c r="E2047" s="337"/>
      <c r="F2047" s="339">
        <f t="shared" si="628"/>
        <v>0</v>
      </c>
      <c r="G2047" s="340">
        <f t="shared" ref="G2047:G2054" si="629">ROUND(E2047*F2047,2)</f>
        <v>0</v>
      </c>
    </row>
    <row r="2048" spans="1:9" ht="20.100000000000001" customHeight="1">
      <c r="A2048" s="371" t="str">
        <f t="shared" si="625"/>
        <v/>
      </c>
      <c r="B2048" s="336" t="str">
        <f t="shared" si="626"/>
        <v/>
      </c>
      <c r="C2048" s="342"/>
      <c r="D2048" s="333" t="str">
        <f t="shared" si="627"/>
        <v/>
      </c>
      <c r="E2048" s="337"/>
      <c r="F2048" s="339">
        <f t="shared" si="628"/>
        <v>0</v>
      </c>
      <c r="G2048" s="340">
        <f t="shared" si="629"/>
        <v>0</v>
      </c>
    </row>
    <row r="2049" spans="1:7" ht="20.100000000000001" customHeight="1">
      <c r="A2049" s="371" t="str">
        <f t="shared" si="625"/>
        <v/>
      </c>
      <c r="B2049" s="336" t="str">
        <f t="shared" si="626"/>
        <v/>
      </c>
      <c r="C2049" s="377"/>
      <c r="D2049" s="333" t="str">
        <f t="shared" si="627"/>
        <v/>
      </c>
      <c r="E2049" s="337"/>
      <c r="F2049" s="339">
        <f t="shared" si="628"/>
        <v>0</v>
      </c>
      <c r="G2049" s="340">
        <f t="shared" si="629"/>
        <v>0</v>
      </c>
    </row>
    <row r="2050" spans="1:7" ht="20.100000000000001" customHeight="1">
      <c r="A2050" s="371" t="str">
        <f t="shared" si="625"/>
        <v/>
      </c>
      <c r="B2050" s="336" t="str">
        <f t="shared" si="626"/>
        <v/>
      </c>
      <c r="C2050" s="378"/>
      <c r="D2050" s="333" t="str">
        <f t="shared" si="627"/>
        <v/>
      </c>
      <c r="E2050" s="337"/>
      <c r="F2050" s="339">
        <f t="shared" si="628"/>
        <v>0</v>
      </c>
      <c r="G2050" s="340">
        <f t="shared" si="629"/>
        <v>0</v>
      </c>
    </row>
    <row r="2051" spans="1:7" ht="20.100000000000001" customHeight="1">
      <c r="A2051" s="371" t="str">
        <f t="shared" si="625"/>
        <v/>
      </c>
      <c r="B2051" s="336" t="str">
        <f t="shared" si="626"/>
        <v/>
      </c>
      <c r="C2051" s="372"/>
      <c r="D2051" s="333" t="str">
        <f t="shared" si="627"/>
        <v/>
      </c>
      <c r="E2051" s="373"/>
      <c r="F2051" s="339">
        <f t="shared" si="628"/>
        <v>0</v>
      </c>
      <c r="G2051" s="340">
        <f t="shared" si="629"/>
        <v>0</v>
      </c>
    </row>
    <row r="2052" spans="1:7" ht="20.100000000000001" customHeight="1">
      <c r="A2052" s="371" t="str">
        <f t="shared" si="625"/>
        <v/>
      </c>
      <c r="B2052" s="336" t="str">
        <f t="shared" si="626"/>
        <v/>
      </c>
      <c r="C2052" s="372"/>
      <c r="D2052" s="333" t="str">
        <f t="shared" si="627"/>
        <v/>
      </c>
      <c r="E2052" s="373"/>
      <c r="F2052" s="339">
        <f t="shared" si="628"/>
        <v>0</v>
      </c>
      <c r="G2052" s="340">
        <f t="shared" si="629"/>
        <v>0</v>
      </c>
    </row>
    <row r="2053" spans="1:7" ht="20.100000000000001" customHeight="1">
      <c r="A2053" s="371" t="str">
        <f t="shared" si="625"/>
        <v/>
      </c>
      <c r="B2053" s="336" t="str">
        <f t="shared" si="626"/>
        <v/>
      </c>
      <c r="C2053" s="372"/>
      <c r="D2053" s="333" t="str">
        <f t="shared" si="627"/>
        <v/>
      </c>
      <c r="E2053" s="373"/>
      <c r="F2053" s="339">
        <f t="shared" si="628"/>
        <v>0</v>
      </c>
      <c r="G2053" s="340">
        <f t="shared" si="629"/>
        <v>0</v>
      </c>
    </row>
    <row r="2054" spans="1:7" ht="20.100000000000001" customHeight="1">
      <c r="A2054" s="371" t="str">
        <f t="shared" si="625"/>
        <v/>
      </c>
      <c r="B2054" s="336" t="str">
        <f t="shared" si="626"/>
        <v/>
      </c>
      <c r="C2054" s="372"/>
      <c r="D2054" s="333" t="str">
        <f t="shared" si="627"/>
        <v/>
      </c>
      <c r="E2054" s="373"/>
      <c r="F2054" s="339">
        <f t="shared" si="628"/>
        <v>0</v>
      </c>
      <c r="G2054" s="340">
        <f t="shared" si="629"/>
        <v>0</v>
      </c>
    </row>
    <row r="2055" spans="1:7" ht="20.100000000000001" customHeight="1">
      <c r="A2055" s="379"/>
      <c r="B2055" s="338"/>
      <c r="C2055" s="360"/>
      <c r="D2055" s="338"/>
      <c r="E2055" s="356"/>
      <c r="F2055" s="598" t="s">
        <v>29</v>
      </c>
      <c r="G2055" s="341">
        <f>SUBTOTAL(9,G2046:G2054)</f>
        <v>0</v>
      </c>
    </row>
    <row r="2056" spans="1:7" ht="20.100000000000001" customHeight="1" thickBot="1">
      <c r="A2056" s="380"/>
      <c r="B2056" s="381"/>
      <c r="C2056" s="382"/>
      <c r="D2056" s="381"/>
      <c r="E2056" s="383"/>
      <c r="F2056" s="384"/>
      <c r="G2056" s="385"/>
    </row>
    <row r="2057" spans="1:7" ht="20.100000000000001" customHeight="1" thickBot="1">
      <c r="A2057" s="395">
        <f>B2015</f>
        <v>38</v>
      </c>
      <c r="B2057" s="386" t="str">
        <f>C2015</f>
        <v>Provisión y colocación de cristal float 3mm</v>
      </c>
      <c r="C2057" s="387"/>
      <c r="D2057" s="387" t="s">
        <v>30</v>
      </c>
      <c r="E2057" s="388"/>
      <c r="F2057" s="389" t="s">
        <v>31</v>
      </c>
      <c r="G2057" s="390">
        <f>SUBTOTAL(9,G2020:G2056)</f>
        <v>0</v>
      </c>
    </row>
    <row r="2058" spans="1:7" ht="20.100000000000001" customHeight="1" thickTop="1" thickBot="1"/>
    <row r="2059" spans="1:7" ht="20.100000000000001" customHeight="1" thickTop="1">
      <c r="A2059" s="391" t="s">
        <v>1255</v>
      </c>
      <c r="B2059" s="392"/>
      <c r="C2059" s="392"/>
      <c r="D2059" s="392"/>
      <c r="E2059" s="392"/>
      <c r="F2059" s="392"/>
      <c r="G2059" s="393"/>
    </row>
    <row r="2060" spans="1:7" ht="20.100000000000001" customHeight="1">
      <c r="A2060" s="344" t="s">
        <v>719</v>
      </c>
      <c r="B2060" s="345" t="str">
        <f>Comitente</f>
        <v>INSTITUTO PROVINCIAL DE LA VIVIENDA</v>
      </c>
      <c r="C2060" s="346"/>
      <c r="D2060" s="347"/>
      <c r="E2060" s="347"/>
      <c r="F2060" s="348"/>
      <c r="G2060" s="349"/>
    </row>
    <row r="2061" spans="1:7" ht="20.100000000000001" customHeight="1">
      <c r="A2061" s="344" t="s">
        <v>720</v>
      </c>
      <c r="B2061" s="345" t="str">
        <f>Contratista</f>
        <v>xxxxxx</v>
      </c>
      <c r="C2061" s="350"/>
      <c r="D2061" s="350"/>
      <c r="E2061" s="350"/>
      <c r="F2061" s="351"/>
      <c r="G2061" s="352"/>
    </row>
    <row r="2062" spans="1:7" ht="20.100000000000001" customHeight="1">
      <c r="A2062" s="344" t="s">
        <v>20</v>
      </c>
      <c r="B2062" s="345" t="str">
        <f>Obra</f>
        <v>BARRIO SAN CAYETANO - DPTO. CHIMBAS</v>
      </c>
      <c r="C2062" s="350"/>
      <c r="D2062" s="350"/>
      <c r="E2062" s="350"/>
      <c r="F2062" s="351" t="s">
        <v>33</v>
      </c>
      <c r="G2062" s="353">
        <f>+Datos!$C$10</f>
        <v>43525</v>
      </c>
    </row>
    <row r="2063" spans="1:7" ht="20.100000000000001" customHeight="1">
      <c r="A2063" s="354" t="s">
        <v>718</v>
      </c>
      <c r="B2063" s="355" t="str">
        <f>Ubicación</f>
        <v>DPTO. CHIMBAS</v>
      </c>
      <c r="C2063" s="355"/>
      <c r="D2063" s="338"/>
      <c r="E2063" s="356"/>
      <c r="F2063" s="357"/>
      <c r="G2063" s="358"/>
    </row>
    <row r="2064" spans="1:7" ht="20.100000000000001" customHeight="1">
      <c r="A2064" s="354" t="s">
        <v>34</v>
      </c>
      <c r="B2064" s="359" t="s">
        <v>1125</v>
      </c>
      <c r="C2064" s="360" t="str">
        <f>IFERROR(VLOOKUP(B2064,Tabla_CyP,2,FALSE),"")</f>
        <v>VIVIENDA</v>
      </c>
      <c r="D2064" s="361"/>
      <c r="E2064" s="356"/>
      <c r="F2064" s="357"/>
      <c r="G2064" s="358"/>
    </row>
    <row r="2065" spans="1:7" ht="20.100000000000001" customHeight="1">
      <c r="A2065" s="354" t="s">
        <v>21</v>
      </c>
      <c r="B2065" s="394">
        <f>IFERROR(VLOOKUP(COUNTIF($A$1:A2065,"ITEM:"),Tabla_NumeroItem,2,FALSE),"")</f>
        <v>39</v>
      </c>
      <c r="C2065" s="360" t="str">
        <f>IFERROR(VLOOKUP(B2065,Tabla_CyP,2,FALSE),"")</f>
        <v>Provisión y colocación de cristal float 4mm</v>
      </c>
      <c r="D2065" s="338"/>
      <c r="E2065" s="356"/>
      <c r="F2065" s="351" t="s">
        <v>22</v>
      </c>
      <c r="G2065" s="362" t="str">
        <f>IFERROR(VLOOKUP(B2065,Tabla_CyP,4,FALSE),"")</f>
        <v>m2</v>
      </c>
    </row>
    <row r="2066" spans="1:7" ht="20.100000000000001" customHeight="1">
      <c r="A2066" s="354"/>
      <c r="B2066" s="355"/>
      <c r="C2066" s="360"/>
      <c r="D2066" s="338"/>
      <c r="E2066" s="356"/>
      <c r="F2066" s="357"/>
      <c r="G2066" s="358"/>
    </row>
    <row r="2067" spans="1:7" ht="20.100000000000001" customHeight="1">
      <c r="A2067" s="628" t="s">
        <v>581</v>
      </c>
      <c r="B2067" s="629"/>
      <c r="C2067" s="630" t="s">
        <v>0</v>
      </c>
      <c r="D2067" s="630" t="s">
        <v>23</v>
      </c>
      <c r="E2067" s="632" t="s">
        <v>24</v>
      </c>
      <c r="F2067" s="624" t="s">
        <v>25</v>
      </c>
      <c r="G2067" s="626" t="s">
        <v>26</v>
      </c>
    </row>
    <row r="2068" spans="1:7" ht="20.100000000000001" customHeight="1">
      <c r="A2068" s="363" t="s">
        <v>582</v>
      </c>
      <c r="B2068" s="364" t="s">
        <v>583</v>
      </c>
      <c r="C2068" s="631"/>
      <c r="D2068" s="631"/>
      <c r="E2068" s="633"/>
      <c r="F2068" s="625"/>
      <c r="G2068" s="627"/>
    </row>
    <row r="2069" spans="1:7" ht="20.100000000000001" customHeight="1">
      <c r="A2069" s="599"/>
      <c r="B2069" s="365"/>
      <c r="C2069" s="366" t="s">
        <v>721</v>
      </c>
      <c r="D2069" s="367"/>
      <c r="E2069" s="368"/>
      <c r="F2069" s="369"/>
      <c r="G2069" s="370"/>
    </row>
    <row r="2070" spans="1:7" ht="20.100000000000001" customHeight="1">
      <c r="A2070" s="371" t="str">
        <f t="shared" ref="A2070:A2083" si="630">IFERROR(VLOOKUP(C2070,Tabla_Insumos,4,FALSE),"")</f>
        <v/>
      </c>
      <c r="B2070" s="336" t="str">
        <f t="shared" ref="B2070:B2083" si="631">IFERROR(VLOOKUP(C2070,Tabla_Insumos,5,FALSE),"")</f>
        <v/>
      </c>
      <c r="C2070" s="377"/>
      <c r="D2070" s="333" t="str">
        <f t="shared" ref="D2070:D2083" si="632">IFERROR(VLOOKUP(C2070,Tabla_Insumos,2,FALSE),"")</f>
        <v/>
      </c>
      <c r="E2070" s="573"/>
      <c r="F2070" s="339">
        <f t="shared" ref="F2070:F2083" si="633">IFERROR(VLOOKUP(C2070,Tabla_Insumos,3,FALSE),0)</f>
        <v>0</v>
      </c>
      <c r="G2070" s="340">
        <f>ROUND(E2070*F2070,2)</f>
        <v>0</v>
      </c>
    </row>
    <row r="2071" spans="1:7" ht="20.100000000000001" customHeight="1">
      <c r="A2071" s="371" t="str">
        <f t="shared" si="630"/>
        <v/>
      </c>
      <c r="B2071" s="336" t="str">
        <f t="shared" si="631"/>
        <v/>
      </c>
      <c r="C2071" s="130"/>
      <c r="D2071" s="333" t="str">
        <f t="shared" si="632"/>
        <v/>
      </c>
      <c r="E2071" s="573"/>
      <c r="F2071" s="339">
        <f t="shared" si="633"/>
        <v>0</v>
      </c>
      <c r="G2071" s="340">
        <f t="shared" ref="G2071:G2083" si="634">ROUND(E2071*F2071,2)</f>
        <v>0</v>
      </c>
    </row>
    <row r="2072" spans="1:7" ht="20.100000000000001" customHeight="1">
      <c r="A2072" s="371" t="str">
        <f t="shared" si="630"/>
        <v/>
      </c>
      <c r="B2072" s="336" t="str">
        <f t="shared" si="631"/>
        <v/>
      </c>
      <c r="C2072" s="372"/>
      <c r="D2072" s="333" t="str">
        <f t="shared" si="632"/>
        <v/>
      </c>
      <c r="E2072" s="373"/>
      <c r="F2072" s="339">
        <f t="shared" si="633"/>
        <v>0</v>
      </c>
      <c r="G2072" s="340">
        <f t="shared" si="634"/>
        <v>0</v>
      </c>
    </row>
    <row r="2073" spans="1:7" ht="20.100000000000001" customHeight="1">
      <c r="A2073" s="371" t="str">
        <f t="shared" si="630"/>
        <v/>
      </c>
      <c r="B2073" s="336" t="str">
        <f t="shared" si="631"/>
        <v/>
      </c>
      <c r="C2073" s="372"/>
      <c r="D2073" s="333" t="str">
        <f t="shared" si="632"/>
        <v/>
      </c>
      <c r="E2073" s="337"/>
      <c r="F2073" s="339">
        <f t="shared" si="633"/>
        <v>0</v>
      </c>
      <c r="G2073" s="340">
        <f t="shared" si="634"/>
        <v>0</v>
      </c>
    </row>
    <row r="2074" spans="1:7" ht="20.100000000000001" customHeight="1">
      <c r="A2074" s="371" t="str">
        <f t="shared" si="630"/>
        <v/>
      </c>
      <c r="B2074" s="336" t="str">
        <f t="shared" si="631"/>
        <v/>
      </c>
      <c r="C2074" s="334"/>
      <c r="D2074" s="333" t="str">
        <f t="shared" si="632"/>
        <v/>
      </c>
      <c r="E2074" s="337"/>
      <c r="F2074" s="339">
        <f t="shared" si="633"/>
        <v>0</v>
      </c>
      <c r="G2074" s="340">
        <f t="shared" si="634"/>
        <v>0</v>
      </c>
    </row>
    <row r="2075" spans="1:7" ht="20.100000000000001" customHeight="1">
      <c r="A2075" s="371" t="str">
        <f t="shared" si="630"/>
        <v/>
      </c>
      <c r="B2075" s="336" t="str">
        <f t="shared" si="631"/>
        <v/>
      </c>
      <c r="C2075" s="334"/>
      <c r="D2075" s="333" t="str">
        <f t="shared" si="632"/>
        <v/>
      </c>
      <c r="E2075" s="373"/>
      <c r="F2075" s="339">
        <f t="shared" si="633"/>
        <v>0</v>
      </c>
      <c r="G2075" s="340">
        <f t="shared" si="634"/>
        <v>0</v>
      </c>
    </row>
    <row r="2076" spans="1:7" ht="20.100000000000001" customHeight="1">
      <c r="A2076" s="371" t="str">
        <f t="shared" si="630"/>
        <v/>
      </c>
      <c r="B2076" s="336" t="str">
        <f t="shared" si="631"/>
        <v/>
      </c>
      <c r="C2076" s="336"/>
      <c r="D2076" s="333" t="str">
        <f t="shared" si="632"/>
        <v/>
      </c>
      <c r="E2076" s="373"/>
      <c r="F2076" s="339">
        <f t="shared" si="633"/>
        <v>0</v>
      </c>
      <c r="G2076" s="340">
        <f t="shared" si="634"/>
        <v>0</v>
      </c>
    </row>
    <row r="2077" spans="1:7" ht="20.100000000000001" customHeight="1">
      <c r="A2077" s="371" t="str">
        <f t="shared" si="630"/>
        <v/>
      </c>
      <c r="B2077" s="336" t="str">
        <f t="shared" si="631"/>
        <v/>
      </c>
      <c r="C2077" s="409"/>
      <c r="D2077" s="333" t="str">
        <f t="shared" si="632"/>
        <v/>
      </c>
      <c r="E2077" s="373"/>
      <c r="F2077" s="339">
        <f t="shared" si="633"/>
        <v>0</v>
      </c>
      <c r="G2077" s="340">
        <f t="shared" si="634"/>
        <v>0</v>
      </c>
    </row>
    <row r="2078" spans="1:7" ht="20.100000000000001" customHeight="1">
      <c r="A2078" s="371" t="str">
        <f t="shared" si="630"/>
        <v/>
      </c>
      <c r="B2078" s="336" t="str">
        <f t="shared" si="631"/>
        <v/>
      </c>
      <c r="C2078" s="409"/>
      <c r="D2078" s="333" t="str">
        <f t="shared" si="632"/>
        <v/>
      </c>
      <c r="E2078" s="373"/>
      <c r="F2078" s="339">
        <f t="shared" si="633"/>
        <v>0</v>
      </c>
      <c r="G2078" s="340">
        <f t="shared" si="634"/>
        <v>0</v>
      </c>
    </row>
    <row r="2079" spans="1:7" ht="20.100000000000001" customHeight="1">
      <c r="A2079" s="371" t="str">
        <f t="shared" si="630"/>
        <v/>
      </c>
      <c r="B2079" s="336" t="str">
        <f t="shared" si="631"/>
        <v/>
      </c>
      <c r="C2079" s="409"/>
      <c r="D2079" s="333" t="str">
        <f t="shared" si="632"/>
        <v/>
      </c>
      <c r="E2079" s="373"/>
      <c r="F2079" s="339">
        <f t="shared" si="633"/>
        <v>0</v>
      </c>
      <c r="G2079" s="340">
        <f t="shared" si="634"/>
        <v>0</v>
      </c>
    </row>
    <row r="2080" spans="1:7" ht="20.100000000000001" customHeight="1">
      <c r="A2080" s="371" t="str">
        <f t="shared" si="630"/>
        <v/>
      </c>
      <c r="B2080" s="336" t="str">
        <f t="shared" si="631"/>
        <v/>
      </c>
      <c r="C2080" s="409"/>
      <c r="D2080" s="333" t="str">
        <f t="shared" si="632"/>
        <v/>
      </c>
      <c r="E2080" s="373"/>
      <c r="F2080" s="339">
        <f t="shared" si="633"/>
        <v>0</v>
      </c>
      <c r="G2080" s="340">
        <f t="shared" si="634"/>
        <v>0</v>
      </c>
    </row>
    <row r="2081" spans="1:7" ht="20.100000000000001" customHeight="1">
      <c r="A2081" s="371" t="str">
        <f t="shared" si="630"/>
        <v/>
      </c>
      <c r="B2081" s="336" t="str">
        <f t="shared" si="631"/>
        <v/>
      </c>
      <c r="C2081" s="372"/>
      <c r="D2081" s="333" t="str">
        <f t="shared" si="632"/>
        <v/>
      </c>
      <c r="E2081" s="373"/>
      <c r="F2081" s="339">
        <f t="shared" si="633"/>
        <v>0</v>
      </c>
      <c r="G2081" s="340">
        <f t="shared" si="634"/>
        <v>0</v>
      </c>
    </row>
    <row r="2082" spans="1:7" ht="20.100000000000001" customHeight="1">
      <c r="A2082" s="371" t="str">
        <f t="shared" si="630"/>
        <v/>
      </c>
      <c r="B2082" s="336" t="str">
        <f t="shared" si="631"/>
        <v/>
      </c>
      <c r="C2082" s="372"/>
      <c r="D2082" s="333" t="str">
        <f t="shared" si="632"/>
        <v/>
      </c>
      <c r="E2082" s="373"/>
      <c r="F2082" s="339">
        <f t="shared" si="633"/>
        <v>0</v>
      </c>
      <c r="G2082" s="340">
        <f t="shared" si="634"/>
        <v>0</v>
      </c>
    </row>
    <row r="2083" spans="1:7" ht="20.100000000000001" customHeight="1">
      <c r="A2083" s="371" t="str">
        <f t="shared" si="630"/>
        <v/>
      </c>
      <c r="B2083" s="336" t="str">
        <f t="shared" si="631"/>
        <v/>
      </c>
      <c r="C2083" s="372"/>
      <c r="D2083" s="333" t="str">
        <f t="shared" si="632"/>
        <v/>
      </c>
      <c r="E2083" s="373"/>
      <c r="F2083" s="339">
        <f t="shared" si="633"/>
        <v>0</v>
      </c>
      <c r="G2083" s="340">
        <f t="shared" si="634"/>
        <v>0</v>
      </c>
    </row>
    <row r="2084" spans="1:7" ht="20.100000000000001" customHeight="1">
      <c r="A2084" s="374"/>
      <c r="B2084" s="360"/>
      <c r="C2084" s="360"/>
      <c r="D2084" s="338"/>
      <c r="E2084" s="356"/>
      <c r="F2084" s="598" t="s">
        <v>27</v>
      </c>
      <c r="G2084" s="341">
        <f>SUBTOTAL(9,G2070:G2083)</f>
        <v>0</v>
      </c>
    </row>
    <row r="2085" spans="1:7" ht="20.100000000000001" customHeight="1">
      <c r="A2085" s="374"/>
      <c r="B2085" s="360"/>
      <c r="C2085" s="347" t="s">
        <v>722</v>
      </c>
      <c r="D2085" s="338"/>
      <c r="E2085" s="356"/>
      <c r="F2085" s="357"/>
      <c r="G2085" s="375"/>
    </row>
    <row r="2086" spans="1:7" ht="20.100000000000001" customHeight="1">
      <c r="A2086" s="371" t="str">
        <f t="shared" ref="A2086:A2093" si="635">IFERROR(VLOOKUP(C2086,Tabla_Insumos,4,FALSE),"")</f>
        <v/>
      </c>
      <c r="B2086" s="336" t="str">
        <f t="shared" ref="B2086:B2093" si="636">IFERROR(VLOOKUP(C2086,Tabla_Insumos,5,FALSE),"")</f>
        <v/>
      </c>
      <c r="C2086" s="398"/>
      <c r="D2086" s="333" t="str">
        <f t="shared" ref="D2086:D2093" si="637">IFERROR(VLOOKUP(C2086,Tabla_Insumos,2,FALSE),"")</f>
        <v/>
      </c>
      <c r="E2086" s="403"/>
      <c r="F2086" s="376">
        <f t="shared" ref="F2086:F2093" si="638">IFERROR(VLOOKUP(C2086,Tabla_Insumos,3,FALSE),0)</f>
        <v>0</v>
      </c>
      <c r="G2086" s="340">
        <f>ROUND(E2086*F2086,2)</f>
        <v>0</v>
      </c>
    </row>
    <row r="2087" spans="1:7" ht="20.100000000000001" customHeight="1">
      <c r="A2087" s="371" t="str">
        <f t="shared" si="635"/>
        <v/>
      </c>
      <c r="B2087" s="336" t="str">
        <f t="shared" si="636"/>
        <v/>
      </c>
      <c r="C2087" s="343"/>
      <c r="D2087" s="333" t="str">
        <f t="shared" si="637"/>
        <v/>
      </c>
      <c r="E2087" s="403"/>
      <c r="F2087" s="376">
        <f t="shared" si="638"/>
        <v>0</v>
      </c>
      <c r="G2087" s="340">
        <f t="shared" ref="G2087:G2093" si="639">ROUND(E2087*F2087,2)</f>
        <v>0</v>
      </c>
    </row>
    <row r="2088" spans="1:7" ht="20.100000000000001" customHeight="1">
      <c r="A2088" s="371" t="str">
        <f t="shared" si="635"/>
        <v/>
      </c>
      <c r="B2088" s="336" t="str">
        <f t="shared" si="636"/>
        <v/>
      </c>
      <c r="C2088" s="343"/>
      <c r="D2088" s="333" t="str">
        <f t="shared" si="637"/>
        <v/>
      </c>
      <c r="E2088" s="337"/>
      <c r="F2088" s="376">
        <f t="shared" si="638"/>
        <v>0</v>
      </c>
      <c r="G2088" s="340">
        <f t="shared" si="639"/>
        <v>0</v>
      </c>
    </row>
    <row r="2089" spans="1:7" ht="20.100000000000001" customHeight="1">
      <c r="A2089" s="371" t="str">
        <f t="shared" si="635"/>
        <v/>
      </c>
      <c r="B2089" s="336" t="str">
        <f t="shared" si="636"/>
        <v/>
      </c>
      <c r="C2089" s="343"/>
      <c r="D2089" s="333" t="str">
        <f t="shared" si="637"/>
        <v/>
      </c>
      <c r="E2089" s="337"/>
      <c r="F2089" s="376">
        <f t="shared" si="638"/>
        <v>0</v>
      </c>
      <c r="G2089" s="340">
        <f t="shared" si="639"/>
        <v>0</v>
      </c>
    </row>
    <row r="2090" spans="1:7" ht="20.100000000000001" customHeight="1">
      <c r="A2090" s="371" t="str">
        <f t="shared" si="635"/>
        <v/>
      </c>
      <c r="B2090" s="336" t="str">
        <f t="shared" si="636"/>
        <v/>
      </c>
      <c r="C2090" s="336"/>
      <c r="D2090" s="333" t="str">
        <f t="shared" si="637"/>
        <v/>
      </c>
      <c r="E2090" s="337"/>
      <c r="F2090" s="376">
        <f t="shared" si="638"/>
        <v>0</v>
      </c>
      <c r="G2090" s="340">
        <f t="shared" si="639"/>
        <v>0</v>
      </c>
    </row>
    <row r="2091" spans="1:7" ht="20.100000000000001" customHeight="1">
      <c r="A2091" s="371" t="str">
        <f t="shared" si="635"/>
        <v/>
      </c>
      <c r="B2091" s="336" t="str">
        <f t="shared" si="636"/>
        <v/>
      </c>
      <c r="C2091" s="336"/>
      <c r="D2091" s="333" t="str">
        <f t="shared" si="637"/>
        <v/>
      </c>
      <c r="E2091" s="337"/>
      <c r="F2091" s="376">
        <f t="shared" si="638"/>
        <v>0</v>
      </c>
      <c r="G2091" s="340">
        <f t="shared" si="639"/>
        <v>0</v>
      </c>
    </row>
    <row r="2092" spans="1:7" ht="20.100000000000001" customHeight="1">
      <c r="A2092" s="371" t="str">
        <f t="shared" si="635"/>
        <v/>
      </c>
      <c r="B2092" s="336" t="str">
        <f t="shared" si="636"/>
        <v/>
      </c>
      <c r="C2092" s="372"/>
      <c r="D2092" s="333" t="str">
        <f t="shared" si="637"/>
        <v/>
      </c>
      <c r="E2092" s="373"/>
      <c r="F2092" s="376">
        <f t="shared" si="638"/>
        <v>0</v>
      </c>
      <c r="G2092" s="340">
        <f t="shared" si="639"/>
        <v>0</v>
      </c>
    </row>
    <row r="2093" spans="1:7" ht="20.100000000000001" customHeight="1">
      <c r="A2093" s="371" t="str">
        <f t="shared" si="635"/>
        <v/>
      </c>
      <c r="B2093" s="336" t="str">
        <f t="shared" si="636"/>
        <v/>
      </c>
      <c r="C2093" s="372"/>
      <c r="D2093" s="333" t="str">
        <f t="shared" si="637"/>
        <v/>
      </c>
      <c r="E2093" s="373"/>
      <c r="F2093" s="376">
        <f t="shared" si="638"/>
        <v>0</v>
      </c>
      <c r="G2093" s="340">
        <f t="shared" si="639"/>
        <v>0</v>
      </c>
    </row>
    <row r="2094" spans="1:7" ht="20.100000000000001" customHeight="1">
      <c r="A2094" s="374"/>
      <c r="B2094" s="360"/>
      <c r="C2094" s="360"/>
      <c r="D2094" s="338"/>
      <c r="E2094" s="356"/>
      <c r="F2094" s="598" t="s">
        <v>28</v>
      </c>
      <c r="G2094" s="341">
        <f>SUBTOTAL(9,G2086:G2093)</f>
        <v>0</v>
      </c>
    </row>
    <row r="2095" spans="1:7" ht="20.100000000000001" customHeight="1">
      <c r="A2095" s="374"/>
      <c r="B2095" s="360"/>
      <c r="C2095" s="347" t="s">
        <v>723</v>
      </c>
      <c r="D2095" s="338"/>
      <c r="E2095" s="356"/>
      <c r="F2095" s="357"/>
      <c r="G2095" s="375"/>
    </row>
    <row r="2096" spans="1:7" ht="20.100000000000001" customHeight="1">
      <c r="A2096" s="371" t="str">
        <f t="shared" ref="A2096:A2104" si="640">IFERROR(VLOOKUP(C2096,Tabla_Insumos,4,FALSE),"")</f>
        <v/>
      </c>
      <c r="B2096" s="336" t="str">
        <f t="shared" ref="B2096:B2104" si="641">IFERROR(VLOOKUP(C2096,Tabla_Insumos,5,FALSE),"")</f>
        <v/>
      </c>
      <c r="C2096" s="399"/>
      <c r="D2096" s="333" t="str">
        <f t="shared" ref="D2096:D2104" si="642">IFERROR(VLOOKUP(C2096,Tabla_Insumos,2,FALSE),"")</f>
        <v/>
      </c>
      <c r="E2096" s="337"/>
      <c r="F2096" s="339">
        <f t="shared" ref="F2096:F2104" si="643">IFERROR(VLOOKUP(C2096,Tabla_Insumos,3,FALSE),0)</f>
        <v>0</v>
      </c>
      <c r="G2096" s="340">
        <f>ROUND(E2096*F2096,2)</f>
        <v>0</v>
      </c>
    </row>
    <row r="2097" spans="1:7" ht="20.100000000000001" customHeight="1">
      <c r="A2097" s="371" t="str">
        <f t="shared" si="640"/>
        <v/>
      </c>
      <c r="B2097" s="336" t="str">
        <f t="shared" si="641"/>
        <v/>
      </c>
      <c r="C2097" s="343"/>
      <c r="D2097" s="333" t="str">
        <f t="shared" si="642"/>
        <v/>
      </c>
      <c r="E2097" s="337"/>
      <c r="F2097" s="339">
        <f t="shared" si="643"/>
        <v>0</v>
      </c>
      <c r="G2097" s="340">
        <f t="shared" ref="G2097:G2104" si="644">ROUND(E2097*F2097,2)</f>
        <v>0</v>
      </c>
    </row>
    <row r="2098" spans="1:7" ht="20.100000000000001" customHeight="1">
      <c r="A2098" s="371" t="str">
        <f t="shared" si="640"/>
        <v/>
      </c>
      <c r="B2098" s="336" t="str">
        <f t="shared" si="641"/>
        <v/>
      </c>
      <c r="C2098" s="342"/>
      <c r="D2098" s="333" t="str">
        <f t="shared" si="642"/>
        <v/>
      </c>
      <c r="E2098" s="337"/>
      <c r="F2098" s="339">
        <f t="shared" si="643"/>
        <v>0</v>
      </c>
      <c r="G2098" s="340">
        <f t="shared" si="644"/>
        <v>0</v>
      </c>
    </row>
    <row r="2099" spans="1:7" ht="20.100000000000001" customHeight="1">
      <c r="A2099" s="371" t="str">
        <f t="shared" si="640"/>
        <v/>
      </c>
      <c r="B2099" s="336" t="str">
        <f t="shared" si="641"/>
        <v/>
      </c>
      <c r="C2099" s="377"/>
      <c r="D2099" s="333" t="str">
        <f t="shared" si="642"/>
        <v/>
      </c>
      <c r="E2099" s="337"/>
      <c r="F2099" s="339">
        <f t="shared" si="643"/>
        <v>0</v>
      </c>
      <c r="G2099" s="340">
        <f t="shared" si="644"/>
        <v>0</v>
      </c>
    </row>
    <row r="2100" spans="1:7" ht="20.100000000000001" customHeight="1">
      <c r="A2100" s="371" t="str">
        <f t="shared" si="640"/>
        <v/>
      </c>
      <c r="B2100" s="336" t="str">
        <f t="shared" si="641"/>
        <v/>
      </c>
      <c r="C2100" s="378"/>
      <c r="D2100" s="333" t="str">
        <f t="shared" si="642"/>
        <v/>
      </c>
      <c r="E2100" s="337"/>
      <c r="F2100" s="339">
        <f t="shared" si="643"/>
        <v>0</v>
      </c>
      <c r="G2100" s="340">
        <f t="shared" si="644"/>
        <v>0</v>
      </c>
    </row>
    <row r="2101" spans="1:7" ht="20.100000000000001" customHeight="1">
      <c r="A2101" s="371" t="str">
        <f t="shared" si="640"/>
        <v/>
      </c>
      <c r="B2101" s="336" t="str">
        <f t="shared" si="641"/>
        <v/>
      </c>
      <c r="C2101" s="372"/>
      <c r="D2101" s="333" t="str">
        <f t="shared" si="642"/>
        <v/>
      </c>
      <c r="E2101" s="373"/>
      <c r="F2101" s="339">
        <f t="shared" si="643"/>
        <v>0</v>
      </c>
      <c r="G2101" s="340">
        <f t="shared" si="644"/>
        <v>0</v>
      </c>
    </row>
    <row r="2102" spans="1:7" ht="20.100000000000001" customHeight="1">
      <c r="A2102" s="371" t="str">
        <f t="shared" si="640"/>
        <v/>
      </c>
      <c r="B2102" s="336" t="str">
        <f t="shared" si="641"/>
        <v/>
      </c>
      <c r="C2102" s="372"/>
      <c r="D2102" s="333" t="str">
        <f t="shared" si="642"/>
        <v/>
      </c>
      <c r="E2102" s="373"/>
      <c r="F2102" s="339">
        <f t="shared" si="643"/>
        <v>0</v>
      </c>
      <c r="G2102" s="340">
        <f t="shared" si="644"/>
        <v>0</v>
      </c>
    </row>
    <row r="2103" spans="1:7" ht="20.100000000000001" customHeight="1">
      <c r="A2103" s="371" t="str">
        <f t="shared" si="640"/>
        <v/>
      </c>
      <c r="B2103" s="336" t="str">
        <f t="shared" si="641"/>
        <v/>
      </c>
      <c r="C2103" s="372"/>
      <c r="D2103" s="333" t="str">
        <f t="shared" si="642"/>
        <v/>
      </c>
      <c r="E2103" s="373"/>
      <c r="F2103" s="339">
        <f t="shared" si="643"/>
        <v>0</v>
      </c>
      <c r="G2103" s="340">
        <f t="shared" si="644"/>
        <v>0</v>
      </c>
    </row>
    <row r="2104" spans="1:7" ht="20.100000000000001" customHeight="1">
      <c r="A2104" s="371" t="str">
        <f t="shared" si="640"/>
        <v/>
      </c>
      <c r="B2104" s="336" t="str">
        <f t="shared" si="641"/>
        <v/>
      </c>
      <c r="C2104" s="372"/>
      <c r="D2104" s="333" t="str">
        <f t="shared" si="642"/>
        <v/>
      </c>
      <c r="E2104" s="373"/>
      <c r="F2104" s="339">
        <f t="shared" si="643"/>
        <v>0</v>
      </c>
      <c r="G2104" s="340">
        <f t="shared" si="644"/>
        <v>0</v>
      </c>
    </row>
    <row r="2105" spans="1:7" ht="20.100000000000001" customHeight="1">
      <c r="A2105" s="379"/>
      <c r="B2105" s="338"/>
      <c r="C2105" s="360"/>
      <c r="D2105" s="338"/>
      <c r="E2105" s="356"/>
      <c r="F2105" s="598" t="s">
        <v>29</v>
      </c>
      <c r="G2105" s="341">
        <f>SUBTOTAL(9,G2096:G2104)</f>
        <v>0</v>
      </c>
    </row>
    <row r="2106" spans="1:7" ht="20.100000000000001" customHeight="1" thickBot="1">
      <c r="A2106" s="380"/>
      <c r="B2106" s="381"/>
      <c r="C2106" s="382"/>
      <c r="D2106" s="381"/>
      <c r="E2106" s="383"/>
      <c r="F2106" s="384"/>
      <c r="G2106" s="385"/>
    </row>
    <row r="2107" spans="1:7" ht="20.100000000000001" customHeight="1" thickBot="1">
      <c r="A2107" s="395">
        <f>B2065</f>
        <v>39</v>
      </c>
      <c r="B2107" s="386" t="str">
        <f>C2065</f>
        <v>Provisión y colocación de cristal float 4mm</v>
      </c>
      <c r="C2107" s="387"/>
      <c r="D2107" s="387" t="s">
        <v>30</v>
      </c>
      <c r="E2107" s="388"/>
      <c r="F2107" s="389" t="s">
        <v>31</v>
      </c>
      <c r="G2107" s="390">
        <f>SUBTOTAL(9,G2070:G2106)</f>
        <v>0</v>
      </c>
    </row>
    <row r="2108" spans="1:7" ht="20.100000000000001" customHeight="1" thickTop="1" thickBot="1"/>
    <row r="2109" spans="1:7" ht="20.100000000000001" customHeight="1" thickTop="1">
      <c r="A2109" s="391" t="s">
        <v>1255</v>
      </c>
      <c r="B2109" s="392"/>
      <c r="C2109" s="392"/>
      <c r="D2109" s="392"/>
      <c r="E2109" s="392"/>
      <c r="F2109" s="392"/>
      <c r="G2109" s="393"/>
    </row>
    <row r="2110" spans="1:7" ht="20.100000000000001" customHeight="1">
      <c r="A2110" s="344" t="s">
        <v>719</v>
      </c>
      <c r="B2110" s="345" t="str">
        <f>Comitente</f>
        <v>INSTITUTO PROVINCIAL DE LA VIVIENDA</v>
      </c>
      <c r="C2110" s="346"/>
      <c r="D2110" s="347"/>
      <c r="E2110" s="347"/>
      <c r="F2110" s="348"/>
      <c r="G2110" s="349"/>
    </row>
    <row r="2111" spans="1:7" ht="20.100000000000001" customHeight="1">
      <c r="A2111" s="344" t="s">
        <v>720</v>
      </c>
      <c r="B2111" s="345" t="str">
        <f>Contratista</f>
        <v>xxxxxx</v>
      </c>
      <c r="C2111" s="350"/>
      <c r="D2111" s="350"/>
      <c r="E2111" s="350"/>
      <c r="F2111" s="351"/>
      <c r="G2111" s="352"/>
    </row>
    <row r="2112" spans="1:7" ht="20.100000000000001" customHeight="1">
      <c r="A2112" s="344" t="s">
        <v>20</v>
      </c>
      <c r="B2112" s="345" t="str">
        <f>Obra</f>
        <v>BARRIO SAN CAYETANO - DPTO. CHIMBAS</v>
      </c>
      <c r="C2112" s="350"/>
      <c r="D2112" s="350"/>
      <c r="E2112" s="350"/>
      <c r="F2112" s="351" t="s">
        <v>33</v>
      </c>
      <c r="G2112" s="353">
        <f>+Datos!$C$10</f>
        <v>43525</v>
      </c>
    </row>
    <row r="2113" spans="1:7" ht="20.100000000000001" customHeight="1">
      <c r="A2113" s="354" t="s">
        <v>718</v>
      </c>
      <c r="B2113" s="355" t="str">
        <f>Ubicación</f>
        <v>DPTO. CHIMBAS</v>
      </c>
      <c r="C2113" s="355"/>
      <c r="D2113" s="338"/>
      <c r="E2113" s="356"/>
      <c r="F2113" s="357"/>
      <c r="G2113" s="358"/>
    </row>
    <row r="2114" spans="1:7" ht="20.100000000000001" customHeight="1">
      <c r="A2114" s="354" t="s">
        <v>34</v>
      </c>
      <c r="B2114" s="359" t="s">
        <v>1125</v>
      </c>
      <c r="C2114" s="360" t="str">
        <f>IFERROR(VLOOKUP(B2114,Tabla_CyP,2,FALSE),"")</f>
        <v>VIVIENDA</v>
      </c>
      <c r="D2114" s="361"/>
      <c r="E2114" s="356"/>
      <c r="F2114" s="357"/>
      <c r="G2114" s="358"/>
    </row>
    <row r="2115" spans="1:7" ht="20.100000000000001" customHeight="1">
      <c r="A2115" s="354" t="s">
        <v>21</v>
      </c>
      <c r="B2115" s="394">
        <f>IFERROR(VLOOKUP(COUNTIF($A$1:A2115,"ITEM:"),Tabla_NumeroItem,2,FALSE),"")</f>
        <v>40</v>
      </c>
      <c r="C2115" s="360" t="str">
        <f>IFERROR(VLOOKUP(B2115,Tabla_CyP,2,FALSE),"")</f>
        <v xml:space="preserve">Vereda, veredín perimetral, vereda de acceso </v>
      </c>
      <c r="D2115" s="338"/>
      <c r="E2115" s="356"/>
      <c r="F2115" s="351" t="s">
        <v>22</v>
      </c>
      <c r="G2115" s="362" t="str">
        <f>IFERROR(VLOOKUP(B2115,Tabla_CyP,4,FALSE),"")</f>
        <v>m2</v>
      </c>
    </row>
    <row r="2116" spans="1:7" ht="20.100000000000001" customHeight="1">
      <c r="A2116" s="354"/>
      <c r="B2116" s="355"/>
      <c r="C2116" s="360"/>
      <c r="D2116" s="338"/>
      <c r="E2116" s="356"/>
      <c r="F2116" s="357"/>
      <c r="G2116" s="358"/>
    </row>
    <row r="2117" spans="1:7" ht="20.100000000000001" customHeight="1">
      <c r="A2117" s="628" t="s">
        <v>581</v>
      </c>
      <c r="B2117" s="629"/>
      <c r="C2117" s="630" t="s">
        <v>0</v>
      </c>
      <c r="D2117" s="630" t="s">
        <v>23</v>
      </c>
      <c r="E2117" s="632" t="s">
        <v>24</v>
      </c>
      <c r="F2117" s="624" t="s">
        <v>25</v>
      </c>
      <c r="G2117" s="626" t="s">
        <v>26</v>
      </c>
    </row>
    <row r="2118" spans="1:7" ht="20.100000000000001" customHeight="1">
      <c r="A2118" s="363" t="s">
        <v>582</v>
      </c>
      <c r="B2118" s="364" t="s">
        <v>583</v>
      </c>
      <c r="C2118" s="631"/>
      <c r="D2118" s="631"/>
      <c r="E2118" s="633"/>
      <c r="F2118" s="625"/>
      <c r="G2118" s="627"/>
    </row>
    <row r="2119" spans="1:7" ht="20.100000000000001" customHeight="1">
      <c r="A2119" s="599"/>
      <c r="B2119" s="365"/>
      <c r="C2119" s="366" t="s">
        <v>721</v>
      </c>
      <c r="D2119" s="367"/>
      <c r="E2119" s="368"/>
      <c r="F2119" s="369"/>
      <c r="G2119" s="370"/>
    </row>
    <row r="2120" spans="1:7" ht="20.100000000000001" customHeight="1">
      <c r="A2120" s="371" t="str">
        <f t="shared" ref="A2120:A2133" si="645">IFERROR(VLOOKUP(C2120,Tabla_Insumos,4,FALSE),"")</f>
        <v/>
      </c>
      <c r="B2120" s="336" t="str">
        <f t="shared" ref="B2120:B2133" si="646">IFERROR(VLOOKUP(C2120,Tabla_Insumos,5,FALSE),"")</f>
        <v/>
      </c>
      <c r="C2120" s="372"/>
      <c r="D2120" s="333" t="str">
        <f t="shared" ref="D2120:D2133" si="647">IFERROR(VLOOKUP(C2120,Tabla_Insumos,2,FALSE),"")</f>
        <v/>
      </c>
      <c r="E2120" s="373"/>
      <c r="F2120" s="339">
        <f t="shared" ref="F2120:F2133" si="648">IFERROR(VLOOKUP(C2120,Tabla_Insumos,3,FALSE),0)</f>
        <v>0</v>
      </c>
      <c r="G2120" s="340">
        <f>ROUND(E2120*F2120,2)</f>
        <v>0</v>
      </c>
    </row>
    <row r="2121" spans="1:7" ht="20.100000000000001" customHeight="1">
      <c r="A2121" s="371" t="str">
        <f t="shared" si="645"/>
        <v/>
      </c>
      <c r="B2121" s="336" t="str">
        <f t="shared" si="646"/>
        <v/>
      </c>
      <c r="C2121" s="372"/>
      <c r="D2121" s="333" t="str">
        <f t="shared" si="647"/>
        <v/>
      </c>
      <c r="E2121" s="373"/>
      <c r="F2121" s="339">
        <f t="shared" si="648"/>
        <v>0</v>
      </c>
      <c r="G2121" s="340">
        <f t="shared" ref="G2121:G2133" si="649">ROUND(E2121*F2121,2)</f>
        <v>0</v>
      </c>
    </row>
    <row r="2122" spans="1:7" ht="20.100000000000001" customHeight="1">
      <c r="A2122" s="371" t="str">
        <f t="shared" si="645"/>
        <v/>
      </c>
      <c r="B2122" s="336" t="str">
        <f t="shared" si="646"/>
        <v/>
      </c>
      <c r="C2122" s="334"/>
      <c r="D2122" s="333" t="str">
        <f t="shared" si="647"/>
        <v/>
      </c>
      <c r="E2122" s="337"/>
      <c r="F2122" s="339">
        <f t="shared" si="648"/>
        <v>0</v>
      </c>
      <c r="G2122" s="340">
        <f t="shared" si="649"/>
        <v>0</v>
      </c>
    </row>
    <row r="2123" spans="1:7" ht="20.100000000000001" customHeight="1">
      <c r="A2123" s="371" t="str">
        <f t="shared" si="645"/>
        <v/>
      </c>
      <c r="B2123" s="336" t="str">
        <f t="shared" si="646"/>
        <v/>
      </c>
      <c r="C2123" s="334"/>
      <c r="D2123" s="333" t="str">
        <f t="shared" si="647"/>
        <v/>
      </c>
      <c r="E2123" s="373"/>
      <c r="F2123" s="339">
        <f t="shared" si="648"/>
        <v>0</v>
      </c>
      <c r="G2123" s="340">
        <f t="shared" si="649"/>
        <v>0</v>
      </c>
    </row>
    <row r="2124" spans="1:7" ht="20.100000000000001" customHeight="1">
      <c r="A2124" s="371" t="str">
        <f t="shared" si="645"/>
        <v/>
      </c>
      <c r="B2124" s="336" t="str">
        <f t="shared" si="646"/>
        <v/>
      </c>
      <c r="C2124" s="336"/>
      <c r="D2124" s="333" t="str">
        <f t="shared" si="647"/>
        <v/>
      </c>
      <c r="E2124" s="373"/>
      <c r="F2124" s="339">
        <f t="shared" si="648"/>
        <v>0</v>
      </c>
      <c r="G2124" s="340">
        <f t="shared" si="649"/>
        <v>0</v>
      </c>
    </row>
    <row r="2125" spans="1:7" ht="20.100000000000001" customHeight="1">
      <c r="A2125" s="371" t="str">
        <f t="shared" si="645"/>
        <v/>
      </c>
      <c r="B2125" s="336" t="str">
        <f t="shared" si="646"/>
        <v/>
      </c>
      <c r="C2125" s="409"/>
      <c r="D2125" s="333" t="str">
        <f t="shared" si="647"/>
        <v/>
      </c>
      <c r="E2125" s="373"/>
      <c r="F2125" s="339">
        <f t="shared" si="648"/>
        <v>0</v>
      </c>
      <c r="G2125" s="340">
        <f t="shared" si="649"/>
        <v>0</v>
      </c>
    </row>
    <row r="2126" spans="1:7" ht="20.100000000000001" customHeight="1">
      <c r="A2126" s="371" t="str">
        <f t="shared" si="645"/>
        <v/>
      </c>
      <c r="B2126" s="336" t="str">
        <f t="shared" si="646"/>
        <v/>
      </c>
      <c r="C2126" s="409"/>
      <c r="D2126" s="333" t="str">
        <f t="shared" si="647"/>
        <v/>
      </c>
      <c r="E2126" s="373"/>
      <c r="F2126" s="339">
        <f t="shared" si="648"/>
        <v>0</v>
      </c>
      <c r="G2126" s="340">
        <f t="shared" si="649"/>
        <v>0</v>
      </c>
    </row>
    <row r="2127" spans="1:7" ht="20.100000000000001" customHeight="1">
      <c r="A2127" s="371" t="str">
        <f t="shared" si="645"/>
        <v/>
      </c>
      <c r="B2127" s="336" t="str">
        <f t="shared" si="646"/>
        <v/>
      </c>
      <c r="C2127" s="409"/>
      <c r="D2127" s="333" t="str">
        <f t="shared" si="647"/>
        <v/>
      </c>
      <c r="E2127" s="373"/>
      <c r="F2127" s="339">
        <f t="shared" si="648"/>
        <v>0</v>
      </c>
      <c r="G2127" s="340">
        <f t="shared" si="649"/>
        <v>0</v>
      </c>
    </row>
    <row r="2128" spans="1:7" ht="20.100000000000001" customHeight="1">
      <c r="A2128" s="371" t="str">
        <f>IFERROR(VLOOKUP(C2128,Tabla_Insumos,4,FALSE),"")</f>
        <v/>
      </c>
      <c r="B2128" s="336" t="str">
        <f>IFERROR(VLOOKUP(C2128,Tabla_Insumos,5,FALSE),"")</f>
        <v/>
      </c>
      <c r="C2128" s="372"/>
      <c r="D2128" s="333" t="str">
        <f>IFERROR(VLOOKUP(C2128,Tabla_Insumos,2,FALSE),"")</f>
        <v/>
      </c>
      <c r="E2128" s="373"/>
      <c r="F2128" s="339">
        <f>IFERROR(VLOOKUP(C2128,Tabla_Insumos,3,FALSE),0)</f>
        <v>0</v>
      </c>
      <c r="G2128" s="340">
        <f>ROUND(E2128*F2128,2)</f>
        <v>0</v>
      </c>
    </row>
    <row r="2129" spans="1:7" ht="20.100000000000001" customHeight="1">
      <c r="A2129" s="371" t="str">
        <f>IFERROR(VLOOKUP(C2129,Tabla_Insumos,4,FALSE),"")</f>
        <v/>
      </c>
      <c r="B2129" s="336" t="str">
        <f>IFERROR(VLOOKUP(C2129,Tabla_Insumos,5,FALSE),"")</f>
        <v/>
      </c>
      <c r="C2129" s="372"/>
      <c r="D2129" s="333" t="str">
        <f>IFERROR(VLOOKUP(C2129,Tabla_Insumos,2,FALSE),"")</f>
        <v/>
      </c>
      <c r="E2129" s="373"/>
      <c r="F2129" s="339">
        <f>IFERROR(VLOOKUP(C2129,Tabla_Insumos,3,FALSE),0)</f>
        <v>0</v>
      </c>
      <c r="G2129" s="340">
        <f>ROUND(E2129*F2129,2)</f>
        <v>0</v>
      </c>
    </row>
    <row r="2130" spans="1:7" ht="20.100000000000001" customHeight="1">
      <c r="A2130" s="371" t="str">
        <f>IFERROR(VLOOKUP(C2130,Tabla_Insumos,4,FALSE),"")</f>
        <v/>
      </c>
      <c r="B2130" s="336" t="str">
        <f>IFERROR(VLOOKUP(C2130,Tabla_Insumos,5,FALSE),"")</f>
        <v/>
      </c>
      <c r="C2130" s="372"/>
      <c r="D2130" s="333" t="str">
        <f>IFERROR(VLOOKUP(C2130,Tabla_Insumos,2,FALSE),"")</f>
        <v/>
      </c>
      <c r="E2130" s="373"/>
      <c r="F2130" s="339">
        <f>IFERROR(VLOOKUP(C2130,Tabla_Insumos,3,FALSE),0)</f>
        <v>0</v>
      </c>
      <c r="G2130" s="340">
        <f>ROUND(E2130*F2130,2)</f>
        <v>0</v>
      </c>
    </row>
    <row r="2131" spans="1:7" ht="20.100000000000001" customHeight="1">
      <c r="A2131" s="371" t="str">
        <f t="shared" si="645"/>
        <v/>
      </c>
      <c r="B2131" s="336" t="str">
        <f t="shared" si="646"/>
        <v/>
      </c>
      <c r="C2131" s="372"/>
      <c r="D2131" s="333" t="str">
        <f t="shared" si="647"/>
        <v/>
      </c>
      <c r="E2131" s="373"/>
      <c r="F2131" s="339">
        <f t="shared" si="648"/>
        <v>0</v>
      </c>
      <c r="G2131" s="340">
        <f t="shared" si="649"/>
        <v>0</v>
      </c>
    </row>
    <row r="2132" spans="1:7" ht="20.100000000000001" customHeight="1">
      <c r="A2132" s="371" t="str">
        <f t="shared" si="645"/>
        <v/>
      </c>
      <c r="B2132" s="336" t="str">
        <f t="shared" si="646"/>
        <v/>
      </c>
      <c r="C2132" s="372"/>
      <c r="D2132" s="333" t="str">
        <f t="shared" si="647"/>
        <v/>
      </c>
      <c r="E2132" s="373"/>
      <c r="F2132" s="339">
        <f t="shared" si="648"/>
        <v>0</v>
      </c>
      <c r="G2132" s="340">
        <f t="shared" si="649"/>
        <v>0</v>
      </c>
    </row>
    <row r="2133" spans="1:7" ht="20.100000000000001" customHeight="1">
      <c r="A2133" s="371" t="str">
        <f t="shared" si="645"/>
        <v/>
      </c>
      <c r="B2133" s="336" t="str">
        <f t="shared" si="646"/>
        <v/>
      </c>
      <c r="C2133" s="372"/>
      <c r="D2133" s="333" t="str">
        <f t="shared" si="647"/>
        <v/>
      </c>
      <c r="E2133" s="373"/>
      <c r="F2133" s="339">
        <f t="shared" si="648"/>
        <v>0</v>
      </c>
      <c r="G2133" s="340">
        <f t="shared" si="649"/>
        <v>0</v>
      </c>
    </row>
    <row r="2134" spans="1:7" ht="20.100000000000001" customHeight="1">
      <c r="A2134" s="374"/>
      <c r="B2134" s="360"/>
      <c r="C2134" s="360"/>
      <c r="D2134" s="338"/>
      <c r="E2134" s="356"/>
      <c r="F2134" s="598" t="s">
        <v>27</v>
      </c>
      <c r="G2134" s="341">
        <f>SUBTOTAL(9,G2120:G2133)</f>
        <v>0</v>
      </c>
    </row>
    <row r="2135" spans="1:7" ht="20.100000000000001" customHeight="1">
      <c r="A2135" s="374"/>
      <c r="B2135" s="360"/>
      <c r="C2135" s="347" t="s">
        <v>722</v>
      </c>
      <c r="D2135" s="338"/>
      <c r="E2135" s="356"/>
      <c r="F2135" s="357"/>
      <c r="G2135" s="375"/>
    </row>
    <row r="2136" spans="1:7" ht="20.100000000000001" customHeight="1">
      <c r="A2136" s="371" t="str">
        <f t="shared" ref="A2136:A2143" si="650">IFERROR(VLOOKUP(C2136,Tabla_Insumos,4,FALSE),"")</f>
        <v/>
      </c>
      <c r="B2136" s="336" t="str">
        <f t="shared" ref="B2136:B2143" si="651">IFERROR(VLOOKUP(C2136,Tabla_Insumos,5,FALSE),"")</f>
        <v/>
      </c>
      <c r="C2136" s="398"/>
      <c r="D2136" s="333" t="str">
        <f t="shared" ref="D2136:D2143" si="652">IFERROR(VLOOKUP(C2136,Tabla_Insumos,2,FALSE),"")</f>
        <v/>
      </c>
      <c r="E2136" s="403"/>
      <c r="F2136" s="376">
        <f t="shared" ref="F2136:F2143" si="653">IFERROR(VLOOKUP(C2136,Tabla_Insumos,3,FALSE),0)</f>
        <v>0</v>
      </c>
      <c r="G2136" s="340">
        <f>ROUND(E2136*F2136,2)</f>
        <v>0</v>
      </c>
    </row>
    <row r="2137" spans="1:7" ht="20.100000000000001" customHeight="1">
      <c r="A2137" s="371" t="str">
        <f t="shared" si="650"/>
        <v/>
      </c>
      <c r="B2137" s="336" t="str">
        <f t="shared" si="651"/>
        <v/>
      </c>
      <c r="C2137" s="343"/>
      <c r="D2137" s="333" t="str">
        <f t="shared" si="652"/>
        <v/>
      </c>
      <c r="E2137" s="403"/>
      <c r="F2137" s="376">
        <f t="shared" si="653"/>
        <v>0</v>
      </c>
      <c r="G2137" s="340">
        <f t="shared" ref="G2137:G2143" si="654">ROUND(E2137*F2137,2)</f>
        <v>0</v>
      </c>
    </row>
    <row r="2138" spans="1:7" ht="20.100000000000001" customHeight="1">
      <c r="A2138" s="371" t="str">
        <f t="shared" si="650"/>
        <v/>
      </c>
      <c r="B2138" s="336" t="str">
        <f t="shared" si="651"/>
        <v/>
      </c>
      <c r="C2138" s="343"/>
      <c r="D2138" s="333" t="str">
        <f t="shared" si="652"/>
        <v/>
      </c>
      <c r="E2138" s="337"/>
      <c r="F2138" s="376">
        <f t="shared" si="653"/>
        <v>0</v>
      </c>
      <c r="G2138" s="340">
        <f t="shared" si="654"/>
        <v>0</v>
      </c>
    </row>
    <row r="2139" spans="1:7" ht="20.100000000000001" customHeight="1">
      <c r="A2139" s="371" t="str">
        <f t="shared" si="650"/>
        <v/>
      </c>
      <c r="B2139" s="336" t="str">
        <f t="shared" si="651"/>
        <v/>
      </c>
      <c r="C2139" s="343"/>
      <c r="D2139" s="333" t="str">
        <f t="shared" si="652"/>
        <v/>
      </c>
      <c r="E2139" s="337"/>
      <c r="F2139" s="376">
        <f t="shared" si="653"/>
        <v>0</v>
      </c>
      <c r="G2139" s="340">
        <f t="shared" si="654"/>
        <v>0</v>
      </c>
    </row>
    <row r="2140" spans="1:7" ht="20.100000000000001" customHeight="1">
      <c r="A2140" s="371" t="str">
        <f t="shared" si="650"/>
        <v/>
      </c>
      <c r="B2140" s="336" t="str">
        <f t="shared" si="651"/>
        <v/>
      </c>
      <c r="C2140" s="336"/>
      <c r="D2140" s="333" t="str">
        <f t="shared" si="652"/>
        <v/>
      </c>
      <c r="E2140" s="337"/>
      <c r="F2140" s="376">
        <f t="shared" si="653"/>
        <v>0</v>
      </c>
      <c r="G2140" s="340">
        <f t="shared" si="654"/>
        <v>0</v>
      </c>
    </row>
    <row r="2141" spans="1:7" ht="20.100000000000001" customHeight="1">
      <c r="A2141" s="371" t="str">
        <f t="shared" si="650"/>
        <v/>
      </c>
      <c r="B2141" s="336" t="str">
        <f t="shared" si="651"/>
        <v/>
      </c>
      <c r="C2141" s="336"/>
      <c r="D2141" s="333" t="str">
        <f t="shared" si="652"/>
        <v/>
      </c>
      <c r="E2141" s="337"/>
      <c r="F2141" s="376">
        <f t="shared" si="653"/>
        <v>0</v>
      </c>
      <c r="G2141" s="340">
        <f t="shared" si="654"/>
        <v>0</v>
      </c>
    </row>
    <row r="2142" spans="1:7" ht="20.100000000000001" customHeight="1">
      <c r="A2142" s="371" t="str">
        <f t="shared" si="650"/>
        <v/>
      </c>
      <c r="B2142" s="336" t="str">
        <f t="shared" si="651"/>
        <v/>
      </c>
      <c r="C2142" s="372"/>
      <c r="D2142" s="333" t="str">
        <f t="shared" si="652"/>
        <v/>
      </c>
      <c r="E2142" s="373"/>
      <c r="F2142" s="376">
        <f t="shared" si="653"/>
        <v>0</v>
      </c>
      <c r="G2142" s="340">
        <f t="shared" si="654"/>
        <v>0</v>
      </c>
    </row>
    <row r="2143" spans="1:7" ht="20.100000000000001" customHeight="1">
      <c r="A2143" s="371" t="str">
        <f t="shared" si="650"/>
        <v/>
      </c>
      <c r="B2143" s="336" t="str">
        <f t="shared" si="651"/>
        <v/>
      </c>
      <c r="C2143" s="372"/>
      <c r="D2143" s="333" t="str">
        <f t="shared" si="652"/>
        <v/>
      </c>
      <c r="E2143" s="373"/>
      <c r="F2143" s="376">
        <f t="shared" si="653"/>
        <v>0</v>
      </c>
      <c r="G2143" s="340">
        <f t="shared" si="654"/>
        <v>0</v>
      </c>
    </row>
    <row r="2144" spans="1:7" ht="20.100000000000001" customHeight="1">
      <c r="A2144" s="374"/>
      <c r="B2144" s="360"/>
      <c r="C2144" s="360"/>
      <c r="D2144" s="338"/>
      <c r="E2144" s="356"/>
      <c r="F2144" s="598" t="s">
        <v>28</v>
      </c>
      <c r="G2144" s="341">
        <f>SUBTOTAL(9,G2136:G2143)</f>
        <v>0</v>
      </c>
    </row>
    <row r="2145" spans="1:7" ht="20.100000000000001" customHeight="1">
      <c r="A2145" s="374"/>
      <c r="B2145" s="360"/>
      <c r="C2145" s="347" t="s">
        <v>723</v>
      </c>
      <c r="D2145" s="338"/>
      <c r="E2145" s="356"/>
      <c r="F2145" s="357"/>
      <c r="G2145" s="375"/>
    </row>
    <row r="2146" spans="1:7" ht="20.100000000000001" customHeight="1">
      <c r="A2146" s="371" t="str">
        <f t="shared" ref="A2146:A2154" si="655">IFERROR(VLOOKUP(C2146,Tabla_Insumos,4,FALSE),"")</f>
        <v/>
      </c>
      <c r="B2146" s="336" t="str">
        <f t="shared" ref="B2146:B2154" si="656">IFERROR(VLOOKUP(C2146,Tabla_Insumos,5,FALSE),"")</f>
        <v/>
      </c>
      <c r="C2146" s="343"/>
      <c r="D2146" s="333" t="str">
        <f t="shared" ref="D2146:D2154" si="657">IFERROR(VLOOKUP(C2146,Tabla_Insumos,2,FALSE),"")</f>
        <v/>
      </c>
      <c r="E2146" s="402"/>
      <c r="F2146" s="339">
        <f t="shared" ref="F2146:F2154" si="658">IFERROR(VLOOKUP(C2146,Tabla_Insumos,3,FALSE),0)</f>
        <v>0</v>
      </c>
      <c r="G2146" s="340">
        <f>ROUND(E2146*F2146,2)</f>
        <v>0</v>
      </c>
    </row>
    <row r="2147" spans="1:7" ht="20.100000000000001" customHeight="1">
      <c r="A2147" s="371" t="str">
        <f t="shared" si="655"/>
        <v/>
      </c>
      <c r="B2147" s="336" t="str">
        <f t="shared" si="656"/>
        <v/>
      </c>
      <c r="C2147" s="342"/>
      <c r="D2147" s="333" t="str">
        <f t="shared" si="657"/>
        <v/>
      </c>
      <c r="E2147" s="402"/>
      <c r="F2147" s="339">
        <f t="shared" si="658"/>
        <v>0</v>
      </c>
      <c r="G2147" s="340">
        <f t="shared" ref="G2147:G2154" si="659">ROUND(E2147*F2147,2)</f>
        <v>0</v>
      </c>
    </row>
    <row r="2148" spans="1:7" ht="20.100000000000001" customHeight="1">
      <c r="A2148" s="371" t="str">
        <f t="shared" si="655"/>
        <v/>
      </c>
      <c r="B2148" s="336" t="str">
        <f t="shared" si="656"/>
        <v/>
      </c>
      <c r="C2148" s="342"/>
      <c r="D2148" s="333" t="str">
        <f t="shared" si="657"/>
        <v/>
      </c>
      <c r="E2148" s="337"/>
      <c r="F2148" s="339">
        <f t="shared" si="658"/>
        <v>0</v>
      </c>
      <c r="G2148" s="340">
        <f t="shared" si="659"/>
        <v>0</v>
      </c>
    </row>
    <row r="2149" spans="1:7" ht="20.100000000000001" customHeight="1">
      <c r="A2149" s="371" t="str">
        <f t="shared" si="655"/>
        <v/>
      </c>
      <c r="B2149" s="336" t="str">
        <f t="shared" si="656"/>
        <v/>
      </c>
      <c r="C2149" s="377"/>
      <c r="D2149" s="333" t="str">
        <f t="shared" si="657"/>
        <v/>
      </c>
      <c r="E2149" s="337"/>
      <c r="F2149" s="339">
        <f t="shared" si="658"/>
        <v>0</v>
      </c>
      <c r="G2149" s="340">
        <f t="shared" si="659"/>
        <v>0</v>
      </c>
    </row>
    <row r="2150" spans="1:7" ht="20.100000000000001" customHeight="1">
      <c r="A2150" s="371" t="str">
        <f t="shared" si="655"/>
        <v/>
      </c>
      <c r="B2150" s="336" t="str">
        <f t="shared" si="656"/>
        <v/>
      </c>
      <c r="C2150" s="378"/>
      <c r="D2150" s="333" t="str">
        <f t="shared" si="657"/>
        <v/>
      </c>
      <c r="E2150" s="337"/>
      <c r="F2150" s="339">
        <f t="shared" si="658"/>
        <v>0</v>
      </c>
      <c r="G2150" s="340">
        <f t="shared" si="659"/>
        <v>0</v>
      </c>
    </row>
    <row r="2151" spans="1:7" ht="20.100000000000001" customHeight="1">
      <c r="A2151" s="371" t="str">
        <f t="shared" si="655"/>
        <v/>
      </c>
      <c r="B2151" s="336" t="str">
        <f t="shared" si="656"/>
        <v/>
      </c>
      <c r="C2151" s="372"/>
      <c r="D2151" s="333" t="str">
        <f t="shared" si="657"/>
        <v/>
      </c>
      <c r="E2151" s="373"/>
      <c r="F2151" s="339">
        <f t="shared" si="658"/>
        <v>0</v>
      </c>
      <c r="G2151" s="340">
        <f t="shared" si="659"/>
        <v>0</v>
      </c>
    </row>
    <row r="2152" spans="1:7" ht="20.100000000000001" customHeight="1">
      <c r="A2152" s="371" t="str">
        <f t="shared" si="655"/>
        <v/>
      </c>
      <c r="B2152" s="336" t="str">
        <f t="shared" si="656"/>
        <v/>
      </c>
      <c r="C2152" s="372"/>
      <c r="D2152" s="333" t="str">
        <f t="shared" si="657"/>
        <v/>
      </c>
      <c r="E2152" s="373"/>
      <c r="F2152" s="339">
        <f t="shared" si="658"/>
        <v>0</v>
      </c>
      <c r="G2152" s="340">
        <f t="shared" si="659"/>
        <v>0</v>
      </c>
    </row>
    <row r="2153" spans="1:7" ht="20.100000000000001" customHeight="1">
      <c r="A2153" s="371" t="str">
        <f t="shared" si="655"/>
        <v/>
      </c>
      <c r="B2153" s="336" t="str">
        <f t="shared" si="656"/>
        <v/>
      </c>
      <c r="C2153" s="372"/>
      <c r="D2153" s="333" t="str">
        <f t="shared" si="657"/>
        <v/>
      </c>
      <c r="E2153" s="373"/>
      <c r="F2153" s="339">
        <f t="shared" si="658"/>
        <v>0</v>
      </c>
      <c r="G2153" s="340">
        <f t="shared" si="659"/>
        <v>0</v>
      </c>
    </row>
    <row r="2154" spans="1:7" ht="20.100000000000001" customHeight="1">
      <c r="A2154" s="371" t="str">
        <f t="shared" si="655"/>
        <v/>
      </c>
      <c r="B2154" s="336" t="str">
        <f t="shared" si="656"/>
        <v/>
      </c>
      <c r="C2154" s="372"/>
      <c r="D2154" s="333" t="str">
        <f t="shared" si="657"/>
        <v/>
      </c>
      <c r="E2154" s="373"/>
      <c r="F2154" s="339">
        <f t="shared" si="658"/>
        <v>0</v>
      </c>
      <c r="G2154" s="340">
        <f t="shared" si="659"/>
        <v>0</v>
      </c>
    </row>
    <row r="2155" spans="1:7" ht="20.100000000000001" customHeight="1">
      <c r="A2155" s="379"/>
      <c r="B2155" s="338"/>
      <c r="C2155" s="360"/>
      <c r="D2155" s="338"/>
      <c r="E2155" s="356"/>
      <c r="F2155" s="598" t="s">
        <v>29</v>
      </c>
      <c r="G2155" s="341">
        <f>SUBTOTAL(9,G2146:G2154)</f>
        <v>0</v>
      </c>
    </row>
    <row r="2156" spans="1:7" ht="20.100000000000001" customHeight="1" thickBot="1">
      <c r="A2156" s="380"/>
      <c r="B2156" s="381"/>
      <c r="C2156" s="382"/>
      <c r="D2156" s="381"/>
      <c r="E2156" s="383"/>
      <c r="F2156" s="384"/>
      <c r="G2156" s="385"/>
    </row>
    <row r="2157" spans="1:7" ht="20.100000000000001" customHeight="1" thickBot="1">
      <c r="A2157" s="395">
        <f>B2115</f>
        <v>40</v>
      </c>
      <c r="B2157" s="386" t="str">
        <f>C2115</f>
        <v xml:space="preserve">Vereda, veredín perimetral, vereda de acceso </v>
      </c>
      <c r="C2157" s="387"/>
      <c r="D2157" s="387" t="s">
        <v>30</v>
      </c>
      <c r="E2157" s="388"/>
      <c r="F2157" s="389" t="s">
        <v>31</v>
      </c>
      <c r="G2157" s="390">
        <f>SUBTOTAL(9,G2120:G2156)</f>
        <v>0</v>
      </c>
    </row>
    <row r="2158" spans="1:7" ht="20.100000000000001" customHeight="1" thickTop="1" thickBot="1"/>
    <row r="2159" spans="1:7" ht="20.100000000000001" customHeight="1" thickTop="1">
      <c r="A2159" s="391" t="s">
        <v>1255</v>
      </c>
      <c r="B2159" s="392"/>
      <c r="C2159" s="392"/>
      <c r="D2159" s="392"/>
      <c r="E2159" s="392"/>
      <c r="F2159" s="392"/>
      <c r="G2159" s="393"/>
    </row>
    <row r="2160" spans="1:7" ht="20.100000000000001" customHeight="1">
      <c r="A2160" s="344" t="s">
        <v>719</v>
      </c>
      <c r="B2160" s="345" t="str">
        <f>Comitente</f>
        <v>INSTITUTO PROVINCIAL DE LA VIVIENDA</v>
      </c>
      <c r="C2160" s="346"/>
      <c r="D2160" s="347"/>
      <c r="E2160" s="347"/>
      <c r="F2160" s="348"/>
      <c r="G2160" s="349"/>
    </row>
    <row r="2161" spans="1:7" ht="20.100000000000001" customHeight="1">
      <c r="A2161" s="344" t="s">
        <v>720</v>
      </c>
      <c r="B2161" s="345" t="str">
        <f>Contratista</f>
        <v>xxxxxx</v>
      </c>
      <c r="C2161" s="350"/>
      <c r="D2161" s="350"/>
      <c r="E2161" s="350"/>
      <c r="F2161" s="351"/>
      <c r="G2161" s="352"/>
    </row>
    <row r="2162" spans="1:7" ht="20.100000000000001" customHeight="1">
      <c r="A2162" s="344" t="s">
        <v>20</v>
      </c>
      <c r="B2162" s="345" t="str">
        <f>Obra</f>
        <v>BARRIO SAN CAYETANO - DPTO. CHIMBAS</v>
      </c>
      <c r="C2162" s="350"/>
      <c r="D2162" s="350"/>
      <c r="E2162" s="350"/>
      <c r="F2162" s="351" t="s">
        <v>33</v>
      </c>
      <c r="G2162" s="353">
        <f>+Datos!$C$10</f>
        <v>43525</v>
      </c>
    </row>
    <row r="2163" spans="1:7" ht="20.100000000000001" customHeight="1">
      <c r="A2163" s="354" t="s">
        <v>718</v>
      </c>
      <c r="B2163" s="355" t="str">
        <f>Ubicación</f>
        <v>DPTO. CHIMBAS</v>
      </c>
      <c r="C2163" s="355"/>
      <c r="D2163" s="338"/>
      <c r="E2163" s="356"/>
      <c r="F2163" s="357"/>
      <c r="G2163" s="358"/>
    </row>
    <row r="2164" spans="1:7" ht="20.100000000000001" customHeight="1">
      <c r="A2164" s="354" t="s">
        <v>34</v>
      </c>
      <c r="B2164" s="359" t="s">
        <v>1125</v>
      </c>
      <c r="C2164" s="360" t="str">
        <f>IFERROR(VLOOKUP(B2164,Tabla_CyP,2,FALSE),"")</f>
        <v>VIVIENDA</v>
      </c>
      <c r="D2164" s="361"/>
      <c r="E2164" s="356"/>
      <c r="F2164" s="357"/>
      <c r="G2164" s="358"/>
    </row>
    <row r="2165" spans="1:7" ht="20.100000000000001" customHeight="1">
      <c r="A2165" s="354" t="s">
        <v>21</v>
      </c>
      <c r="B2165" s="394">
        <f>IFERROR(VLOOKUP(COUNTIF($A$1:A2165,"ITEM:"),Tabla_NumeroItem,2,FALSE),"")</f>
        <v>41</v>
      </c>
      <c r="C2165" s="360" t="str">
        <f>IFERROR(VLOOKUP(B2165,Tabla_CyP,2,FALSE),"")</f>
        <v>Instalación sanitaria (incl. cañería base, distrib. AF-AC, artefactos y grifería)</v>
      </c>
      <c r="D2165" s="338"/>
      <c r="E2165" s="356"/>
      <c r="F2165" s="351" t="s">
        <v>22</v>
      </c>
      <c r="G2165" s="362" t="str">
        <f>IFERROR(VLOOKUP(B2165,Tabla_CyP,4,FALSE),"")</f>
        <v>gl</v>
      </c>
    </row>
    <row r="2166" spans="1:7" ht="20.100000000000001" customHeight="1">
      <c r="A2166" s="354"/>
      <c r="B2166" s="355"/>
      <c r="C2166" s="360"/>
      <c r="D2166" s="338"/>
      <c r="E2166" s="356"/>
      <c r="F2166" s="357"/>
      <c r="G2166" s="358"/>
    </row>
    <row r="2167" spans="1:7" ht="20.100000000000001" customHeight="1">
      <c r="A2167" s="628" t="s">
        <v>581</v>
      </c>
      <c r="B2167" s="629"/>
      <c r="C2167" s="630" t="s">
        <v>0</v>
      </c>
      <c r="D2167" s="630" t="s">
        <v>23</v>
      </c>
      <c r="E2167" s="632" t="s">
        <v>24</v>
      </c>
      <c r="F2167" s="624" t="s">
        <v>25</v>
      </c>
      <c r="G2167" s="626" t="s">
        <v>26</v>
      </c>
    </row>
    <row r="2168" spans="1:7" ht="20.100000000000001" customHeight="1">
      <c r="A2168" s="363" t="s">
        <v>582</v>
      </c>
      <c r="B2168" s="364" t="s">
        <v>583</v>
      </c>
      <c r="C2168" s="631"/>
      <c r="D2168" s="631"/>
      <c r="E2168" s="633"/>
      <c r="F2168" s="625"/>
      <c r="G2168" s="627"/>
    </row>
    <row r="2169" spans="1:7" ht="20.100000000000001" customHeight="1">
      <c r="A2169" s="599"/>
      <c r="B2169" s="365"/>
      <c r="C2169" s="366" t="s">
        <v>721</v>
      </c>
      <c r="D2169" s="367"/>
      <c r="E2169" s="368"/>
      <c r="F2169" s="369"/>
      <c r="G2169" s="370"/>
    </row>
    <row r="2170" spans="1:7" ht="20.100000000000001" customHeight="1">
      <c r="A2170" s="371" t="str">
        <f t="shared" ref="A2170:A2183" si="660">IFERROR(VLOOKUP(C2170,Tabla_Insumos,4,FALSE),"")</f>
        <v/>
      </c>
      <c r="B2170" s="336" t="str">
        <f t="shared" ref="B2170:B2183" si="661">IFERROR(VLOOKUP(C2170,Tabla_Insumos,5,FALSE),"")</f>
        <v/>
      </c>
      <c r="C2170" s="334"/>
      <c r="D2170" s="333" t="str">
        <f t="shared" ref="D2170:D2183" si="662">IFERROR(VLOOKUP(C2170,Tabla_Insumos,2,FALSE),"")</f>
        <v/>
      </c>
      <c r="E2170" s="337"/>
      <c r="F2170" s="339">
        <f t="shared" ref="F2170:F2183" si="663">IFERROR(VLOOKUP(C2170,Tabla_Insumos,3,FALSE),0)</f>
        <v>0</v>
      </c>
      <c r="G2170" s="340">
        <f>ROUND(E2170*F2170,2)</f>
        <v>0</v>
      </c>
    </row>
    <row r="2171" spans="1:7" ht="20.100000000000001" customHeight="1">
      <c r="A2171" s="371" t="str">
        <f t="shared" si="660"/>
        <v/>
      </c>
      <c r="B2171" s="336" t="str">
        <f t="shared" si="661"/>
        <v/>
      </c>
      <c r="C2171" s="334"/>
      <c r="D2171" s="333" t="str">
        <f t="shared" si="662"/>
        <v/>
      </c>
      <c r="E2171" s="337"/>
      <c r="F2171" s="339">
        <f t="shared" si="663"/>
        <v>0</v>
      </c>
      <c r="G2171" s="340">
        <f t="shared" ref="G2171:G2183" si="664">ROUND(E2171*F2171,2)</f>
        <v>0</v>
      </c>
    </row>
    <row r="2172" spans="1:7" ht="20.100000000000001" customHeight="1">
      <c r="A2172" s="371" t="str">
        <f t="shared" si="660"/>
        <v/>
      </c>
      <c r="B2172" s="336" t="str">
        <f t="shared" si="661"/>
        <v/>
      </c>
      <c r="C2172" s="334"/>
      <c r="D2172" s="333" t="str">
        <f t="shared" si="662"/>
        <v/>
      </c>
      <c r="E2172" s="337"/>
      <c r="F2172" s="339">
        <f t="shared" si="663"/>
        <v>0</v>
      </c>
      <c r="G2172" s="340">
        <f t="shared" si="664"/>
        <v>0</v>
      </c>
    </row>
    <row r="2173" spans="1:7" ht="20.100000000000001" customHeight="1">
      <c r="A2173" s="371" t="str">
        <f t="shared" si="660"/>
        <v/>
      </c>
      <c r="B2173" s="336" t="str">
        <f t="shared" si="661"/>
        <v/>
      </c>
      <c r="C2173" s="335"/>
      <c r="D2173" s="333" t="str">
        <f t="shared" si="662"/>
        <v/>
      </c>
      <c r="E2173" s="337"/>
      <c r="F2173" s="339">
        <f t="shared" si="663"/>
        <v>0</v>
      </c>
      <c r="G2173" s="340">
        <f t="shared" si="664"/>
        <v>0</v>
      </c>
    </row>
    <row r="2174" spans="1:7" ht="20.100000000000001" customHeight="1">
      <c r="A2174" s="371" t="str">
        <f t="shared" si="660"/>
        <v/>
      </c>
      <c r="B2174" s="336" t="str">
        <f t="shared" si="661"/>
        <v/>
      </c>
      <c r="C2174" s="372"/>
      <c r="D2174" s="333" t="str">
        <f t="shared" si="662"/>
        <v/>
      </c>
      <c r="E2174" s="373"/>
      <c r="F2174" s="339">
        <f t="shared" si="663"/>
        <v>0</v>
      </c>
      <c r="G2174" s="340">
        <f t="shared" si="664"/>
        <v>0</v>
      </c>
    </row>
    <row r="2175" spans="1:7" ht="20.100000000000001" customHeight="1">
      <c r="A2175" s="371" t="str">
        <f t="shared" si="660"/>
        <v/>
      </c>
      <c r="B2175" s="336" t="str">
        <f t="shared" si="661"/>
        <v/>
      </c>
      <c r="C2175" s="372"/>
      <c r="D2175" s="333" t="str">
        <f t="shared" si="662"/>
        <v/>
      </c>
      <c r="E2175" s="373"/>
      <c r="F2175" s="339">
        <f t="shared" si="663"/>
        <v>0</v>
      </c>
      <c r="G2175" s="340">
        <f t="shared" si="664"/>
        <v>0</v>
      </c>
    </row>
    <row r="2176" spans="1:7" ht="20.100000000000001" customHeight="1">
      <c r="A2176" s="371" t="str">
        <f t="shared" si="660"/>
        <v/>
      </c>
      <c r="B2176" s="336" t="str">
        <f t="shared" si="661"/>
        <v/>
      </c>
      <c r="C2176" s="372"/>
      <c r="D2176" s="333" t="str">
        <f t="shared" si="662"/>
        <v/>
      </c>
      <c r="E2176" s="373"/>
      <c r="F2176" s="339">
        <f t="shared" si="663"/>
        <v>0</v>
      </c>
      <c r="G2176" s="340">
        <f t="shared" si="664"/>
        <v>0</v>
      </c>
    </row>
    <row r="2177" spans="1:7" ht="20.100000000000001" customHeight="1">
      <c r="A2177" s="371" t="str">
        <f>IFERROR(VLOOKUP(C2177,Tabla_Insumos,4,FALSE),"")</f>
        <v/>
      </c>
      <c r="B2177" s="336" t="str">
        <f>IFERROR(VLOOKUP(C2177,Tabla_Insumos,5,FALSE),"")</f>
        <v/>
      </c>
      <c r="C2177" s="372"/>
      <c r="D2177" s="333" t="str">
        <f>IFERROR(VLOOKUP(C2177,Tabla_Insumos,2,FALSE),"")</f>
        <v/>
      </c>
      <c r="E2177" s="373"/>
      <c r="F2177" s="339">
        <f>IFERROR(VLOOKUP(C2177,Tabla_Insumos,3,FALSE),0)</f>
        <v>0</v>
      </c>
      <c r="G2177" s="340">
        <f>ROUND(E2177*F2177,2)</f>
        <v>0</v>
      </c>
    </row>
    <row r="2178" spans="1:7" ht="20.100000000000001" customHeight="1">
      <c r="A2178" s="371" t="str">
        <f>IFERROR(VLOOKUP(C2178,Tabla_Insumos,4,FALSE),"")</f>
        <v/>
      </c>
      <c r="B2178" s="336" t="str">
        <f>IFERROR(VLOOKUP(C2178,Tabla_Insumos,5,FALSE),"")</f>
        <v/>
      </c>
      <c r="C2178" s="372"/>
      <c r="D2178" s="333" t="str">
        <f>IFERROR(VLOOKUP(C2178,Tabla_Insumos,2,FALSE),"")</f>
        <v/>
      </c>
      <c r="E2178" s="373"/>
      <c r="F2178" s="339">
        <f>IFERROR(VLOOKUP(C2178,Tabla_Insumos,3,FALSE),0)</f>
        <v>0</v>
      </c>
      <c r="G2178" s="340">
        <f>ROUND(E2178*F2178,2)</f>
        <v>0</v>
      </c>
    </row>
    <row r="2179" spans="1:7" ht="20.100000000000001" customHeight="1">
      <c r="A2179" s="371" t="str">
        <f t="shared" si="660"/>
        <v/>
      </c>
      <c r="B2179" s="336" t="str">
        <f t="shared" si="661"/>
        <v/>
      </c>
      <c r="C2179" s="372"/>
      <c r="D2179" s="333" t="str">
        <f t="shared" si="662"/>
        <v/>
      </c>
      <c r="E2179" s="373"/>
      <c r="F2179" s="339">
        <f t="shared" si="663"/>
        <v>0</v>
      </c>
      <c r="G2179" s="340">
        <f t="shared" si="664"/>
        <v>0</v>
      </c>
    </row>
    <row r="2180" spans="1:7" ht="20.100000000000001" customHeight="1">
      <c r="A2180" s="371" t="str">
        <f t="shared" si="660"/>
        <v/>
      </c>
      <c r="B2180" s="336" t="str">
        <f t="shared" si="661"/>
        <v/>
      </c>
      <c r="C2180" s="372"/>
      <c r="D2180" s="333" t="str">
        <f t="shared" si="662"/>
        <v/>
      </c>
      <c r="E2180" s="373"/>
      <c r="F2180" s="339">
        <f t="shared" si="663"/>
        <v>0</v>
      </c>
      <c r="G2180" s="340">
        <f t="shared" si="664"/>
        <v>0</v>
      </c>
    </row>
    <row r="2181" spans="1:7" ht="20.100000000000001" customHeight="1">
      <c r="A2181" s="371" t="str">
        <f t="shared" si="660"/>
        <v/>
      </c>
      <c r="B2181" s="336" t="str">
        <f t="shared" si="661"/>
        <v/>
      </c>
      <c r="C2181" s="372"/>
      <c r="D2181" s="333" t="str">
        <f t="shared" si="662"/>
        <v/>
      </c>
      <c r="E2181" s="373"/>
      <c r="F2181" s="339">
        <f t="shared" si="663"/>
        <v>0</v>
      </c>
      <c r="G2181" s="340">
        <f t="shared" si="664"/>
        <v>0</v>
      </c>
    </row>
    <row r="2182" spans="1:7" ht="20.100000000000001" customHeight="1">
      <c r="A2182" s="371" t="str">
        <f t="shared" si="660"/>
        <v/>
      </c>
      <c r="B2182" s="336" t="str">
        <f t="shared" si="661"/>
        <v/>
      </c>
      <c r="C2182" s="372"/>
      <c r="D2182" s="333" t="str">
        <f t="shared" si="662"/>
        <v/>
      </c>
      <c r="E2182" s="373"/>
      <c r="F2182" s="339">
        <f t="shared" si="663"/>
        <v>0</v>
      </c>
      <c r="G2182" s="340">
        <f t="shared" si="664"/>
        <v>0</v>
      </c>
    </row>
    <row r="2183" spans="1:7" ht="20.100000000000001" customHeight="1">
      <c r="A2183" s="371" t="str">
        <f t="shared" si="660"/>
        <v/>
      </c>
      <c r="B2183" s="336" t="str">
        <f t="shared" si="661"/>
        <v/>
      </c>
      <c r="C2183" s="372"/>
      <c r="D2183" s="333" t="str">
        <f t="shared" si="662"/>
        <v/>
      </c>
      <c r="E2183" s="373"/>
      <c r="F2183" s="339">
        <f t="shared" si="663"/>
        <v>0</v>
      </c>
      <c r="G2183" s="340">
        <f t="shared" si="664"/>
        <v>0</v>
      </c>
    </row>
    <row r="2184" spans="1:7" ht="20.100000000000001" customHeight="1">
      <c r="A2184" s="374"/>
      <c r="B2184" s="360"/>
      <c r="C2184" s="360"/>
      <c r="D2184" s="338"/>
      <c r="E2184" s="356"/>
      <c r="F2184" s="598" t="s">
        <v>27</v>
      </c>
      <c r="G2184" s="341">
        <f>SUBTOTAL(9,G2170:G2183)</f>
        <v>0</v>
      </c>
    </row>
    <row r="2185" spans="1:7" ht="20.100000000000001" customHeight="1">
      <c r="A2185" s="374"/>
      <c r="B2185" s="360"/>
      <c r="C2185" s="347" t="s">
        <v>722</v>
      </c>
      <c r="D2185" s="338"/>
      <c r="E2185" s="356"/>
      <c r="F2185" s="357"/>
      <c r="G2185" s="375"/>
    </row>
    <row r="2186" spans="1:7" ht="20.100000000000001" customHeight="1">
      <c r="A2186" s="371" t="str">
        <f t="shared" ref="A2186:A2193" si="665">IFERROR(VLOOKUP(C2186,Tabla_Insumos,4,FALSE),"")</f>
        <v/>
      </c>
      <c r="B2186" s="336" t="str">
        <f t="shared" ref="B2186:B2193" si="666">IFERROR(VLOOKUP(C2186,Tabla_Insumos,5,FALSE),"")</f>
        <v/>
      </c>
      <c r="C2186" s="398"/>
      <c r="D2186" s="333" t="str">
        <f t="shared" ref="D2186:D2193" si="667">IFERROR(VLOOKUP(C2186,Tabla_Insumos,2,FALSE),"")</f>
        <v/>
      </c>
      <c r="E2186" s="400"/>
      <c r="F2186" s="376">
        <f t="shared" ref="F2186:F2193" si="668">IFERROR(VLOOKUP(C2186,Tabla_Insumos,3,FALSE),0)</f>
        <v>0</v>
      </c>
      <c r="G2186" s="340">
        <f>ROUND(E2186*F2186,2)</f>
        <v>0</v>
      </c>
    </row>
    <row r="2187" spans="1:7" ht="20.100000000000001" customHeight="1">
      <c r="A2187" s="371" t="str">
        <f t="shared" si="665"/>
        <v/>
      </c>
      <c r="B2187" s="336" t="str">
        <f t="shared" si="666"/>
        <v/>
      </c>
      <c r="C2187" s="343"/>
      <c r="D2187" s="333" t="str">
        <f t="shared" si="667"/>
        <v/>
      </c>
      <c r="E2187" s="337"/>
      <c r="F2187" s="376">
        <f t="shared" si="668"/>
        <v>0</v>
      </c>
      <c r="G2187" s="340">
        <f t="shared" ref="G2187:G2193" si="669">ROUND(E2187*F2187,2)</f>
        <v>0</v>
      </c>
    </row>
    <row r="2188" spans="1:7" ht="20.100000000000001" customHeight="1">
      <c r="A2188" s="371" t="str">
        <f t="shared" si="665"/>
        <v/>
      </c>
      <c r="B2188" s="336" t="str">
        <f t="shared" si="666"/>
        <v/>
      </c>
      <c r="C2188" s="343"/>
      <c r="D2188" s="333" t="str">
        <f t="shared" si="667"/>
        <v/>
      </c>
      <c r="E2188" s="337"/>
      <c r="F2188" s="376">
        <f>IFERROR(VLOOKUP(C2188,Tabla_Insumos,3,FALSE),0)</f>
        <v>0</v>
      </c>
      <c r="G2188" s="340">
        <f>ROUND(E2188*F2188,2)</f>
        <v>0</v>
      </c>
    </row>
    <row r="2189" spans="1:7" ht="20.100000000000001" customHeight="1">
      <c r="A2189" s="371" t="str">
        <f t="shared" si="665"/>
        <v/>
      </c>
      <c r="B2189" s="336" t="str">
        <f t="shared" si="666"/>
        <v/>
      </c>
      <c r="C2189" s="343"/>
      <c r="D2189" s="333" t="str">
        <f t="shared" si="667"/>
        <v/>
      </c>
      <c r="E2189" s="337"/>
      <c r="F2189" s="376">
        <f t="shared" si="668"/>
        <v>0</v>
      </c>
      <c r="G2189" s="340">
        <f t="shared" si="669"/>
        <v>0</v>
      </c>
    </row>
    <row r="2190" spans="1:7" ht="20.100000000000001" customHeight="1">
      <c r="A2190" s="371" t="str">
        <f t="shared" si="665"/>
        <v/>
      </c>
      <c r="B2190" s="336" t="str">
        <f t="shared" si="666"/>
        <v/>
      </c>
      <c r="C2190" s="336"/>
      <c r="D2190" s="333" t="str">
        <f t="shared" si="667"/>
        <v/>
      </c>
      <c r="E2190" s="337"/>
      <c r="F2190" s="376">
        <f t="shared" si="668"/>
        <v>0</v>
      </c>
      <c r="G2190" s="340">
        <f t="shared" si="669"/>
        <v>0</v>
      </c>
    </row>
    <row r="2191" spans="1:7" ht="20.100000000000001" customHeight="1">
      <c r="A2191" s="371" t="str">
        <f t="shared" si="665"/>
        <v/>
      </c>
      <c r="B2191" s="336" t="str">
        <f t="shared" si="666"/>
        <v/>
      </c>
      <c r="C2191" s="336"/>
      <c r="D2191" s="333" t="str">
        <f t="shared" si="667"/>
        <v/>
      </c>
      <c r="E2191" s="337"/>
      <c r="F2191" s="376">
        <f t="shared" si="668"/>
        <v>0</v>
      </c>
      <c r="G2191" s="340">
        <f t="shared" si="669"/>
        <v>0</v>
      </c>
    </row>
    <row r="2192" spans="1:7" ht="20.100000000000001" customHeight="1">
      <c r="A2192" s="371" t="str">
        <f t="shared" si="665"/>
        <v/>
      </c>
      <c r="B2192" s="336" t="str">
        <f t="shared" si="666"/>
        <v/>
      </c>
      <c r="C2192" s="372"/>
      <c r="D2192" s="333" t="str">
        <f t="shared" si="667"/>
        <v/>
      </c>
      <c r="E2192" s="373"/>
      <c r="F2192" s="376">
        <f t="shared" si="668"/>
        <v>0</v>
      </c>
      <c r="G2192" s="340">
        <f t="shared" si="669"/>
        <v>0</v>
      </c>
    </row>
    <row r="2193" spans="1:7" ht="20.100000000000001" customHeight="1">
      <c r="A2193" s="371" t="str">
        <f t="shared" si="665"/>
        <v/>
      </c>
      <c r="B2193" s="336" t="str">
        <f t="shared" si="666"/>
        <v/>
      </c>
      <c r="C2193" s="372"/>
      <c r="D2193" s="333" t="str">
        <f t="shared" si="667"/>
        <v/>
      </c>
      <c r="E2193" s="373"/>
      <c r="F2193" s="376">
        <f t="shared" si="668"/>
        <v>0</v>
      </c>
      <c r="G2193" s="340">
        <f t="shared" si="669"/>
        <v>0</v>
      </c>
    </row>
    <row r="2194" spans="1:7" ht="20.100000000000001" customHeight="1">
      <c r="A2194" s="374"/>
      <c r="B2194" s="360"/>
      <c r="C2194" s="360"/>
      <c r="D2194" s="338"/>
      <c r="E2194" s="356"/>
      <c r="F2194" s="598" t="s">
        <v>28</v>
      </c>
      <c r="G2194" s="341">
        <f>SUBTOTAL(9,G2186:G2193)</f>
        <v>0</v>
      </c>
    </row>
    <row r="2195" spans="1:7" ht="20.100000000000001" customHeight="1">
      <c r="A2195" s="374"/>
      <c r="B2195" s="360"/>
      <c r="C2195" s="347" t="s">
        <v>723</v>
      </c>
      <c r="D2195" s="338"/>
      <c r="E2195" s="356"/>
      <c r="F2195" s="357"/>
      <c r="G2195" s="375"/>
    </row>
    <row r="2196" spans="1:7" ht="20.100000000000001" customHeight="1">
      <c r="A2196" s="371" t="str">
        <f t="shared" ref="A2196:A2204" si="670">IFERROR(VLOOKUP(C2196,Tabla_Insumos,4,FALSE),"")</f>
        <v/>
      </c>
      <c r="B2196" s="336" t="str">
        <f t="shared" ref="B2196:B2204" si="671">IFERROR(VLOOKUP(C2196,Tabla_Insumos,5,FALSE),"")</f>
        <v/>
      </c>
      <c r="C2196" s="399"/>
      <c r="D2196" s="333" t="str">
        <f t="shared" ref="D2196:D2204" si="672">IFERROR(VLOOKUP(C2196,Tabla_Insumos,2,FALSE),"")</f>
        <v/>
      </c>
      <c r="E2196" s="401"/>
      <c r="F2196" s="339">
        <f t="shared" ref="F2196:F2204" si="673">IFERROR(VLOOKUP(C2196,Tabla_Insumos,3,FALSE),0)</f>
        <v>0</v>
      </c>
      <c r="G2196" s="340">
        <f>ROUND(E2196*F2196,2)</f>
        <v>0</v>
      </c>
    </row>
    <row r="2197" spans="1:7" ht="20.100000000000001" customHeight="1">
      <c r="A2197" s="371" t="str">
        <f t="shared" si="670"/>
        <v/>
      </c>
      <c r="B2197" s="336" t="str">
        <f t="shared" si="671"/>
        <v/>
      </c>
      <c r="C2197" s="377"/>
      <c r="D2197" s="333" t="str">
        <f t="shared" si="672"/>
        <v/>
      </c>
      <c r="E2197" s="401"/>
      <c r="F2197" s="339">
        <f t="shared" si="673"/>
        <v>0</v>
      </c>
      <c r="G2197" s="340">
        <f t="shared" ref="G2197:G2204" si="674">ROUND(E2197*F2197,2)</f>
        <v>0</v>
      </c>
    </row>
    <row r="2198" spans="1:7" ht="20.100000000000001" customHeight="1">
      <c r="A2198" s="371" t="str">
        <f t="shared" si="670"/>
        <v/>
      </c>
      <c r="B2198" s="336" t="str">
        <f t="shared" si="671"/>
        <v/>
      </c>
      <c r="C2198" s="377"/>
      <c r="D2198" s="333" t="str">
        <f t="shared" si="672"/>
        <v/>
      </c>
      <c r="E2198" s="401"/>
      <c r="F2198" s="339">
        <f t="shared" si="673"/>
        <v>0</v>
      </c>
      <c r="G2198" s="340">
        <f t="shared" si="674"/>
        <v>0</v>
      </c>
    </row>
    <row r="2199" spans="1:7" ht="20.100000000000001" customHeight="1">
      <c r="A2199" s="371" t="str">
        <f t="shared" si="670"/>
        <v/>
      </c>
      <c r="B2199" s="336" t="str">
        <f t="shared" si="671"/>
        <v/>
      </c>
      <c r="C2199" s="377"/>
      <c r="D2199" s="333" t="str">
        <f t="shared" si="672"/>
        <v/>
      </c>
      <c r="E2199" s="337"/>
      <c r="F2199" s="339">
        <f t="shared" si="673"/>
        <v>0</v>
      </c>
      <c r="G2199" s="340">
        <f t="shared" si="674"/>
        <v>0</v>
      </c>
    </row>
    <row r="2200" spans="1:7" ht="20.100000000000001" customHeight="1">
      <c r="A2200" s="371" t="str">
        <f t="shared" si="670"/>
        <v/>
      </c>
      <c r="B2200" s="336" t="str">
        <f t="shared" si="671"/>
        <v/>
      </c>
      <c r="C2200" s="378"/>
      <c r="D2200" s="333" t="str">
        <f t="shared" si="672"/>
        <v/>
      </c>
      <c r="E2200" s="337"/>
      <c r="F2200" s="339">
        <f t="shared" si="673"/>
        <v>0</v>
      </c>
      <c r="G2200" s="340">
        <f t="shared" si="674"/>
        <v>0</v>
      </c>
    </row>
    <row r="2201" spans="1:7" ht="20.100000000000001" customHeight="1">
      <c r="A2201" s="371" t="str">
        <f t="shared" si="670"/>
        <v/>
      </c>
      <c r="B2201" s="336" t="str">
        <f t="shared" si="671"/>
        <v/>
      </c>
      <c r="C2201" s="372"/>
      <c r="D2201" s="333" t="str">
        <f t="shared" si="672"/>
        <v/>
      </c>
      <c r="E2201" s="373"/>
      <c r="F2201" s="339">
        <f t="shared" si="673"/>
        <v>0</v>
      </c>
      <c r="G2201" s="340">
        <f t="shared" si="674"/>
        <v>0</v>
      </c>
    </row>
    <row r="2202" spans="1:7" ht="20.100000000000001" customHeight="1">
      <c r="A2202" s="371" t="str">
        <f t="shared" si="670"/>
        <v/>
      </c>
      <c r="B2202" s="336" t="str">
        <f t="shared" si="671"/>
        <v/>
      </c>
      <c r="C2202" s="372"/>
      <c r="D2202" s="333" t="str">
        <f t="shared" si="672"/>
        <v/>
      </c>
      <c r="E2202" s="373"/>
      <c r="F2202" s="339">
        <f t="shared" si="673"/>
        <v>0</v>
      </c>
      <c r="G2202" s="340">
        <f t="shared" si="674"/>
        <v>0</v>
      </c>
    </row>
    <row r="2203" spans="1:7" ht="20.100000000000001" customHeight="1">
      <c r="A2203" s="371" t="str">
        <f t="shared" si="670"/>
        <v/>
      </c>
      <c r="B2203" s="336" t="str">
        <f t="shared" si="671"/>
        <v/>
      </c>
      <c r="C2203" s="372"/>
      <c r="D2203" s="333" t="str">
        <f t="shared" si="672"/>
        <v/>
      </c>
      <c r="E2203" s="373"/>
      <c r="F2203" s="339">
        <f t="shared" si="673"/>
        <v>0</v>
      </c>
      <c r="G2203" s="340">
        <f t="shared" si="674"/>
        <v>0</v>
      </c>
    </row>
    <row r="2204" spans="1:7" ht="20.100000000000001" customHeight="1">
      <c r="A2204" s="371" t="str">
        <f t="shared" si="670"/>
        <v/>
      </c>
      <c r="B2204" s="336" t="str">
        <f t="shared" si="671"/>
        <v/>
      </c>
      <c r="C2204" s="372"/>
      <c r="D2204" s="333" t="str">
        <f t="shared" si="672"/>
        <v/>
      </c>
      <c r="E2204" s="373"/>
      <c r="F2204" s="339">
        <f t="shared" si="673"/>
        <v>0</v>
      </c>
      <c r="G2204" s="340">
        <f t="shared" si="674"/>
        <v>0</v>
      </c>
    </row>
    <row r="2205" spans="1:7" ht="20.100000000000001" customHeight="1">
      <c r="A2205" s="379"/>
      <c r="B2205" s="338"/>
      <c r="C2205" s="360"/>
      <c r="D2205" s="338"/>
      <c r="E2205" s="356"/>
      <c r="F2205" s="598" t="s">
        <v>29</v>
      </c>
      <c r="G2205" s="341">
        <f>SUBTOTAL(9,G2196:G2204)</f>
        <v>0</v>
      </c>
    </row>
    <row r="2206" spans="1:7" ht="20.100000000000001" customHeight="1" thickBot="1">
      <c r="A2206" s="380"/>
      <c r="B2206" s="381"/>
      <c r="C2206" s="382"/>
      <c r="D2206" s="381"/>
      <c r="E2206" s="383"/>
      <c r="F2206" s="384"/>
      <c r="G2206" s="385"/>
    </row>
    <row r="2207" spans="1:7" ht="20.100000000000001" customHeight="1" thickBot="1">
      <c r="A2207" s="395">
        <f>B2165</f>
        <v>41</v>
      </c>
      <c r="B2207" s="386" t="str">
        <f>C2165</f>
        <v>Instalación sanitaria (incl. cañería base, distrib. AF-AC, artefactos y grifería)</v>
      </c>
      <c r="C2207" s="387"/>
      <c r="D2207" s="387" t="s">
        <v>30</v>
      </c>
      <c r="E2207" s="388"/>
      <c r="F2207" s="389" t="s">
        <v>31</v>
      </c>
      <c r="G2207" s="390">
        <f>SUBTOTAL(9,G2170:G2206)</f>
        <v>0</v>
      </c>
    </row>
    <row r="2208" spans="1:7" ht="20.100000000000001" customHeight="1" thickTop="1" thickBot="1"/>
    <row r="2209" spans="1:7" ht="20.100000000000001" customHeight="1" thickTop="1">
      <c r="A2209" s="391" t="s">
        <v>1255</v>
      </c>
      <c r="B2209" s="392"/>
      <c r="C2209" s="392"/>
      <c r="D2209" s="392"/>
      <c r="E2209" s="392"/>
      <c r="F2209" s="392"/>
      <c r="G2209" s="393"/>
    </row>
    <row r="2210" spans="1:7" ht="20.100000000000001" customHeight="1">
      <c r="A2210" s="344" t="s">
        <v>719</v>
      </c>
      <c r="B2210" s="345" t="str">
        <f>Comitente</f>
        <v>INSTITUTO PROVINCIAL DE LA VIVIENDA</v>
      </c>
      <c r="C2210" s="346"/>
      <c r="D2210" s="347"/>
      <c r="E2210" s="347"/>
      <c r="F2210" s="348"/>
      <c r="G2210" s="349"/>
    </row>
    <row r="2211" spans="1:7" ht="20.100000000000001" customHeight="1">
      <c r="A2211" s="344" t="s">
        <v>720</v>
      </c>
      <c r="B2211" s="345" t="str">
        <f>Contratista</f>
        <v>xxxxxx</v>
      </c>
      <c r="C2211" s="350"/>
      <c r="D2211" s="350"/>
      <c r="E2211" s="350"/>
      <c r="F2211" s="351"/>
      <c r="G2211" s="352"/>
    </row>
    <row r="2212" spans="1:7" ht="20.100000000000001" customHeight="1">
      <c r="A2212" s="344" t="s">
        <v>20</v>
      </c>
      <c r="B2212" s="345" t="str">
        <f>Obra</f>
        <v>BARRIO SAN CAYETANO - DPTO. CHIMBAS</v>
      </c>
      <c r="C2212" s="350"/>
      <c r="D2212" s="350"/>
      <c r="E2212" s="350"/>
      <c r="F2212" s="351" t="s">
        <v>33</v>
      </c>
      <c r="G2212" s="353">
        <f>+Datos!$C$10</f>
        <v>43525</v>
      </c>
    </row>
    <row r="2213" spans="1:7" ht="20.100000000000001" customHeight="1">
      <c r="A2213" s="354" t="s">
        <v>718</v>
      </c>
      <c r="B2213" s="355" t="str">
        <f>Ubicación</f>
        <v>DPTO. CHIMBAS</v>
      </c>
      <c r="C2213" s="355"/>
      <c r="D2213" s="338"/>
      <c r="E2213" s="356"/>
      <c r="F2213" s="357"/>
      <c r="G2213" s="358"/>
    </row>
    <row r="2214" spans="1:7" ht="20.100000000000001" customHeight="1">
      <c r="A2214" s="354" t="s">
        <v>34</v>
      </c>
      <c r="B2214" s="359" t="s">
        <v>1125</v>
      </c>
      <c r="C2214" s="360" t="str">
        <f>IFERROR(VLOOKUP(B2214,Tabla_CyP,2,FALSE),"")</f>
        <v>VIVIENDA</v>
      </c>
      <c r="D2214" s="361"/>
      <c r="E2214" s="356"/>
      <c r="F2214" s="357"/>
      <c r="G2214" s="358"/>
    </row>
    <row r="2215" spans="1:7" ht="20.100000000000001" customHeight="1">
      <c r="A2215" s="354" t="s">
        <v>21</v>
      </c>
      <c r="B2215" s="394" t="str">
        <f>IFERROR(VLOOKUP(COUNTIF($A$1:A2215,"ITEM:"),Tabla_NumeroItem,2,FALSE),"")</f>
        <v>41.1</v>
      </c>
      <c r="C2215" s="360" t="str">
        <f>IFERROR(VLOOKUP(B2215,Tabla_CyP,2,FALSE),"")</f>
        <v>Instalación sanitaria p/ disc.(incl. cañería base, distrib. AF-AC, artefactos y grifería)</v>
      </c>
      <c r="D2215" s="338"/>
      <c r="E2215" s="356"/>
      <c r="F2215" s="351" t="s">
        <v>22</v>
      </c>
      <c r="G2215" s="362" t="str">
        <f>IFERROR(VLOOKUP(B2215,Tabla_CyP,4,FALSE),"")</f>
        <v>gl</v>
      </c>
    </row>
    <row r="2216" spans="1:7" ht="20.100000000000001" customHeight="1">
      <c r="A2216" s="354"/>
      <c r="B2216" s="355"/>
      <c r="C2216" s="360"/>
      <c r="D2216" s="338"/>
      <c r="E2216" s="356"/>
      <c r="F2216" s="357"/>
      <c r="G2216" s="358"/>
    </row>
    <row r="2217" spans="1:7" ht="20.100000000000001" customHeight="1">
      <c r="A2217" s="628" t="s">
        <v>581</v>
      </c>
      <c r="B2217" s="629"/>
      <c r="C2217" s="630" t="s">
        <v>0</v>
      </c>
      <c r="D2217" s="630" t="s">
        <v>23</v>
      </c>
      <c r="E2217" s="632" t="s">
        <v>24</v>
      </c>
      <c r="F2217" s="624" t="s">
        <v>25</v>
      </c>
      <c r="G2217" s="626" t="s">
        <v>26</v>
      </c>
    </row>
    <row r="2218" spans="1:7" ht="20.100000000000001" customHeight="1">
      <c r="A2218" s="363" t="s">
        <v>582</v>
      </c>
      <c r="B2218" s="364" t="s">
        <v>583</v>
      </c>
      <c r="C2218" s="631"/>
      <c r="D2218" s="631"/>
      <c r="E2218" s="633"/>
      <c r="F2218" s="625"/>
      <c r="G2218" s="627"/>
    </row>
    <row r="2219" spans="1:7" ht="20.100000000000001" customHeight="1">
      <c r="A2219" s="599"/>
      <c r="B2219" s="365"/>
      <c r="C2219" s="366" t="s">
        <v>721</v>
      </c>
      <c r="D2219" s="367"/>
      <c r="E2219" s="368"/>
      <c r="F2219" s="369"/>
      <c r="G2219" s="370"/>
    </row>
    <row r="2220" spans="1:7" ht="20.100000000000001" customHeight="1">
      <c r="A2220" s="371" t="str">
        <f t="shared" ref="A2220:A2233" si="675">IFERROR(VLOOKUP(C2220,Tabla_Insumos,4,FALSE),"")</f>
        <v/>
      </c>
      <c r="B2220" s="336" t="str">
        <f t="shared" ref="B2220:B2233" si="676">IFERROR(VLOOKUP(C2220,Tabla_Insumos,5,FALSE),"")</f>
        <v/>
      </c>
      <c r="C2220" s="334"/>
      <c r="D2220" s="333" t="str">
        <f t="shared" ref="D2220:D2233" si="677">IFERROR(VLOOKUP(C2220,Tabla_Insumos,2,FALSE),"")</f>
        <v/>
      </c>
      <c r="E2220" s="337"/>
      <c r="F2220" s="339">
        <f t="shared" ref="F2220:F2233" si="678">IFERROR(VLOOKUP(C2220,Tabla_Insumos,3,FALSE),0)</f>
        <v>0</v>
      </c>
      <c r="G2220" s="340">
        <f>ROUND(E2220*F2220,2)</f>
        <v>0</v>
      </c>
    </row>
    <row r="2221" spans="1:7" ht="20.100000000000001" customHeight="1">
      <c r="A2221" s="371" t="str">
        <f t="shared" si="675"/>
        <v/>
      </c>
      <c r="B2221" s="336" t="str">
        <f t="shared" si="676"/>
        <v/>
      </c>
      <c r="C2221" s="334"/>
      <c r="D2221" s="333" t="str">
        <f t="shared" si="677"/>
        <v/>
      </c>
      <c r="E2221" s="337"/>
      <c r="F2221" s="339">
        <f t="shared" si="678"/>
        <v>0</v>
      </c>
      <c r="G2221" s="340">
        <f t="shared" ref="G2221:G2233" si="679">ROUND(E2221*F2221,2)</f>
        <v>0</v>
      </c>
    </row>
    <row r="2222" spans="1:7" ht="20.100000000000001" customHeight="1">
      <c r="A2222" s="371" t="str">
        <f t="shared" si="675"/>
        <v/>
      </c>
      <c r="B2222" s="336" t="str">
        <f t="shared" si="676"/>
        <v/>
      </c>
      <c r="C2222" s="334"/>
      <c r="D2222" s="333" t="str">
        <f t="shared" si="677"/>
        <v/>
      </c>
      <c r="E2222" s="337"/>
      <c r="F2222" s="339">
        <f t="shared" si="678"/>
        <v>0</v>
      </c>
      <c r="G2222" s="340">
        <f t="shared" si="679"/>
        <v>0</v>
      </c>
    </row>
    <row r="2223" spans="1:7" ht="20.100000000000001" customHeight="1">
      <c r="A2223" s="371" t="str">
        <f t="shared" si="675"/>
        <v/>
      </c>
      <c r="B2223" s="336" t="str">
        <f t="shared" si="676"/>
        <v/>
      </c>
      <c r="C2223" s="335"/>
      <c r="D2223" s="333" t="str">
        <f t="shared" si="677"/>
        <v/>
      </c>
      <c r="E2223" s="337"/>
      <c r="F2223" s="339">
        <f t="shared" si="678"/>
        <v>0</v>
      </c>
      <c r="G2223" s="340">
        <f t="shared" si="679"/>
        <v>0</v>
      </c>
    </row>
    <row r="2224" spans="1:7" ht="20.100000000000001" customHeight="1">
      <c r="A2224" s="371" t="str">
        <f t="shared" si="675"/>
        <v/>
      </c>
      <c r="B2224" s="336" t="str">
        <f t="shared" si="676"/>
        <v/>
      </c>
      <c r="C2224" s="372"/>
      <c r="D2224" s="333" t="str">
        <f t="shared" si="677"/>
        <v/>
      </c>
      <c r="E2224" s="373"/>
      <c r="F2224" s="339">
        <f t="shared" si="678"/>
        <v>0</v>
      </c>
      <c r="G2224" s="340">
        <f t="shared" si="679"/>
        <v>0</v>
      </c>
    </row>
    <row r="2225" spans="1:7" ht="20.100000000000001" customHeight="1">
      <c r="A2225" s="371" t="str">
        <f t="shared" si="675"/>
        <v/>
      </c>
      <c r="B2225" s="336" t="str">
        <f t="shared" si="676"/>
        <v/>
      </c>
      <c r="C2225" s="372"/>
      <c r="D2225" s="333" t="str">
        <f t="shared" si="677"/>
        <v/>
      </c>
      <c r="E2225" s="373"/>
      <c r="F2225" s="339">
        <f t="shared" si="678"/>
        <v>0</v>
      </c>
      <c r="G2225" s="340">
        <f t="shared" si="679"/>
        <v>0</v>
      </c>
    </row>
    <row r="2226" spans="1:7" ht="20.100000000000001" customHeight="1">
      <c r="A2226" s="371" t="str">
        <f t="shared" si="675"/>
        <v/>
      </c>
      <c r="B2226" s="336" t="str">
        <f t="shared" si="676"/>
        <v/>
      </c>
      <c r="C2226" s="372"/>
      <c r="D2226" s="333" t="str">
        <f t="shared" si="677"/>
        <v/>
      </c>
      <c r="E2226" s="373"/>
      <c r="F2226" s="339">
        <f t="shared" si="678"/>
        <v>0</v>
      </c>
      <c r="G2226" s="340">
        <f t="shared" si="679"/>
        <v>0</v>
      </c>
    </row>
    <row r="2227" spans="1:7" ht="20.100000000000001" customHeight="1">
      <c r="A2227" s="371" t="str">
        <f t="shared" si="675"/>
        <v/>
      </c>
      <c r="B2227" s="336" t="str">
        <f t="shared" si="676"/>
        <v/>
      </c>
      <c r="C2227" s="372"/>
      <c r="D2227" s="333" t="str">
        <f t="shared" si="677"/>
        <v/>
      </c>
      <c r="E2227" s="373"/>
      <c r="F2227" s="339">
        <f t="shared" si="678"/>
        <v>0</v>
      </c>
      <c r="G2227" s="340">
        <f t="shared" si="679"/>
        <v>0</v>
      </c>
    </row>
    <row r="2228" spans="1:7" ht="20.100000000000001" customHeight="1">
      <c r="A2228" s="371" t="str">
        <f>IFERROR(VLOOKUP(C2228,Tabla_Insumos,4,FALSE),"")</f>
        <v/>
      </c>
      <c r="B2228" s="336" t="str">
        <f>IFERROR(VLOOKUP(C2228,Tabla_Insumos,5,FALSE),"")</f>
        <v/>
      </c>
      <c r="C2228" s="372"/>
      <c r="D2228" s="333" t="str">
        <f>IFERROR(VLOOKUP(C2228,Tabla_Insumos,2,FALSE),"")</f>
        <v/>
      </c>
      <c r="E2228" s="373"/>
      <c r="F2228" s="339">
        <f>IFERROR(VLOOKUP(C2228,Tabla_Insumos,3,FALSE),0)</f>
        <v>0</v>
      </c>
      <c r="G2228" s="340">
        <f>ROUND(E2228*F2228,2)</f>
        <v>0</v>
      </c>
    </row>
    <row r="2229" spans="1:7" ht="20.100000000000001" customHeight="1">
      <c r="A2229" s="371" t="str">
        <f>IFERROR(VLOOKUP(C2229,Tabla_Insumos,4,FALSE),"")</f>
        <v/>
      </c>
      <c r="B2229" s="336" t="str">
        <f>IFERROR(VLOOKUP(C2229,Tabla_Insumos,5,FALSE),"")</f>
        <v/>
      </c>
      <c r="C2229" s="372"/>
      <c r="D2229" s="333" t="str">
        <f>IFERROR(VLOOKUP(C2229,Tabla_Insumos,2,FALSE),"")</f>
        <v/>
      </c>
      <c r="E2229" s="373"/>
      <c r="F2229" s="339">
        <f>IFERROR(VLOOKUP(C2229,Tabla_Insumos,3,FALSE),0)</f>
        <v>0</v>
      </c>
      <c r="G2229" s="340">
        <f>ROUND(E2229*F2229,2)</f>
        <v>0</v>
      </c>
    </row>
    <row r="2230" spans="1:7" ht="20.100000000000001" customHeight="1">
      <c r="A2230" s="371" t="str">
        <f t="shared" si="675"/>
        <v/>
      </c>
      <c r="B2230" s="336" t="str">
        <f t="shared" si="676"/>
        <v/>
      </c>
      <c r="C2230" s="372"/>
      <c r="D2230" s="333" t="str">
        <f t="shared" si="677"/>
        <v/>
      </c>
      <c r="E2230" s="373"/>
      <c r="F2230" s="339">
        <f t="shared" si="678"/>
        <v>0</v>
      </c>
      <c r="G2230" s="340">
        <f t="shared" si="679"/>
        <v>0</v>
      </c>
    </row>
    <row r="2231" spans="1:7" ht="20.100000000000001" customHeight="1">
      <c r="A2231" s="371" t="str">
        <f t="shared" si="675"/>
        <v/>
      </c>
      <c r="B2231" s="336" t="str">
        <f t="shared" si="676"/>
        <v/>
      </c>
      <c r="C2231" s="372"/>
      <c r="D2231" s="333" t="str">
        <f t="shared" si="677"/>
        <v/>
      </c>
      <c r="E2231" s="373"/>
      <c r="F2231" s="339">
        <f t="shared" si="678"/>
        <v>0</v>
      </c>
      <c r="G2231" s="340">
        <f t="shared" si="679"/>
        <v>0</v>
      </c>
    </row>
    <row r="2232" spans="1:7" ht="20.100000000000001" customHeight="1">
      <c r="A2232" s="371" t="str">
        <f t="shared" si="675"/>
        <v/>
      </c>
      <c r="B2232" s="336" t="str">
        <f t="shared" si="676"/>
        <v/>
      </c>
      <c r="C2232" s="372"/>
      <c r="D2232" s="333" t="str">
        <f t="shared" si="677"/>
        <v/>
      </c>
      <c r="E2232" s="373"/>
      <c r="F2232" s="339">
        <f t="shared" si="678"/>
        <v>0</v>
      </c>
      <c r="G2232" s="340">
        <f t="shared" si="679"/>
        <v>0</v>
      </c>
    </row>
    <row r="2233" spans="1:7" ht="20.100000000000001" customHeight="1">
      <c r="A2233" s="371" t="str">
        <f t="shared" si="675"/>
        <v/>
      </c>
      <c r="B2233" s="336" t="str">
        <f t="shared" si="676"/>
        <v/>
      </c>
      <c r="C2233" s="372"/>
      <c r="D2233" s="333" t="str">
        <f t="shared" si="677"/>
        <v/>
      </c>
      <c r="E2233" s="373"/>
      <c r="F2233" s="339">
        <f t="shared" si="678"/>
        <v>0</v>
      </c>
      <c r="G2233" s="340">
        <f t="shared" si="679"/>
        <v>0</v>
      </c>
    </row>
    <row r="2234" spans="1:7" ht="20.100000000000001" customHeight="1">
      <c r="A2234" s="374"/>
      <c r="B2234" s="360"/>
      <c r="C2234" s="360"/>
      <c r="D2234" s="338"/>
      <c r="E2234" s="356"/>
      <c r="F2234" s="598" t="s">
        <v>27</v>
      </c>
      <c r="G2234" s="341">
        <f>SUBTOTAL(9,G2220:G2233)</f>
        <v>0</v>
      </c>
    </row>
    <row r="2235" spans="1:7" ht="20.100000000000001" customHeight="1">
      <c r="A2235" s="374"/>
      <c r="B2235" s="360"/>
      <c r="C2235" s="347" t="s">
        <v>722</v>
      </c>
      <c r="D2235" s="338"/>
      <c r="E2235" s="356"/>
      <c r="F2235" s="357"/>
      <c r="G2235" s="375"/>
    </row>
    <row r="2236" spans="1:7" ht="20.100000000000001" customHeight="1">
      <c r="A2236" s="371" t="str">
        <f t="shared" ref="A2236:A2243" si="680">IFERROR(VLOOKUP(C2236,Tabla_Insumos,4,FALSE),"")</f>
        <v/>
      </c>
      <c r="B2236" s="336" t="str">
        <f t="shared" ref="B2236:B2243" si="681">IFERROR(VLOOKUP(C2236,Tabla_Insumos,5,FALSE),"")</f>
        <v/>
      </c>
      <c r="C2236" s="398"/>
      <c r="D2236" s="333" t="str">
        <f t="shared" ref="D2236:D2243" si="682">IFERROR(VLOOKUP(C2236,Tabla_Insumos,2,FALSE),"")</f>
        <v/>
      </c>
      <c r="E2236" s="400"/>
      <c r="F2236" s="376">
        <f>IFERROR(VLOOKUP(C2236,Tabla_Insumos,3,FALSE),0)</f>
        <v>0</v>
      </c>
      <c r="G2236" s="340">
        <f>ROUND(E2236*F2236,2)</f>
        <v>0</v>
      </c>
    </row>
    <row r="2237" spans="1:7" ht="20.100000000000001" customHeight="1">
      <c r="A2237" s="371" t="str">
        <f t="shared" si="680"/>
        <v/>
      </c>
      <c r="B2237" s="336" t="str">
        <f t="shared" si="681"/>
        <v/>
      </c>
      <c r="C2237" s="343"/>
      <c r="D2237" s="333" t="str">
        <f t="shared" si="682"/>
        <v/>
      </c>
      <c r="E2237" s="337"/>
      <c r="F2237" s="376">
        <f>IFERROR(VLOOKUP(C2237,Tabla_Insumos,3,FALSE),0)</f>
        <v>0</v>
      </c>
      <c r="G2237" s="340">
        <f t="shared" ref="G2237:G2243" si="683">ROUND(E2237*F2237,2)</f>
        <v>0</v>
      </c>
    </row>
    <row r="2238" spans="1:7" ht="20.100000000000001" customHeight="1">
      <c r="A2238" s="371" t="str">
        <f t="shared" si="680"/>
        <v/>
      </c>
      <c r="B2238" s="336" t="str">
        <f t="shared" si="681"/>
        <v/>
      </c>
      <c r="C2238" s="343"/>
      <c r="D2238" s="333" t="str">
        <f t="shared" si="682"/>
        <v/>
      </c>
      <c r="E2238" s="337"/>
      <c r="F2238" s="376">
        <f>+G2236+G2237</f>
        <v>0</v>
      </c>
      <c r="G2238" s="340">
        <f t="shared" si="683"/>
        <v>0</v>
      </c>
    </row>
    <row r="2239" spans="1:7" ht="20.100000000000001" customHeight="1">
      <c r="A2239" s="371" t="str">
        <f t="shared" si="680"/>
        <v/>
      </c>
      <c r="B2239" s="336" t="str">
        <f t="shared" si="681"/>
        <v/>
      </c>
      <c r="C2239" s="343"/>
      <c r="D2239" s="333" t="str">
        <f t="shared" si="682"/>
        <v/>
      </c>
      <c r="E2239" s="337"/>
      <c r="F2239" s="376">
        <f>IFERROR(VLOOKUP(C2239,Tabla_Insumos,3,FALSE),0)</f>
        <v>0</v>
      </c>
      <c r="G2239" s="340">
        <f t="shared" si="683"/>
        <v>0</v>
      </c>
    </row>
    <row r="2240" spans="1:7" ht="20.100000000000001" customHeight="1">
      <c r="A2240" s="371" t="str">
        <f t="shared" si="680"/>
        <v/>
      </c>
      <c r="B2240" s="336" t="str">
        <f t="shared" si="681"/>
        <v/>
      </c>
      <c r="C2240" s="336"/>
      <c r="D2240" s="333" t="str">
        <f t="shared" si="682"/>
        <v/>
      </c>
      <c r="E2240" s="337"/>
      <c r="F2240" s="376">
        <f>IFERROR(VLOOKUP(C2240,Tabla_Insumos,3,FALSE),0)</f>
        <v>0</v>
      </c>
      <c r="G2240" s="340">
        <f t="shared" si="683"/>
        <v>0</v>
      </c>
    </row>
    <row r="2241" spans="1:7" ht="20.100000000000001" customHeight="1">
      <c r="A2241" s="371" t="str">
        <f t="shared" si="680"/>
        <v/>
      </c>
      <c r="B2241" s="336" t="str">
        <f t="shared" si="681"/>
        <v/>
      </c>
      <c r="C2241" s="336"/>
      <c r="D2241" s="333" t="str">
        <f t="shared" si="682"/>
        <v/>
      </c>
      <c r="E2241" s="337"/>
      <c r="F2241" s="376">
        <f>IFERROR(VLOOKUP(C2241,Tabla_Insumos,3,FALSE),0)</f>
        <v>0</v>
      </c>
      <c r="G2241" s="340">
        <f t="shared" si="683"/>
        <v>0</v>
      </c>
    </row>
    <row r="2242" spans="1:7" ht="20.100000000000001" customHeight="1">
      <c r="A2242" s="371" t="str">
        <f t="shared" si="680"/>
        <v/>
      </c>
      <c r="B2242" s="336" t="str">
        <f t="shared" si="681"/>
        <v/>
      </c>
      <c r="C2242" s="372"/>
      <c r="D2242" s="333" t="str">
        <f t="shared" si="682"/>
        <v/>
      </c>
      <c r="E2242" s="373"/>
      <c r="F2242" s="376">
        <f>IFERROR(VLOOKUP(C2242,Tabla_Insumos,3,FALSE),0)</f>
        <v>0</v>
      </c>
      <c r="G2242" s="340">
        <f t="shared" si="683"/>
        <v>0</v>
      </c>
    </row>
    <row r="2243" spans="1:7" ht="20.100000000000001" customHeight="1">
      <c r="A2243" s="371" t="str">
        <f t="shared" si="680"/>
        <v/>
      </c>
      <c r="B2243" s="336" t="str">
        <f t="shared" si="681"/>
        <v/>
      </c>
      <c r="C2243" s="372"/>
      <c r="D2243" s="333" t="str">
        <f t="shared" si="682"/>
        <v/>
      </c>
      <c r="E2243" s="373"/>
      <c r="F2243" s="376">
        <f>IFERROR(VLOOKUP(C2243,Tabla_Insumos,3,FALSE),0)</f>
        <v>0</v>
      </c>
      <c r="G2243" s="340">
        <f t="shared" si="683"/>
        <v>0</v>
      </c>
    </row>
    <row r="2244" spans="1:7" ht="20.100000000000001" customHeight="1">
      <c r="A2244" s="374"/>
      <c r="B2244" s="360"/>
      <c r="C2244" s="360"/>
      <c r="D2244" s="338"/>
      <c r="E2244" s="356"/>
      <c r="F2244" s="598" t="s">
        <v>28</v>
      </c>
      <c r="G2244" s="341">
        <f>SUBTOTAL(9,G2236:G2243)</f>
        <v>0</v>
      </c>
    </row>
    <row r="2245" spans="1:7" ht="20.100000000000001" customHeight="1">
      <c r="A2245" s="374"/>
      <c r="B2245" s="360"/>
      <c r="C2245" s="347" t="s">
        <v>723</v>
      </c>
      <c r="D2245" s="338"/>
      <c r="E2245" s="356"/>
      <c r="F2245" s="357"/>
      <c r="G2245" s="375"/>
    </row>
    <row r="2246" spans="1:7" ht="20.100000000000001" customHeight="1">
      <c r="A2246" s="371" t="str">
        <f t="shared" ref="A2246:A2254" si="684">IFERROR(VLOOKUP(C2246,Tabla_Insumos,4,FALSE),"")</f>
        <v/>
      </c>
      <c r="B2246" s="336" t="str">
        <f t="shared" ref="B2246:B2254" si="685">IFERROR(VLOOKUP(C2246,Tabla_Insumos,5,FALSE),"")</f>
        <v/>
      </c>
      <c r="C2246" s="399"/>
      <c r="D2246" s="333" t="str">
        <f t="shared" ref="D2246:D2254" si="686">IFERROR(VLOOKUP(C2246,Tabla_Insumos,2,FALSE),"")</f>
        <v/>
      </c>
      <c r="E2246" s="401"/>
      <c r="F2246" s="339">
        <f t="shared" ref="F2246:F2254" si="687">IFERROR(VLOOKUP(C2246,Tabla_Insumos,3,FALSE),0)</f>
        <v>0</v>
      </c>
      <c r="G2246" s="340">
        <f>ROUND(E2246*F2246,2)</f>
        <v>0</v>
      </c>
    </row>
    <row r="2247" spans="1:7" ht="20.100000000000001" customHeight="1">
      <c r="A2247" s="371" t="str">
        <f t="shared" si="684"/>
        <v/>
      </c>
      <c r="B2247" s="336" t="str">
        <f t="shared" si="685"/>
        <v/>
      </c>
      <c r="C2247" s="377"/>
      <c r="D2247" s="333" t="str">
        <f t="shared" si="686"/>
        <v/>
      </c>
      <c r="E2247" s="401"/>
      <c r="F2247" s="339">
        <f t="shared" si="687"/>
        <v>0</v>
      </c>
      <c r="G2247" s="340">
        <f t="shared" ref="G2247:G2254" si="688">ROUND(E2247*F2247,2)</f>
        <v>0</v>
      </c>
    </row>
    <row r="2248" spans="1:7" ht="20.100000000000001" customHeight="1">
      <c r="A2248" s="371" t="str">
        <f t="shared" si="684"/>
        <v/>
      </c>
      <c r="B2248" s="336" t="str">
        <f t="shared" si="685"/>
        <v/>
      </c>
      <c r="C2248" s="377"/>
      <c r="D2248" s="333" t="str">
        <f t="shared" si="686"/>
        <v/>
      </c>
      <c r="E2248" s="401"/>
      <c r="F2248" s="339">
        <f t="shared" si="687"/>
        <v>0</v>
      </c>
      <c r="G2248" s="340">
        <f t="shared" si="688"/>
        <v>0</v>
      </c>
    </row>
    <row r="2249" spans="1:7" ht="20.100000000000001" customHeight="1">
      <c r="A2249" s="371" t="str">
        <f t="shared" si="684"/>
        <v/>
      </c>
      <c r="B2249" s="336" t="str">
        <f t="shared" si="685"/>
        <v/>
      </c>
      <c r="C2249" s="377"/>
      <c r="D2249" s="333" t="str">
        <f t="shared" si="686"/>
        <v/>
      </c>
      <c r="E2249" s="337"/>
      <c r="F2249" s="339">
        <f t="shared" si="687"/>
        <v>0</v>
      </c>
      <c r="G2249" s="340">
        <f t="shared" si="688"/>
        <v>0</v>
      </c>
    </row>
    <row r="2250" spans="1:7" ht="20.100000000000001" customHeight="1">
      <c r="A2250" s="371" t="str">
        <f t="shared" si="684"/>
        <v/>
      </c>
      <c r="B2250" s="336" t="str">
        <f t="shared" si="685"/>
        <v/>
      </c>
      <c r="C2250" s="378"/>
      <c r="D2250" s="333" t="str">
        <f t="shared" si="686"/>
        <v/>
      </c>
      <c r="E2250" s="337"/>
      <c r="F2250" s="339">
        <f t="shared" si="687"/>
        <v>0</v>
      </c>
      <c r="G2250" s="340">
        <f t="shared" si="688"/>
        <v>0</v>
      </c>
    </row>
    <row r="2251" spans="1:7" ht="20.100000000000001" customHeight="1">
      <c r="A2251" s="371" t="str">
        <f t="shared" si="684"/>
        <v/>
      </c>
      <c r="B2251" s="336" t="str">
        <f t="shared" si="685"/>
        <v/>
      </c>
      <c r="C2251" s="372"/>
      <c r="D2251" s="333" t="str">
        <f t="shared" si="686"/>
        <v/>
      </c>
      <c r="E2251" s="373"/>
      <c r="F2251" s="339">
        <f t="shared" si="687"/>
        <v>0</v>
      </c>
      <c r="G2251" s="340">
        <f t="shared" si="688"/>
        <v>0</v>
      </c>
    </row>
    <row r="2252" spans="1:7" ht="20.100000000000001" customHeight="1">
      <c r="A2252" s="371" t="str">
        <f t="shared" si="684"/>
        <v/>
      </c>
      <c r="B2252" s="336" t="str">
        <f t="shared" si="685"/>
        <v/>
      </c>
      <c r="C2252" s="372"/>
      <c r="D2252" s="333" t="str">
        <f t="shared" si="686"/>
        <v/>
      </c>
      <c r="E2252" s="373"/>
      <c r="F2252" s="339">
        <f t="shared" si="687"/>
        <v>0</v>
      </c>
      <c r="G2252" s="340">
        <f t="shared" si="688"/>
        <v>0</v>
      </c>
    </row>
    <row r="2253" spans="1:7" ht="20.100000000000001" customHeight="1">
      <c r="A2253" s="371" t="str">
        <f t="shared" si="684"/>
        <v/>
      </c>
      <c r="B2253" s="336" t="str">
        <f t="shared" si="685"/>
        <v/>
      </c>
      <c r="C2253" s="372"/>
      <c r="D2253" s="333" t="str">
        <f t="shared" si="686"/>
        <v/>
      </c>
      <c r="E2253" s="373"/>
      <c r="F2253" s="339">
        <f t="shared" si="687"/>
        <v>0</v>
      </c>
      <c r="G2253" s="340">
        <f t="shared" si="688"/>
        <v>0</v>
      </c>
    </row>
    <row r="2254" spans="1:7" ht="20.100000000000001" customHeight="1">
      <c r="A2254" s="371" t="str">
        <f t="shared" si="684"/>
        <v/>
      </c>
      <c r="B2254" s="336" t="str">
        <f t="shared" si="685"/>
        <v/>
      </c>
      <c r="C2254" s="372"/>
      <c r="D2254" s="333" t="str">
        <f t="shared" si="686"/>
        <v/>
      </c>
      <c r="E2254" s="373"/>
      <c r="F2254" s="339">
        <f t="shared" si="687"/>
        <v>0</v>
      </c>
      <c r="G2254" s="340">
        <f t="shared" si="688"/>
        <v>0</v>
      </c>
    </row>
    <row r="2255" spans="1:7" ht="20.100000000000001" customHeight="1">
      <c r="A2255" s="379"/>
      <c r="B2255" s="338"/>
      <c r="C2255" s="360"/>
      <c r="D2255" s="338"/>
      <c r="E2255" s="356"/>
      <c r="F2255" s="598" t="s">
        <v>29</v>
      </c>
      <c r="G2255" s="341">
        <f>SUBTOTAL(9,G2246:G2254)</f>
        <v>0</v>
      </c>
    </row>
    <row r="2256" spans="1:7" ht="20.100000000000001" customHeight="1" thickBot="1">
      <c r="A2256" s="380"/>
      <c r="B2256" s="381"/>
      <c r="C2256" s="382"/>
      <c r="D2256" s="381"/>
      <c r="E2256" s="383"/>
      <c r="F2256" s="384"/>
      <c r="G2256" s="385"/>
    </row>
    <row r="2257" spans="1:7" ht="20.100000000000001" customHeight="1" thickBot="1">
      <c r="A2257" s="395" t="str">
        <f>B2215</f>
        <v>41.1</v>
      </c>
      <c r="B2257" s="386" t="str">
        <f>C2215</f>
        <v>Instalación sanitaria p/ disc.(incl. cañería base, distrib. AF-AC, artefactos y grifería)</v>
      </c>
      <c r="C2257" s="387"/>
      <c r="D2257" s="387" t="s">
        <v>30</v>
      </c>
      <c r="E2257" s="388"/>
      <c r="F2257" s="389" t="s">
        <v>31</v>
      </c>
      <c r="G2257" s="390">
        <f>SUBTOTAL(9,G2220:G2256)</f>
        <v>0</v>
      </c>
    </row>
    <row r="2258" spans="1:7" ht="20.100000000000001" customHeight="1" thickTop="1">
      <c r="A2258" s="391" t="s">
        <v>1255</v>
      </c>
      <c r="B2258" s="392"/>
      <c r="C2258" s="392"/>
      <c r="D2258" s="392"/>
      <c r="E2258" s="392"/>
      <c r="F2258" s="392"/>
      <c r="G2258" s="393"/>
    </row>
    <row r="2259" spans="1:7" ht="20.100000000000001" customHeight="1">
      <c r="A2259" s="344" t="s">
        <v>719</v>
      </c>
      <c r="B2259" s="345" t="str">
        <f>Comitente</f>
        <v>INSTITUTO PROVINCIAL DE LA VIVIENDA</v>
      </c>
      <c r="C2259" s="346"/>
      <c r="D2259" s="347"/>
      <c r="E2259" s="347"/>
      <c r="F2259" s="348"/>
      <c r="G2259" s="349"/>
    </row>
    <row r="2260" spans="1:7" ht="20.100000000000001" customHeight="1">
      <c r="A2260" s="344" t="s">
        <v>720</v>
      </c>
      <c r="B2260" s="345" t="str">
        <f>Contratista</f>
        <v>xxxxxx</v>
      </c>
      <c r="C2260" s="350"/>
      <c r="D2260" s="350"/>
      <c r="E2260" s="350"/>
      <c r="F2260" s="351"/>
      <c r="G2260" s="352"/>
    </row>
    <row r="2261" spans="1:7" ht="20.100000000000001" customHeight="1">
      <c r="A2261" s="344" t="s">
        <v>20</v>
      </c>
      <c r="B2261" s="345" t="str">
        <f>Obra</f>
        <v>BARRIO SAN CAYETANO - DPTO. CHIMBAS</v>
      </c>
      <c r="C2261" s="350"/>
      <c r="D2261" s="350"/>
      <c r="E2261" s="350"/>
      <c r="F2261" s="351" t="s">
        <v>33</v>
      </c>
      <c r="G2261" s="353">
        <f>+Datos!$C$10</f>
        <v>43525</v>
      </c>
    </row>
    <row r="2262" spans="1:7" ht="20.100000000000001" customHeight="1">
      <c r="A2262" s="354" t="s">
        <v>718</v>
      </c>
      <c r="B2262" s="355" t="str">
        <f>Ubicación</f>
        <v>DPTO. CHIMBAS</v>
      </c>
      <c r="C2262" s="355"/>
      <c r="D2262" s="338"/>
      <c r="E2262" s="356"/>
      <c r="F2262" s="357"/>
      <c r="G2262" s="358"/>
    </row>
    <row r="2263" spans="1:7" ht="20.100000000000001" customHeight="1">
      <c r="A2263" s="354" t="s">
        <v>34</v>
      </c>
      <c r="B2263" s="359" t="s">
        <v>1125</v>
      </c>
      <c r="C2263" s="360" t="str">
        <f>IFERROR(VLOOKUP(B2263,Tabla_CyP,2,FALSE),"")</f>
        <v>VIVIENDA</v>
      </c>
      <c r="D2263" s="361"/>
      <c r="E2263" s="356"/>
      <c r="F2263" s="357"/>
      <c r="G2263" s="358"/>
    </row>
    <row r="2264" spans="1:7" ht="20.100000000000001" customHeight="1">
      <c r="A2264" s="354" t="s">
        <v>21</v>
      </c>
      <c r="B2264" s="394">
        <f>IFERROR(VLOOKUP(COUNTIF($A$1:A2264,"ITEM:"),Tabla_NumeroItem,2,FALSE),"")</f>
        <v>42</v>
      </c>
      <c r="C2264" s="360" t="str">
        <f>IFERROR(VLOOKUP(B2264,Tabla_CyP,2,FALSE),"")</f>
        <v>Instalación eléctrica (incl. pilastra, proc.cañerias p/3AA,y preveer espacios en tablero gral. p/llaves termomagnéticas corresp. Portalámparas 3 cuerpos)</v>
      </c>
      <c r="D2264" s="338"/>
      <c r="E2264" s="356"/>
      <c r="F2264" s="351" t="s">
        <v>22</v>
      </c>
      <c r="G2264" s="362" t="str">
        <f>IFERROR(VLOOKUP(B2264,Tabla_CyP,4,FALSE),"")</f>
        <v>gl</v>
      </c>
    </row>
    <row r="2265" spans="1:7" ht="20.100000000000001" customHeight="1">
      <c r="A2265" s="354"/>
      <c r="B2265" s="355"/>
      <c r="C2265" s="360"/>
      <c r="D2265" s="338"/>
      <c r="E2265" s="356"/>
      <c r="F2265" s="357"/>
      <c r="G2265" s="358"/>
    </row>
    <row r="2266" spans="1:7" ht="20.100000000000001" customHeight="1">
      <c r="A2266" s="628" t="s">
        <v>581</v>
      </c>
      <c r="B2266" s="629"/>
      <c r="C2266" s="630" t="s">
        <v>0</v>
      </c>
      <c r="D2266" s="630" t="s">
        <v>23</v>
      </c>
      <c r="E2266" s="632" t="s">
        <v>24</v>
      </c>
      <c r="F2266" s="624" t="s">
        <v>25</v>
      </c>
      <c r="G2266" s="626" t="s">
        <v>26</v>
      </c>
    </row>
    <row r="2267" spans="1:7" ht="20.100000000000001" customHeight="1">
      <c r="A2267" s="363" t="s">
        <v>582</v>
      </c>
      <c r="B2267" s="364" t="s">
        <v>583</v>
      </c>
      <c r="C2267" s="631"/>
      <c r="D2267" s="631"/>
      <c r="E2267" s="633"/>
      <c r="F2267" s="625"/>
      <c r="G2267" s="627"/>
    </row>
    <row r="2268" spans="1:7" ht="20.100000000000001" customHeight="1">
      <c r="A2268" s="599"/>
      <c r="B2268" s="365"/>
      <c r="C2268" s="366" t="s">
        <v>721</v>
      </c>
      <c r="D2268" s="367"/>
      <c r="E2268" s="368"/>
      <c r="F2268" s="369"/>
      <c r="G2268" s="370"/>
    </row>
    <row r="2269" spans="1:7" ht="20.100000000000001" customHeight="1">
      <c r="A2269" s="371" t="str">
        <f t="shared" ref="A2269:A2275" si="689">IFERROR(VLOOKUP(C2269,Tabla_Insumos,4,FALSE),"")</f>
        <v/>
      </c>
      <c r="B2269" s="336" t="str">
        <f t="shared" ref="B2269:B2275" si="690">IFERROR(VLOOKUP(C2269,Tabla_Insumos,5,FALSE),"")</f>
        <v/>
      </c>
      <c r="C2269" s="372"/>
      <c r="D2269" s="333" t="str">
        <f t="shared" ref="D2269:D2275" si="691">IFERROR(VLOOKUP(C2269,Tabla_Insumos,2,FALSE),"")</f>
        <v/>
      </c>
      <c r="E2269" s="373"/>
      <c r="F2269" s="339">
        <f t="shared" ref="F2269:F2275" si="692">IFERROR(VLOOKUP(C2269,Tabla_Insumos,3,FALSE),0)</f>
        <v>0</v>
      </c>
      <c r="G2269" s="340">
        <f t="shared" ref="G2269:G2275" si="693">ROUND(E2269*F2269,2)</f>
        <v>0</v>
      </c>
    </row>
    <row r="2270" spans="1:7" ht="20.100000000000001" customHeight="1">
      <c r="A2270" s="371" t="str">
        <f t="shared" si="689"/>
        <v/>
      </c>
      <c r="B2270" s="336" t="str">
        <f t="shared" si="690"/>
        <v/>
      </c>
      <c r="C2270" s="334"/>
      <c r="D2270" s="333" t="str">
        <f t="shared" si="691"/>
        <v/>
      </c>
      <c r="E2270" s="337"/>
      <c r="F2270" s="339">
        <f t="shared" si="692"/>
        <v>0</v>
      </c>
      <c r="G2270" s="340">
        <f t="shared" si="693"/>
        <v>0</v>
      </c>
    </row>
    <row r="2271" spans="1:7" ht="20.100000000000001" customHeight="1">
      <c r="A2271" s="371" t="str">
        <f t="shared" si="689"/>
        <v/>
      </c>
      <c r="B2271" s="336" t="str">
        <f t="shared" si="690"/>
        <v/>
      </c>
      <c r="C2271" s="334"/>
      <c r="D2271" s="333" t="str">
        <f t="shared" si="691"/>
        <v/>
      </c>
      <c r="E2271" s="337"/>
      <c r="F2271" s="339">
        <f t="shared" si="692"/>
        <v>0</v>
      </c>
      <c r="G2271" s="340">
        <f t="shared" si="693"/>
        <v>0</v>
      </c>
    </row>
    <row r="2272" spans="1:7" ht="20.100000000000001" customHeight="1">
      <c r="A2272" s="371" t="str">
        <f t="shared" si="689"/>
        <v/>
      </c>
      <c r="B2272" s="336" t="str">
        <f t="shared" si="690"/>
        <v/>
      </c>
      <c r="C2272" s="335"/>
      <c r="D2272" s="333" t="str">
        <f t="shared" si="691"/>
        <v/>
      </c>
      <c r="E2272" s="337"/>
      <c r="F2272" s="339">
        <f t="shared" si="692"/>
        <v>0</v>
      </c>
      <c r="G2272" s="340">
        <f t="shared" si="693"/>
        <v>0</v>
      </c>
    </row>
    <row r="2273" spans="1:7" ht="20.100000000000001" customHeight="1">
      <c r="A2273" s="371" t="str">
        <f t="shared" si="689"/>
        <v/>
      </c>
      <c r="B2273" s="336" t="str">
        <f t="shared" si="690"/>
        <v/>
      </c>
      <c r="C2273" s="336"/>
      <c r="D2273" s="333" t="str">
        <f t="shared" si="691"/>
        <v/>
      </c>
      <c r="E2273" s="337"/>
      <c r="F2273" s="339">
        <f t="shared" si="692"/>
        <v>0</v>
      </c>
      <c r="G2273" s="340">
        <f t="shared" si="693"/>
        <v>0</v>
      </c>
    </row>
    <row r="2274" spans="1:7" ht="20.100000000000001" customHeight="1">
      <c r="A2274" s="371" t="str">
        <f t="shared" si="689"/>
        <v/>
      </c>
      <c r="B2274" s="336" t="str">
        <f t="shared" si="690"/>
        <v/>
      </c>
      <c r="C2274" s="372"/>
      <c r="D2274" s="333" t="str">
        <f t="shared" si="691"/>
        <v/>
      </c>
      <c r="E2274" s="373"/>
      <c r="F2274" s="339">
        <f t="shared" si="692"/>
        <v>0</v>
      </c>
      <c r="G2274" s="340">
        <f t="shared" si="693"/>
        <v>0</v>
      </c>
    </row>
    <row r="2275" spans="1:7" ht="20.100000000000001" customHeight="1">
      <c r="A2275" s="371" t="str">
        <f t="shared" si="689"/>
        <v/>
      </c>
      <c r="B2275" s="336" t="str">
        <f t="shared" si="690"/>
        <v/>
      </c>
      <c r="C2275" s="372"/>
      <c r="D2275" s="333" t="str">
        <f t="shared" si="691"/>
        <v/>
      </c>
      <c r="E2275" s="373"/>
      <c r="F2275" s="339">
        <f t="shared" si="692"/>
        <v>0</v>
      </c>
      <c r="G2275" s="340">
        <f t="shared" si="693"/>
        <v>0</v>
      </c>
    </row>
    <row r="2276" spans="1:7" ht="20.100000000000001" customHeight="1">
      <c r="A2276" s="371" t="str">
        <f t="shared" ref="A2276:A2292" si="694">IFERROR(VLOOKUP(C2276,Tabla_Insumos,4,FALSE),"")</f>
        <v/>
      </c>
      <c r="B2276" s="336" t="str">
        <f t="shared" ref="B2276:B2292" si="695">IFERROR(VLOOKUP(C2276,Tabla_Insumos,5,FALSE),"")</f>
        <v/>
      </c>
      <c r="C2276" s="372"/>
      <c r="D2276" s="333" t="str">
        <f t="shared" ref="D2276:D2293" si="696">IFERROR(VLOOKUP(C2276,Tabla_Insumos,2,FALSE),"")</f>
        <v/>
      </c>
      <c r="E2276" s="373"/>
      <c r="F2276" s="339">
        <f t="shared" ref="F2276:F2293" si="697">IFERROR(VLOOKUP(C2276,Tabla_Insumos,3,FALSE),0)</f>
        <v>0</v>
      </c>
      <c r="G2276" s="340">
        <f t="shared" ref="G2276:G2293" si="698">ROUND(E2276*F2276,2)</f>
        <v>0</v>
      </c>
    </row>
    <row r="2277" spans="1:7" ht="20.100000000000001" customHeight="1">
      <c r="A2277" s="371" t="str">
        <f t="shared" si="694"/>
        <v/>
      </c>
      <c r="B2277" s="336" t="str">
        <f t="shared" si="695"/>
        <v/>
      </c>
      <c r="C2277" s="372"/>
      <c r="D2277" s="333" t="str">
        <f t="shared" si="696"/>
        <v/>
      </c>
      <c r="E2277" s="373"/>
      <c r="F2277" s="339">
        <f t="shared" si="697"/>
        <v>0</v>
      </c>
      <c r="G2277" s="340">
        <f t="shared" si="698"/>
        <v>0</v>
      </c>
    </row>
    <row r="2278" spans="1:7" ht="20.100000000000001" customHeight="1">
      <c r="A2278" s="371" t="str">
        <f t="shared" si="694"/>
        <v/>
      </c>
      <c r="B2278" s="336" t="str">
        <f t="shared" si="695"/>
        <v/>
      </c>
      <c r="C2278" s="372"/>
      <c r="D2278" s="333" t="str">
        <f t="shared" si="696"/>
        <v/>
      </c>
      <c r="E2278" s="373"/>
      <c r="F2278" s="339">
        <f t="shared" si="697"/>
        <v>0</v>
      </c>
      <c r="G2278" s="340">
        <f t="shared" si="698"/>
        <v>0</v>
      </c>
    </row>
    <row r="2279" spans="1:7" ht="20.100000000000001" customHeight="1">
      <c r="A2279" s="371" t="str">
        <f t="shared" si="694"/>
        <v/>
      </c>
      <c r="B2279" s="336" t="str">
        <f t="shared" si="695"/>
        <v/>
      </c>
      <c r="C2279" s="372"/>
      <c r="D2279" s="333" t="str">
        <f t="shared" si="696"/>
        <v/>
      </c>
      <c r="E2279" s="373"/>
      <c r="F2279" s="339">
        <f t="shared" si="697"/>
        <v>0</v>
      </c>
      <c r="G2279" s="340">
        <f t="shared" si="698"/>
        <v>0</v>
      </c>
    </row>
    <row r="2280" spans="1:7" ht="20.100000000000001" customHeight="1">
      <c r="A2280" s="371" t="str">
        <f t="shared" si="694"/>
        <v/>
      </c>
      <c r="B2280" s="336" t="str">
        <f t="shared" si="695"/>
        <v/>
      </c>
      <c r="C2280" s="372"/>
      <c r="D2280" s="333" t="str">
        <f t="shared" si="696"/>
        <v/>
      </c>
      <c r="E2280" s="373"/>
      <c r="F2280" s="339">
        <f t="shared" si="697"/>
        <v>0</v>
      </c>
      <c r="G2280" s="340">
        <f t="shared" si="698"/>
        <v>0</v>
      </c>
    </row>
    <row r="2281" spans="1:7" ht="20.100000000000001" customHeight="1">
      <c r="A2281" s="371" t="str">
        <f t="shared" si="694"/>
        <v/>
      </c>
      <c r="B2281" s="336" t="str">
        <f t="shared" si="695"/>
        <v/>
      </c>
      <c r="C2281" s="372"/>
      <c r="D2281" s="333" t="str">
        <f t="shared" si="696"/>
        <v/>
      </c>
      <c r="E2281" s="373"/>
      <c r="F2281" s="339">
        <f t="shared" si="697"/>
        <v>0</v>
      </c>
      <c r="G2281" s="340">
        <f t="shared" si="698"/>
        <v>0</v>
      </c>
    </row>
    <row r="2282" spans="1:7" ht="20.100000000000001" customHeight="1">
      <c r="A2282" s="371" t="str">
        <f t="shared" si="694"/>
        <v/>
      </c>
      <c r="B2282" s="336" t="str">
        <f t="shared" si="695"/>
        <v/>
      </c>
      <c r="C2282" s="372"/>
      <c r="D2282" s="333" t="str">
        <f t="shared" si="696"/>
        <v/>
      </c>
      <c r="E2282" s="373"/>
      <c r="F2282" s="339">
        <f t="shared" si="697"/>
        <v>0</v>
      </c>
      <c r="G2282" s="340">
        <f t="shared" si="698"/>
        <v>0</v>
      </c>
    </row>
    <row r="2283" spans="1:7" ht="20.100000000000001" customHeight="1">
      <c r="A2283" s="371" t="str">
        <f t="shared" si="694"/>
        <v/>
      </c>
      <c r="B2283" s="336" t="str">
        <f t="shared" si="695"/>
        <v/>
      </c>
      <c r="C2283" s="372"/>
      <c r="D2283" s="333" t="str">
        <f t="shared" si="696"/>
        <v/>
      </c>
      <c r="E2283" s="373"/>
      <c r="F2283" s="339">
        <f t="shared" si="697"/>
        <v>0</v>
      </c>
      <c r="G2283" s="340">
        <f t="shared" si="698"/>
        <v>0</v>
      </c>
    </row>
    <row r="2284" spans="1:7" ht="20.100000000000001" customHeight="1">
      <c r="A2284" s="371" t="str">
        <f t="shared" si="694"/>
        <v/>
      </c>
      <c r="B2284" s="336" t="str">
        <f t="shared" si="695"/>
        <v/>
      </c>
      <c r="C2284" s="372"/>
      <c r="D2284" s="333" t="str">
        <f t="shared" si="696"/>
        <v/>
      </c>
      <c r="E2284" s="373"/>
      <c r="F2284" s="339">
        <f t="shared" si="697"/>
        <v>0</v>
      </c>
      <c r="G2284" s="340">
        <f t="shared" si="698"/>
        <v>0</v>
      </c>
    </row>
    <row r="2285" spans="1:7" ht="20.100000000000001" customHeight="1">
      <c r="A2285" s="371" t="str">
        <f t="shared" si="694"/>
        <v/>
      </c>
      <c r="B2285" s="336" t="str">
        <f t="shared" si="695"/>
        <v/>
      </c>
      <c r="C2285" s="372"/>
      <c r="D2285" s="333" t="str">
        <f t="shared" si="696"/>
        <v/>
      </c>
      <c r="E2285" s="373"/>
      <c r="F2285" s="339">
        <f t="shared" si="697"/>
        <v>0</v>
      </c>
      <c r="G2285" s="340">
        <f t="shared" si="698"/>
        <v>0</v>
      </c>
    </row>
    <row r="2286" spans="1:7" ht="20.100000000000001" customHeight="1">
      <c r="A2286" s="371" t="str">
        <f t="shared" si="694"/>
        <v/>
      </c>
      <c r="B2286" s="336" t="str">
        <f t="shared" si="695"/>
        <v/>
      </c>
      <c r="C2286" s="372"/>
      <c r="D2286" s="333" t="str">
        <f t="shared" si="696"/>
        <v/>
      </c>
      <c r="E2286" s="373"/>
      <c r="F2286" s="339">
        <f t="shared" si="697"/>
        <v>0</v>
      </c>
      <c r="G2286" s="340">
        <f t="shared" si="698"/>
        <v>0</v>
      </c>
    </row>
    <row r="2287" spans="1:7" ht="20.100000000000001" customHeight="1">
      <c r="A2287" s="371" t="str">
        <f t="shared" si="694"/>
        <v/>
      </c>
      <c r="B2287" s="336" t="str">
        <f t="shared" si="695"/>
        <v/>
      </c>
      <c r="C2287" s="372"/>
      <c r="D2287" s="333" t="str">
        <f t="shared" si="696"/>
        <v/>
      </c>
      <c r="E2287" s="373"/>
      <c r="F2287" s="339">
        <f t="shared" si="697"/>
        <v>0</v>
      </c>
      <c r="G2287" s="340">
        <f t="shared" si="698"/>
        <v>0</v>
      </c>
    </row>
    <row r="2288" spans="1:7" ht="20.100000000000001" customHeight="1">
      <c r="A2288" s="371" t="str">
        <f t="shared" si="694"/>
        <v/>
      </c>
      <c r="B2288" s="336" t="str">
        <f t="shared" si="695"/>
        <v/>
      </c>
      <c r="C2288" s="372"/>
      <c r="D2288" s="333" t="str">
        <f t="shared" si="696"/>
        <v/>
      </c>
      <c r="E2288" s="373"/>
      <c r="F2288" s="339">
        <f t="shared" si="697"/>
        <v>0</v>
      </c>
      <c r="G2288" s="340">
        <f t="shared" si="698"/>
        <v>0</v>
      </c>
    </row>
    <row r="2289" spans="1:7" ht="20.100000000000001" customHeight="1">
      <c r="A2289" s="371" t="str">
        <f t="shared" si="694"/>
        <v/>
      </c>
      <c r="B2289" s="336" t="str">
        <f t="shared" si="695"/>
        <v/>
      </c>
      <c r="C2289" s="372"/>
      <c r="D2289" s="333" t="str">
        <f t="shared" si="696"/>
        <v/>
      </c>
      <c r="E2289" s="373"/>
      <c r="F2289" s="339">
        <f t="shared" si="697"/>
        <v>0</v>
      </c>
      <c r="G2289" s="340">
        <f t="shared" si="698"/>
        <v>0</v>
      </c>
    </row>
    <row r="2290" spans="1:7" ht="20.100000000000001" customHeight="1">
      <c r="A2290" s="371" t="str">
        <f t="shared" si="694"/>
        <v/>
      </c>
      <c r="B2290" s="336" t="str">
        <f t="shared" si="695"/>
        <v/>
      </c>
      <c r="C2290" s="372"/>
      <c r="D2290" s="333" t="str">
        <f t="shared" si="696"/>
        <v/>
      </c>
      <c r="E2290" s="373"/>
      <c r="F2290" s="339">
        <f t="shared" si="697"/>
        <v>0</v>
      </c>
      <c r="G2290" s="340">
        <f t="shared" si="698"/>
        <v>0</v>
      </c>
    </row>
    <row r="2291" spans="1:7" ht="20.100000000000001" customHeight="1">
      <c r="A2291" s="371" t="str">
        <f t="shared" si="694"/>
        <v/>
      </c>
      <c r="B2291" s="336" t="str">
        <f t="shared" si="695"/>
        <v/>
      </c>
      <c r="C2291" s="372"/>
      <c r="D2291" s="333" t="str">
        <f t="shared" si="696"/>
        <v/>
      </c>
      <c r="E2291" s="373"/>
      <c r="F2291" s="339">
        <f t="shared" si="697"/>
        <v>0</v>
      </c>
      <c r="G2291" s="340">
        <f t="shared" si="698"/>
        <v>0</v>
      </c>
    </row>
    <row r="2292" spans="1:7" ht="20.100000000000001" customHeight="1">
      <c r="A2292" s="371" t="str">
        <f t="shared" si="694"/>
        <v/>
      </c>
      <c r="B2292" s="336" t="str">
        <f t="shared" si="695"/>
        <v/>
      </c>
      <c r="C2292" s="372"/>
      <c r="D2292" s="333" t="str">
        <f t="shared" si="696"/>
        <v/>
      </c>
      <c r="E2292" s="373"/>
      <c r="F2292" s="339">
        <f t="shared" si="697"/>
        <v>0</v>
      </c>
      <c r="G2292" s="340">
        <f t="shared" si="698"/>
        <v>0</v>
      </c>
    </row>
    <row r="2293" spans="1:7" ht="20.100000000000001" customHeight="1">
      <c r="A2293" s="371" t="str">
        <f>IFERROR(VLOOKUP(C2293,Tabla_Insumos,4,FALSE),"")</f>
        <v/>
      </c>
      <c r="B2293" s="336" t="str">
        <f>IFERROR(VLOOKUP(C2293,Tabla_Insumos,5,FALSE),"")</f>
        <v/>
      </c>
      <c r="C2293" s="372"/>
      <c r="D2293" s="333" t="str">
        <f t="shared" si="696"/>
        <v/>
      </c>
      <c r="E2293" s="373"/>
      <c r="F2293" s="339">
        <f t="shared" si="697"/>
        <v>0</v>
      </c>
      <c r="G2293" s="340">
        <f t="shared" si="698"/>
        <v>0</v>
      </c>
    </row>
    <row r="2294" spans="1:7" ht="20.100000000000001" customHeight="1">
      <c r="A2294" s="371" t="str">
        <f>IFERROR(VLOOKUP(C2294,Tabla_Insumos,4,FALSE),"")</f>
        <v/>
      </c>
      <c r="B2294" s="336" t="str">
        <f>IFERROR(VLOOKUP(C2294,Tabla_Insumos,5,FALSE),"")</f>
        <v/>
      </c>
      <c r="C2294" s="372"/>
      <c r="D2294" s="333" t="str">
        <f>IFERROR(VLOOKUP(C2294,Tabla_Insumos,2,FALSE),"")</f>
        <v/>
      </c>
      <c r="E2294" s="373"/>
      <c r="F2294" s="339">
        <f>IFERROR(VLOOKUP(C2294,Tabla_Insumos,3,FALSE),0)</f>
        <v>0</v>
      </c>
      <c r="G2294" s="340">
        <f>ROUND(E2294*F2294,2)</f>
        <v>0</v>
      </c>
    </row>
    <row r="2295" spans="1:7" ht="20.100000000000001" customHeight="1">
      <c r="A2295" s="371" t="str">
        <f>IFERROR(VLOOKUP(C2295,Tabla_Insumos,4,FALSE),"")</f>
        <v/>
      </c>
      <c r="B2295" s="336" t="str">
        <f>IFERROR(VLOOKUP(C2295,Tabla_Insumos,5,FALSE),"")</f>
        <v/>
      </c>
      <c r="C2295" s="372"/>
      <c r="D2295" s="333" t="str">
        <f>IFERROR(VLOOKUP(C2295,Tabla_Insumos,2,FALSE),"")</f>
        <v/>
      </c>
      <c r="E2295" s="373"/>
      <c r="F2295" s="339">
        <f>IFERROR(VLOOKUP(C2295,Tabla_Insumos,3,FALSE),0)</f>
        <v>0</v>
      </c>
      <c r="G2295" s="340">
        <f>ROUND(E2295*F2295,2)</f>
        <v>0</v>
      </c>
    </row>
    <row r="2296" spans="1:7" ht="20.100000000000001" customHeight="1">
      <c r="A2296" s="374"/>
      <c r="B2296" s="360"/>
      <c r="C2296" s="360"/>
      <c r="D2296" s="338"/>
      <c r="E2296" s="356"/>
      <c r="F2296" s="598" t="s">
        <v>27</v>
      </c>
      <c r="G2296" s="341">
        <f>SUBTOTAL(9,G2269:G2295)</f>
        <v>0</v>
      </c>
    </row>
    <row r="2297" spans="1:7" ht="20.100000000000001" customHeight="1">
      <c r="A2297" s="374"/>
      <c r="B2297" s="360"/>
      <c r="C2297" s="347" t="s">
        <v>722</v>
      </c>
      <c r="D2297" s="338"/>
      <c r="E2297" s="356"/>
      <c r="F2297" s="357"/>
      <c r="G2297" s="375"/>
    </row>
    <row r="2298" spans="1:7" ht="20.100000000000001" customHeight="1">
      <c r="A2298" s="371" t="str">
        <f>IFERROR(VLOOKUP(C2298,Tabla_Insumos,4,FALSE),"")</f>
        <v/>
      </c>
      <c r="B2298" s="336" t="str">
        <f>IFERROR(VLOOKUP(C2298,Tabla_Insumos,5,FALSE),"")</f>
        <v/>
      </c>
      <c r="C2298" s="398"/>
      <c r="D2298" s="333" t="str">
        <f>IFERROR(VLOOKUP(C2298,Tabla_Insumos,2,FALSE),"")</f>
        <v/>
      </c>
      <c r="E2298" s="400"/>
      <c r="F2298" s="376">
        <f>IFERROR(VLOOKUP(C2298,Tabla_Insumos,3,FALSE),0)</f>
        <v>0</v>
      </c>
      <c r="G2298" s="340">
        <f>ROUND(E2298*F2298,2)</f>
        <v>0</v>
      </c>
    </row>
    <row r="2299" spans="1:7" ht="20.100000000000001" customHeight="1">
      <c r="A2299" s="371" t="str">
        <f>IFERROR(VLOOKUP(C2299,Tabla_Insumos,4,FALSE),"")</f>
        <v/>
      </c>
      <c r="B2299" s="336" t="str">
        <f>IFERROR(VLOOKUP(C2299,Tabla_Insumos,5,FALSE),"")</f>
        <v/>
      </c>
      <c r="C2299" s="412"/>
      <c r="D2299" s="333" t="str">
        <f>IFERROR(VLOOKUP(C2299,Tabla_Insumos,2,FALSE),"")</f>
        <v/>
      </c>
      <c r="E2299" s="400"/>
      <c r="F2299" s="376">
        <f>IFERROR(VLOOKUP(C2299,Tabla_Insumos,3,FALSE),0)</f>
        <v>0</v>
      </c>
      <c r="G2299" s="340">
        <f>ROUND(E2299*F2299,2)</f>
        <v>0</v>
      </c>
    </row>
    <row r="2300" spans="1:7" ht="20.100000000000001" customHeight="1">
      <c r="A2300" s="374"/>
      <c r="B2300" s="360"/>
      <c r="C2300" s="360"/>
      <c r="D2300" s="338"/>
      <c r="E2300" s="356"/>
      <c r="F2300" s="598" t="s">
        <v>28</v>
      </c>
      <c r="G2300" s="341">
        <f>SUBTOTAL(9,G2298:G2299)</f>
        <v>0</v>
      </c>
    </row>
    <row r="2301" spans="1:7" ht="20.100000000000001" customHeight="1">
      <c r="A2301" s="374"/>
      <c r="B2301" s="360"/>
      <c r="C2301" s="347" t="s">
        <v>723</v>
      </c>
      <c r="D2301" s="338"/>
      <c r="E2301" s="356"/>
      <c r="F2301" s="357"/>
      <c r="G2301" s="375"/>
    </row>
    <row r="2302" spans="1:7" ht="20.100000000000001" customHeight="1">
      <c r="A2302" s="371" t="str">
        <f>IFERROR(VLOOKUP(C2302,Tabla_Insumos,4,FALSE),"")</f>
        <v/>
      </c>
      <c r="B2302" s="336" t="str">
        <f>IFERROR(VLOOKUP(C2302,Tabla_Insumos,5,FALSE),"")</f>
        <v/>
      </c>
      <c r="C2302" s="399"/>
      <c r="D2302" s="333" t="str">
        <f>IFERROR(VLOOKUP(C2302,Tabla_Insumos,2,FALSE),"")</f>
        <v/>
      </c>
      <c r="E2302" s="401"/>
      <c r="F2302" s="339">
        <f>IFERROR(VLOOKUP(C2302,Tabla_Insumos,3,FALSE),0)</f>
        <v>0</v>
      </c>
      <c r="G2302" s="340">
        <f>ROUND(E2302*F2302,2)</f>
        <v>0</v>
      </c>
    </row>
    <row r="2303" spans="1:7" ht="20.100000000000001" customHeight="1">
      <c r="A2303" s="371" t="str">
        <f>IFERROR(VLOOKUP(C2303,Tabla_Insumos,4,FALSE),"")</f>
        <v/>
      </c>
      <c r="B2303" s="336" t="str">
        <f>IFERROR(VLOOKUP(C2303,Tabla_Insumos,5,FALSE),"")</f>
        <v/>
      </c>
      <c r="C2303" s="377"/>
      <c r="D2303" s="333" t="str">
        <f>IFERROR(VLOOKUP(C2303,Tabla_Insumos,2,FALSE),"")</f>
        <v/>
      </c>
      <c r="E2303" s="401"/>
      <c r="F2303" s="339">
        <f>IFERROR(VLOOKUP(C2303,Tabla_Insumos,3,FALSE),0)</f>
        <v>0</v>
      </c>
      <c r="G2303" s="340">
        <f>ROUND(E2303*F2303,2)</f>
        <v>0</v>
      </c>
    </row>
    <row r="2304" spans="1:7" ht="20.100000000000001" customHeight="1">
      <c r="A2304" s="379"/>
      <c r="B2304" s="338"/>
      <c r="C2304" s="360"/>
      <c r="D2304" s="338"/>
      <c r="E2304" s="356"/>
      <c r="F2304" s="598" t="s">
        <v>29</v>
      </c>
      <c r="G2304" s="341">
        <f>SUBTOTAL(9,G2302:G2303)</f>
        <v>0</v>
      </c>
    </row>
    <row r="2305" spans="1:7" ht="20.100000000000001" customHeight="1" thickBot="1">
      <c r="A2305" s="380"/>
      <c r="B2305" s="381"/>
      <c r="C2305" s="382"/>
      <c r="D2305" s="381"/>
      <c r="E2305" s="383"/>
      <c r="F2305" s="384"/>
      <c r="G2305" s="385"/>
    </row>
    <row r="2306" spans="1:7" ht="20.100000000000001" customHeight="1" thickBot="1">
      <c r="A2306" s="395">
        <f>B2264</f>
        <v>42</v>
      </c>
      <c r="B2306" s="386" t="str">
        <f>C2264</f>
        <v>Instalación eléctrica (incl. pilastra, proc.cañerias p/3AA,y preveer espacios en tablero gral. p/llaves termomagnéticas corresp. Portalámparas 3 cuerpos)</v>
      </c>
      <c r="C2306" s="387"/>
      <c r="D2306" s="387" t="s">
        <v>30</v>
      </c>
      <c r="E2306" s="388"/>
      <c r="F2306" s="389" t="s">
        <v>31</v>
      </c>
      <c r="G2306" s="390">
        <f>SUBTOTAL(9,G2269:G2305)</f>
        <v>0</v>
      </c>
    </row>
    <row r="2307" spans="1:7" ht="20.100000000000001" customHeight="1" thickTop="1" thickBot="1"/>
    <row r="2308" spans="1:7" ht="20.100000000000001" customHeight="1" thickTop="1">
      <c r="A2308" s="391" t="s">
        <v>1255</v>
      </c>
      <c r="B2308" s="392"/>
      <c r="C2308" s="392"/>
      <c r="D2308" s="392"/>
      <c r="E2308" s="392"/>
      <c r="F2308" s="392"/>
      <c r="G2308" s="393"/>
    </row>
    <row r="2309" spans="1:7" ht="20.100000000000001" customHeight="1">
      <c r="A2309" s="344" t="s">
        <v>719</v>
      </c>
      <c r="B2309" s="345" t="str">
        <f>Comitente</f>
        <v>INSTITUTO PROVINCIAL DE LA VIVIENDA</v>
      </c>
      <c r="C2309" s="346"/>
      <c r="D2309" s="347"/>
      <c r="E2309" s="347"/>
      <c r="F2309" s="348"/>
      <c r="G2309" s="349"/>
    </row>
    <row r="2310" spans="1:7" ht="20.100000000000001" customHeight="1">
      <c r="A2310" s="344" t="s">
        <v>720</v>
      </c>
      <c r="B2310" s="345" t="str">
        <f>Contratista</f>
        <v>xxxxxx</v>
      </c>
      <c r="C2310" s="350"/>
      <c r="D2310" s="350"/>
      <c r="E2310" s="350"/>
      <c r="F2310" s="351"/>
      <c r="G2310" s="352"/>
    </row>
    <row r="2311" spans="1:7" ht="20.100000000000001" customHeight="1">
      <c r="A2311" s="344" t="s">
        <v>20</v>
      </c>
      <c r="B2311" s="345" t="str">
        <f>Obra</f>
        <v>BARRIO SAN CAYETANO - DPTO. CHIMBAS</v>
      </c>
      <c r="C2311" s="350"/>
      <c r="D2311" s="350"/>
      <c r="E2311" s="350"/>
      <c r="F2311" s="351" t="s">
        <v>33</v>
      </c>
      <c r="G2311" s="353">
        <f>+Datos!$C$10</f>
        <v>43525</v>
      </c>
    </row>
    <row r="2312" spans="1:7" ht="20.100000000000001" customHeight="1">
      <c r="A2312" s="354" t="s">
        <v>718</v>
      </c>
      <c r="B2312" s="355" t="str">
        <f>Ubicación</f>
        <v>DPTO. CHIMBAS</v>
      </c>
      <c r="C2312" s="355"/>
      <c r="D2312" s="338"/>
      <c r="E2312" s="356"/>
      <c r="F2312" s="357"/>
      <c r="G2312" s="358"/>
    </row>
    <row r="2313" spans="1:7" ht="20.100000000000001" customHeight="1">
      <c r="A2313" s="354" t="s">
        <v>34</v>
      </c>
      <c r="B2313" s="359" t="s">
        <v>1125</v>
      </c>
      <c r="C2313" s="360" t="str">
        <f>IFERROR(VLOOKUP(B2313,Tabla_CyP,2,FALSE),"")</f>
        <v>VIVIENDA</v>
      </c>
      <c r="D2313" s="361"/>
      <c r="E2313" s="356"/>
      <c r="F2313" s="357"/>
      <c r="G2313" s="358"/>
    </row>
    <row r="2314" spans="1:7" ht="20.100000000000001" customHeight="1">
      <c r="A2314" s="354" t="s">
        <v>21</v>
      </c>
      <c r="B2314" s="394">
        <f>IFERROR(VLOOKUP(COUNTIF($A$1:A2314,"ITEM:"),Tabla_NumeroItem,2,FALSE),"")</f>
        <v>43</v>
      </c>
      <c r="C2314" s="360" t="str">
        <f>IFERROR(VLOOKUP(B2314,Tabla_CyP,2,FALSE),"")</f>
        <v>Instalación de Gas (Incl. Cocina 4 hornallas c/horno)</v>
      </c>
      <c r="D2314" s="338"/>
      <c r="E2314" s="356"/>
      <c r="F2314" s="351" t="s">
        <v>22</v>
      </c>
      <c r="G2314" s="362" t="str">
        <f>IFERROR(VLOOKUP(B2314,Tabla_CyP,4,FALSE),"")</f>
        <v>gl</v>
      </c>
    </row>
    <row r="2315" spans="1:7" ht="20.100000000000001" customHeight="1">
      <c r="A2315" s="354"/>
      <c r="B2315" s="355"/>
      <c r="C2315" s="360"/>
      <c r="D2315" s="338"/>
      <c r="E2315" s="356"/>
      <c r="F2315" s="357"/>
      <c r="G2315" s="358"/>
    </row>
    <row r="2316" spans="1:7" ht="20.100000000000001" customHeight="1">
      <c r="A2316" s="628" t="s">
        <v>581</v>
      </c>
      <c r="B2316" s="629"/>
      <c r="C2316" s="630" t="s">
        <v>0</v>
      </c>
      <c r="D2316" s="630" t="s">
        <v>23</v>
      </c>
      <c r="E2316" s="632" t="s">
        <v>24</v>
      </c>
      <c r="F2316" s="624" t="s">
        <v>25</v>
      </c>
      <c r="G2316" s="626" t="s">
        <v>26</v>
      </c>
    </row>
    <row r="2317" spans="1:7" ht="20.100000000000001" customHeight="1">
      <c r="A2317" s="363" t="s">
        <v>582</v>
      </c>
      <c r="B2317" s="364" t="s">
        <v>583</v>
      </c>
      <c r="C2317" s="631"/>
      <c r="D2317" s="631"/>
      <c r="E2317" s="633"/>
      <c r="F2317" s="625"/>
      <c r="G2317" s="627"/>
    </row>
    <row r="2318" spans="1:7" ht="20.100000000000001" customHeight="1">
      <c r="A2318" s="599"/>
      <c r="B2318" s="365"/>
      <c r="C2318" s="366" t="s">
        <v>721</v>
      </c>
      <c r="D2318" s="367"/>
      <c r="E2318" s="368"/>
      <c r="F2318" s="369"/>
      <c r="G2318" s="370"/>
    </row>
    <row r="2319" spans="1:7" ht="20.100000000000001" customHeight="1">
      <c r="A2319" s="371" t="str">
        <f t="shared" ref="A2319:A2332" si="699">IFERROR(VLOOKUP(C2319,Tabla_Insumos,4,FALSE),"")</f>
        <v/>
      </c>
      <c r="B2319" s="336" t="str">
        <f t="shared" ref="B2319:B2332" si="700">IFERROR(VLOOKUP(C2319,Tabla_Insumos,5,FALSE),"")</f>
        <v/>
      </c>
      <c r="C2319" s="372"/>
      <c r="D2319" s="333" t="str">
        <f t="shared" ref="D2319:D2332" si="701">IFERROR(VLOOKUP(C2319,Tabla_Insumos,2,FALSE),"")</f>
        <v/>
      </c>
      <c r="E2319" s="373"/>
      <c r="F2319" s="339">
        <f t="shared" ref="F2319:F2332" si="702">IFERROR(VLOOKUP(C2319,Tabla_Insumos,3,FALSE),0)</f>
        <v>0</v>
      </c>
      <c r="G2319" s="340">
        <f>ROUND(E2319*F2319,2)</f>
        <v>0</v>
      </c>
    </row>
    <row r="2320" spans="1:7" ht="20.100000000000001" customHeight="1">
      <c r="A2320" s="371" t="str">
        <f t="shared" si="699"/>
        <v/>
      </c>
      <c r="B2320" s="336" t="str">
        <f t="shared" si="700"/>
        <v/>
      </c>
      <c r="C2320" s="372"/>
      <c r="D2320" s="333" t="str">
        <f t="shared" si="701"/>
        <v/>
      </c>
      <c r="E2320" s="373"/>
      <c r="F2320" s="339">
        <f t="shared" si="702"/>
        <v>0</v>
      </c>
      <c r="G2320" s="340">
        <f t="shared" ref="G2320:G2332" si="703">ROUND(E2320*F2320,2)</f>
        <v>0</v>
      </c>
    </row>
    <row r="2321" spans="1:7" ht="20.100000000000001" customHeight="1">
      <c r="A2321" s="371" t="str">
        <f t="shared" si="699"/>
        <v/>
      </c>
      <c r="B2321" s="336" t="str">
        <f t="shared" si="700"/>
        <v/>
      </c>
      <c r="C2321" s="334"/>
      <c r="D2321" s="333" t="str">
        <f t="shared" si="701"/>
        <v/>
      </c>
      <c r="E2321" s="337"/>
      <c r="F2321" s="339">
        <f t="shared" si="702"/>
        <v>0</v>
      </c>
      <c r="G2321" s="340">
        <f t="shared" si="703"/>
        <v>0</v>
      </c>
    </row>
    <row r="2322" spans="1:7" ht="20.100000000000001" customHeight="1">
      <c r="A2322" s="371" t="str">
        <f t="shared" si="699"/>
        <v/>
      </c>
      <c r="B2322" s="336" t="str">
        <f t="shared" si="700"/>
        <v/>
      </c>
      <c r="C2322" s="335"/>
      <c r="D2322" s="333" t="str">
        <f t="shared" si="701"/>
        <v/>
      </c>
      <c r="E2322" s="337"/>
      <c r="F2322" s="339">
        <f t="shared" si="702"/>
        <v>0</v>
      </c>
      <c r="G2322" s="340">
        <f t="shared" si="703"/>
        <v>0</v>
      </c>
    </row>
    <row r="2323" spans="1:7" ht="20.100000000000001" customHeight="1">
      <c r="A2323" s="371" t="str">
        <f t="shared" si="699"/>
        <v/>
      </c>
      <c r="B2323" s="336" t="str">
        <f t="shared" si="700"/>
        <v/>
      </c>
      <c r="C2323" s="336"/>
      <c r="D2323" s="333" t="str">
        <f t="shared" si="701"/>
        <v/>
      </c>
      <c r="E2323" s="337"/>
      <c r="F2323" s="339">
        <f t="shared" si="702"/>
        <v>0</v>
      </c>
      <c r="G2323" s="340">
        <f t="shared" si="703"/>
        <v>0</v>
      </c>
    </row>
    <row r="2324" spans="1:7" ht="20.100000000000001" customHeight="1">
      <c r="A2324" s="371" t="str">
        <f t="shared" si="699"/>
        <v/>
      </c>
      <c r="B2324" s="336" t="str">
        <f t="shared" si="700"/>
        <v/>
      </c>
      <c r="C2324" s="372"/>
      <c r="D2324" s="333" t="str">
        <f t="shared" si="701"/>
        <v/>
      </c>
      <c r="E2324" s="337"/>
      <c r="F2324" s="339">
        <f t="shared" si="702"/>
        <v>0</v>
      </c>
      <c r="G2324" s="340">
        <f t="shared" si="703"/>
        <v>0</v>
      </c>
    </row>
    <row r="2325" spans="1:7" ht="20.100000000000001" customHeight="1">
      <c r="A2325" s="371" t="str">
        <f t="shared" si="699"/>
        <v/>
      </c>
      <c r="B2325" s="336" t="str">
        <f t="shared" si="700"/>
        <v/>
      </c>
      <c r="C2325" s="486"/>
      <c r="D2325" s="333" t="str">
        <f t="shared" si="701"/>
        <v/>
      </c>
      <c r="E2325" s="373"/>
      <c r="F2325" s="339">
        <f t="shared" si="702"/>
        <v>0</v>
      </c>
      <c r="G2325" s="340">
        <f t="shared" si="703"/>
        <v>0</v>
      </c>
    </row>
    <row r="2326" spans="1:7" ht="20.100000000000001" customHeight="1">
      <c r="A2326" s="371" t="str">
        <f t="shared" si="699"/>
        <v/>
      </c>
      <c r="B2326" s="336" t="str">
        <f t="shared" si="700"/>
        <v/>
      </c>
      <c r="C2326" s="372"/>
      <c r="D2326" s="333" t="str">
        <f t="shared" si="701"/>
        <v/>
      </c>
      <c r="E2326" s="373"/>
      <c r="F2326" s="339">
        <f t="shared" si="702"/>
        <v>0</v>
      </c>
      <c r="G2326" s="340">
        <f t="shared" si="703"/>
        <v>0</v>
      </c>
    </row>
    <row r="2327" spans="1:7" ht="20.100000000000001" customHeight="1">
      <c r="A2327" s="371" t="str">
        <f t="shared" si="699"/>
        <v/>
      </c>
      <c r="B2327" s="336" t="str">
        <f t="shared" si="700"/>
        <v/>
      </c>
      <c r="C2327" s="372"/>
      <c r="D2327" s="333" t="str">
        <f t="shared" si="701"/>
        <v/>
      </c>
      <c r="E2327" s="373"/>
      <c r="F2327" s="339">
        <f t="shared" si="702"/>
        <v>0</v>
      </c>
      <c r="G2327" s="340">
        <f t="shared" si="703"/>
        <v>0</v>
      </c>
    </row>
    <row r="2328" spans="1:7" ht="20.100000000000001" customHeight="1">
      <c r="A2328" s="371" t="str">
        <f t="shared" si="699"/>
        <v/>
      </c>
      <c r="B2328" s="336" t="str">
        <f t="shared" si="700"/>
        <v/>
      </c>
      <c r="C2328" s="372"/>
      <c r="D2328" s="333" t="str">
        <f t="shared" si="701"/>
        <v/>
      </c>
      <c r="E2328" s="373"/>
      <c r="F2328" s="339">
        <f t="shared" si="702"/>
        <v>0</v>
      </c>
      <c r="G2328" s="340">
        <f t="shared" si="703"/>
        <v>0</v>
      </c>
    </row>
    <row r="2329" spans="1:7" ht="20.100000000000001" customHeight="1">
      <c r="A2329" s="371" t="str">
        <f t="shared" si="699"/>
        <v/>
      </c>
      <c r="B2329" s="336" t="str">
        <f t="shared" si="700"/>
        <v/>
      </c>
      <c r="C2329" s="372"/>
      <c r="D2329" s="333" t="str">
        <f t="shared" si="701"/>
        <v/>
      </c>
      <c r="E2329" s="373"/>
      <c r="F2329" s="339">
        <f t="shared" si="702"/>
        <v>0</v>
      </c>
      <c r="G2329" s="340">
        <f t="shared" si="703"/>
        <v>0</v>
      </c>
    </row>
    <row r="2330" spans="1:7" ht="20.100000000000001" customHeight="1">
      <c r="A2330" s="371" t="str">
        <f t="shared" si="699"/>
        <v/>
      </c>
      <c r="B2330" s="336" t="str">
        <f t="shared" si="700"/>
        <v/>
      </c>
      <c r="C2330" s="372"/>
      <c r="D2330" s="333" t="str">
        <f t="shared" si="701"/>
        <v/>
      </c>
      <c r="E2330" s="373"/>
      <c r="F2330" s="339">
        <f t="shared" si="702"/>
        <v>0</v>
      </c>
      <c r="G2330" s="340">
        <f t="shared" si="703"/>
        <v>0</v>
      </c>
    </row>
    <row r="2331" spans="1:7" ht="20.100000000000001" customHeight="1">
      <c r="A2331" s="371" t="str">
        <f t="shared" si="699"/>
        <v/>
      </c>
      <c r="B2331" s="336" t="str">
        <f t="shared" si="700"/>
        <v/>
      </c>
      <c r="C2331" s="372"/>
      <c r="D2331" s="333" t="str">
        <f t="shared" si="701"/>
        <v/>
      </c>
      <c r="E2331" s="373"/>
      <c r="F2331" s="339">
        <f t="shared" si="702"/>
        <v>0</v>
      </c>
      <c r="G2331" s="340">
        <f t="shared" si="703"/>
        <v>0</v>
      </c>
    </row>
    <row r="2332" spans="1:7" ht="20.100000000000001" customHeight="1">
      <c r="A2332" s="371" t="str">
        <f t="shared" si="699"/>
        <v/>
      </c>
      <c r="B2332" s="336" t="str">
        <f t="shared" si="700"/>
        <v/>
      </c>
      <c r="C2332" s="372"/>
      <c r="D2332" s="333" t="str">
        <f t="shared" si="701"/>
        <v/>
      </c>
      <c r="E2332" s="373"/>
      <c r="F2332" s="339">
        <f t="shared" si="702"/>
        <v>0</v>
      </c>
      <c r="G2332" s="340">
        <f t="shared" si="703"/>
        <v>0</v>
      </c>
    </row>
    <row r="2333" spans="1:7" ht="20.100000000000001" customHeight="1">
      <c r="A2333" s="374"/>
      <c r="B2333" s="360"/>
      <c r="C2333" s="360"/>
      <c r="D2333" s="338"/>
      <c r="E2333" s="356"/>
      <c r="F2333" s="598" t="s">
        <v>27</v>
      </c>
      <c r="G2333" s="341">
        <f>SUBTOTAL(9,G2319:G2332)</f>
        <v>0</v>
      </c>
    </row>
    <row r="2334" spans="1:7" ht="20.100000000000001" customHeight="1">
      <c r="A2334" s="374"/>
      <c r="B2334" s="360"/>
      <c r="C2334" s="347" t="s">
        <v>722</v>
      </c>
      <c r="D2334" s="338"/>
      <c r="E2334" s="356"/>
      <c r="F2334" s="357"/>
      <c r="G2334" s="375"/>
    </row>
    <row r="2335" spans="1:7" ht="20.100000000000001" customHeight="1">
      <c r="A2335" s="371" t="str">
        <f t="shared" ref="A2335:A2342" si="704">IFERROR(VLOOKUP(C2335,Tabla_Insumos,4,FALSE),"")</f>
        <v/>
      </c>
      <c r="B2335" s="336" t="str">
        <f t="shared" ref="B2335:B2342" si="705">IFERROR(VLOOKUP(C2335,Tabla_Insumos,5,FALSE),"")</f>
        <v/>
      </c>
      <c r="C2335" s="398"/>
      <c r="D2335" s="333" t="str">
        <f t="shared" ref="D2335:D2342" si="706">IFERROR(VLOOKUP(C2335,Tabla_Insumos,2,FALSE),"")</f>
        <v/>
      </c>
      <c r="E2335" s="400"/>
      <c r="F2335" s="376">
        <f t="shared" ref="F2335:F2342" si="707">IFERROR(VLOOKUP(C2335,Tabla_Insumos,3,FALSE),0)</f>
        <v>0</v>
      </c>
      <c r="G2335" s="340">
        <f>ROUND(E2335*F2335,2)</f>
        <v>0</v>
      </c>
    </row>
    <row r="2336" spans="1:7" ht="20.100000000000001" customHeight="1">
      <c r="A2336" s="371" t="str">
        <f t="shared" si="704"/>
        <v/>
      </c>
      <c r="B2336" s="336" t="str">
        <f t="shared" si="705"/>
        <v/>
      </c>
      <c r="C2336" s="372"/>
      <c r="D2336" s="333" t="str">
        <f t="shared" si="706"/>
        <v/>
      </c>
      <c r="E2336" s="373"/>
      <c r="F2336" s="376">
        <f t="shared" si="707"/>
        <v>0</v>
      </c>
      <c r="G2336" s="340">
        <f t="shared" ref="G2336:G2342" si="708">ROUND(E2336*F2336,2)</f>
        <v>0</v>
      </c>
    </row>
    <row r="2337" spans="1:7" ht="20.100000000000001" customHeight="1">
      <c r="A2337" s="371" t="str">
        <f t="shared" si="704"/>
        <v/>
      </c>
      <c r="B2337" s="336" t="str">
        <f t="shared" si="705"/>
        <v/>
      </c>
      <c r="C2337" s="486"/>
      <c r="D2337" s="333" t="str">
        <f t="shared" si="706"/>
        <v/>
      </c>
      <c r="E2337" s="373"/>
      <c r="F2337" s="376">
        <f t="shared" si="707"/>
        <v>0</v>
      </c>
      <c r="G2337" s="340">
        <f t="shared" si="708"/>
        <v>0</v>
      </c>
    </row>
    <row r="2338" spans="1:7" ht="20.100000000000001" customHeight="1">
      <c r="A2338" s="371" t="str">
        <f>IFERROR(VLOOKUP(C2338,Tabla_Insumos,4,FALSE),"")</f>
        <v/>
      </c>
      <c r="B2338" s="336" t="str">
        <f>IFERROR(VLOOKUP(C2338,Tabla_Insumos,5,FALSE),"")</f>
        <v/>
      </c>
      <c r="C2338" s="336"/>
      <c r="D2338" s="333" t="str">
        <f>IFERROR(VLOOKUP(C2338,Tabla_Insumos,2,FALSE),"")</f>
        <v/>
      </c>
      <c r="E2338" s="337"/>
      <c r="F2338" s="376">
        <f>IFERROR(VLOOKUP(C2338,Tabla_Insumos,3,FALSE),0)</f>
        <v>0</v>
      </c>
      <c r="G2338" s="340">
        <f>ROUND(E2338*F2338,2)</f>
        <v>0</v>
      </c>
    </row>
    <row r="2339" spans="1:7" ht="20.100000000000001" customHeight="1">
      <c r="A2339" s="371" t="str">
        <f t="shared" si="704"/>
        <v/>
      </c>
      <c r="B2339" s="336" t="str">
        <f t="shared" si="705"/>
        <v/>
      </c>
      <c r="C2339" s="336"/>
      <c r="D2339" s="333" t="str">
        <f t="shared" si="706"/>
        <v/>
      </c>
      <c r="E2339" s="337"/>
      <c r="F2339" s="376">
        <f t="shared" si="707"/>
        <v>0</v>
      </c>
      <c r="G2339" s="340">
        <f t="shared" si="708"/>
        <v>0</v>
      </c>
    </row>
    <row r="2340" spans="1:7" ht="20.100000000000001" customHeight="1">
      <c r="A2340" s="371" t="str">
        <f t="shared" si="704"/>
        <v/>
      </c>
      <c r="B2340" s="336" t="str">
        <f t="shared" si="705"/>
        <v/>
      </c>
      <c r="C2340" s="336"/>
      <c r="D2340" s="333" t="str">
        <f t="shared" si="706"/>
        <v/>
      </c>
      <c r="E2340" s="337"/>
      <c r="F2340" s="376">
        <f t="shared" si="707"/>
        <v>0</v>
      </c>
      <c r="G2340" s="340">
        <f t="shared" si="708"/>
        <v>0</v>
      </c>
    </row>
    <row r="2341" spans="1:7" ht="20.100000000000001" customHeight="1">
      <c r="A2341" s="371" t="str">
        <f t="shared" si="704"/>
        <v/>
      </c>
      <c r="B2341" s="336" t="str">
        <f t="shared" si="705"/>
        <v/>
      </c>
      <c r="C2341" s="372"/>
      <c r="D2341" s="333" t="str">
        <f t="shared" si="706"/>
        <v/>
      </c>
      <c r="E2341" s="373"/>
      <c r="F2341" s="376">
        <f t="shared" si="707"/>
        <v>0</v>
      </c>
      <c r="G2341" s="340">
        <f t="shared" si="708"/>
        <v>0</v>
      </c>
    </row>
    <row r="2342" spans="1:7" ht="20.100000000000001" customHeight="1">
      <c r="A2342" s="371" t="str">
        <f t="shared" si="704"/>
        <v/>
      </c>
      <c r="B2342" s="336" t="str">
        <f t="shared" si="705"/>
        <v/>
      </c>
      <c r="C2342" s="372"/>
      <c r="D2342" s="333" t="str">
        <f t="shared" si="706"/>
        <v/>
      </c>
      <c r="E2342" s="373"/>
      <c r="F2342" s="376">
        <f t="shared" si="707"/>
        <v>0</v>
      </c>
      <c r="G2342" s="340">
        <f t="shared" si="708"/>
        <v>0</v>
      </c>
    </row>
    <row r="2343" spans="1:7" ht="20.100000000000001" customHeight="1">
      <c r="A2343" s="374"/>
      <c r="B2343" s="360"/>
      <c r="C2343" s="360"/>
      <c r="D2343" s="338"/>
      <c r="E2343" s="356"/>
      <c r="F2343" s="598" t="s">
        <v>28</v>
      </c>
      <c r="G2343" s="341">
        <f>SUBTOTAL(9,G2335:G2342)</f>
        <v>0</v>
      </c>
    </row>
    <row r="2344" spans="1:7" ht="20.100000000000001" customHeight="1">
      <c r="A2344" s="374"/>
      <c r="B2344" s="360"/>
      <c r="C2344" s="347" t="s">
        <v>723</v>
      </c>
      <c r="D2344" s="338"/>
      <c r="E2344" s="356"/>
      <c r="F2344" s="357"/>
      <c r="G2344" s="375"/>
    </row>
    <row r="2345" spans="1:7" ht="20.100000000000001" customHeight="1">
      <c r="A2345" s="371" t="str">
        <f t="shared" ref="A2345:A2353" si="709">IFERROR(VLOOKUP(C2345,Tabla_Insumos,4,FALSE),"")</f>
        <v/>
      </c>
      <c r="B2345" s="336" t="str">
        <f t="shared" ref="B2345:B2353" si="710">IFERROR(VLOOKUP(C2345,Tabla_Insumos,5,FALSE),"")</f>
        <v/>
      </c>
      <c r="C2345" s="399"/>
      <c r="D2345" s="333" t="str">
        <f t="shared" ref="D2345:D2353" si="711">IFERROR(VLOOKUP(C2345,Tabla_Insumos,2,FALSE),"")</f>
        <v/>
      </c>
      <c r="E2345" s="401"/>
      <c r="F2345" s="339">
        <f t="shared" ref="F2345:F2353" si="712">IFERROR(VLOOKUP(C2345,Tabla_Insumos,3,FALSE),0)</f>
        <v>0</v>
      </c>
      <c r="G2345" s="340">
        <f>ROUND(E2345*F2345,2)</f>
        <v>0</v>
      </c>
    </row>
    <row r="2346" spans="1:7" ht="20.100000000000001" customHeight="1">
      <c r="A2346" s="371" t="str">
        <f t="shared" si="709"/>
        <v/>
      </c>
      <c r="B2346" s="336" t="str">
        <f t="shared" si="710"/>
        <v/>
      </c>
      <c r="C2346" s="377"/>
      <c r="D2346" s="333" t="str">
        <f t="shared" si="711"/>
        <v/>
      </c>
      <c r="E2346" s="401"/>
      <c r="F2346" s="339">
        <f t="shared" si="712"/>
        <v>0</v>
      </c>
      <c r="G2346" s="340">
        <f t="shared" ref="G2346:G2353" si="713">ROUND(E2346*F2346,2)</f>
        <v>0</v>
      </c>
    </row>
    <row r="2347" spans="1:7" ht="20.100000000000001" customHeight="1">
      <c r="A2347" s="371" t="str">
        <f t="shared" si="709"/>
        <v/>
      </c>
      <c r="B2347" s="336" t="str">
        <f t="shared" si="710"/>
        <v/>
      </c>
      <c r="C2347" s="399"/>
      <c r="D2347" s="333" t="str">
        <f t="shared" si="711"/>
        <v/>
      </c>
      <c r="E2347" s="401"/>
      <c r="F2347" s="339">
        <f t="shared" si="712"/>
        <v>0</v>
      </c>
      <c r="G2347" s="340">
        <f t="shared" si="713"/>
        <v>0</v>
      </c>
    </row>
    <row r="2348" spans="1:7" ht="20.100000000000001" customHeight="1">
      <c r="A2348" s="371" t="str">
        <f t="shared" si="709"/>
        <v/>
      </c>
      <c r="B2348" s="336" t="str">
        <f t="shared" si="710"/>
        <v/>
      </c>
      <c r="C2348" s="372"/>
      <c r="D2348" s="333" t="str">
        <f t="shared" si="711"/>
        <v/>
      </c>
      <c r="E2348" s="373"/>
      <c r="F2348" s="339">
        <f t="shared" si="712"/>
        <v>0</v>
      </c>
      <c r="G2348" s="340">
        <f t="shared" si="713"/>
        <v>0</v>
      </c>
    </row>
    <row r="2349" spans="1:7" ht="20.100000000000001" customHeight="1">
      <c r="A2349" s="371" t="str">
        <f t="shared" si="709"/>
        <v/>
      </c>
      <c r="B2349" s="336" t="str">
        <f t="shared" si="710"/>
        <v/>
      </c>
      <c r="C2349" s="372"/>
      <c r="D2349" s="333" t="str">
        <f t="shared" si="711"/>
        <v/>
      </c>
      <c r="E2349" s="373"/>
      <c r="F2349" s="339">
        <f t="shared" si="712"/>
        <v>0</v>
      </c>
      <c r="G2349" s="340">
        <f t="shared" si="713"/>
        <v>0</v>
      </c>
    </row>
    <row r="2350" spans="1:7" ht="20.100000000000001" customHeight="1">
      <c r="A2350" s="371" t="str">
        <f t="shared" si="709"/>
        <v/>
      </c>
      <c r="B2350" s="336" t="str">
        <f t="shared" si="710"/>
        <v/>
      </c>
      <c r="C2350" s="372"/>
      <c r="D2350" s="333" t="str">
        <f t="shared" si="711"/>
        <v/>
      </c>
      <c r="E2350" s="373"/>
      <c r="F2350" s="339">
        <f t="shared" si="712"/>
        <v>0</v>
      </c>
      <c r="G2350" s="340">
        <f t="shared" si="713"/>
        <v>0</v>
      </c>
    </row>
    <row r="2351" spans="1:7" ht="20.100000000000001" customHeight="1">
      <c r="A2351" s="371" t="str">
        <f t="shared" si="709"/>
        <v/>
      </c>
      <c r="B2351" s="336" t="str">
        <f t="shared" si="710"/>
        <v/>
      </c>
      <c r="C2351" s="372"/>
      <c r="D2351" s="333" t="str">
        <f t="shared" si="711"/>
        <v/>
      </c>
      <c r="E2351" s="373"/>
      <c r="F2351" s="339">
        <f t="shared" si="712"/>
        <v>0</v>
      </c>
      <c r="G2351" s="340">
        <f t="shared" si="713"/>
        <v>0</v>
      </c>
    </row>
    <row r="2352" spans="1:7" ht="20.100000000000001" customHeight="1">
      <c r="A2352" s="371" t="str">
        <f t="shared" si="709"/>
        <v/>
      </c>
      <c r="B2352" s="336" t="str">
        <f t="shared" si="710"/>
        <v/>
      </c>
      <c r="C2352" s="372"/>
      <c r="D2352" s="333" t="str">
        <f t="shared" si="711"/>
        <v/>
      </c>
      <c r="E2352" s="373"/>
      <c r="F2352" s="339">
        <f t="shared" si="712"/>
        <v>0</v>
      </c>
      <c r="G2352" s="340">
        <f t="shared" si="713"/>
        <v>0</v>
      </c>
    </row>
    <row r="2353" spans="1:7" ht="20.100000000000001" customHeight="1">
      <c r="A2353" s="371" t="str">
        <f t="shared" si="709"/>
        <v/>
      </c>
      <c r="B2353" s="336" t="str">
        <f t="shared" si="710"/>
        <v/>
      </c>
      <c r="C2353" s="372"/>
      <c r="D2353" s="333" t="str">
        <f t="shared" si="711"/>
        <v/>
      </c>
      <c r="E2353" s="373"/>
      <c r="F2353" s="339">
        <f t="shared" si="712"/>
        <v>0</v>
      </c>
      <c r="G2353" s="340">
        <f t="shared" si="713"/>
        <v>0</v>
      </c>
    </row>
    <row r="2354" spans="1:7" ht="20.100000000000001" customHeight="1">
      <c r="A2354" s="379"/>
      <c r="B2354" s="338"/>
      <c r="C2354" s="360"/>
      <c r="D2354" s="338"/>
      <c r="E2354" s="356"/>
      <c r="F2354" s="598" t="s">
        <v>29</v>
      </c>
      <c r="G2354" s="341">
        <f>SUBTOTAL(9,G2345:G2353)</f>
        <v>0</v>
      </c>
    </row>
    <row r="2355" spans="1:7" ht="20.100000000000001" customHeight="1" thickBot="1">
      <c r="A2355" s="380"/>
      <c r="B2355" s="381"/>
      <c r="C2355" s="382"/>
      <c r="D2355" s="381"/>
      <c r="E2355" s="383"/>
      <c r="F2355" s="384"/>
      <c r="G2355" s="385"/>
    </row>
    <row r="2356" spans="1:7" ht="20.100000000000001" customHeight="1" thickBot="1">
      <c r="A2356" s="395">
        <f>B2314</f>
        <v>43</v>
      </c>
      <c r="B2356" s="386" t="str">
        <f>C2314</f>
        <v>Instalación de Gas (Incl. Cocina 4 hornallas c/horno)</v>
      </c>
      <c r="C2356" s="387"/>
      <c r="D2356" s="387" t="s">
        <v>30</v>
      </c>
      <c r="E2356" s="388"/>
      <c r="F2356" s="389" t="s">
        <v>31</v>
      </c>
      <c r="G2356" s="390">
        <f>SUBTOTAL(9,G2319:G2355)</f>
        <v>0</v>
      </c>
    </row>
    <row r="2357" spans="1:7" ht="20.100000000000001" customHeight="1" thickTop="1" thickBot="1"/>
    <row r="2358" spans="1:7" ht="20.100000000000001" customHeight="1" thickTop="1">
      <c r="A2358" s="391" t="s">
        <v>1255</v>
      </c>
      <c r="B2358" s="392"/>
      <c r="C2358" s="392"/>
      <c r="D2358" s="392"/>
      <c r="E2358" s="392"/>
      <c r="F2358" s="392"/>
      <c r="G2358" s="393"/>
    </row>
    <row r="2359" spans="1:7" ht="20.100000000000001" customHeight="1">
      <c r="A2359" s="344" t="s">
        <v>719</v>
      </c>
      <c r="B2359" s="345" t="str">
        <f>Comitente</f>
        <v>INSTITUTO PROVINCIAL DE LA VIVIENDA</v>
      </c>
      <c r="C2359" s="346"/>
      <c r="D2359" s="347"/>
      <c r="E2359" s="347"/>
      <c r="F2359" s="348"/>
      <c r="G2359" s="349"/>
    </row>
    <row r="2360" spans="1:7" ht="20.100000000000001" customHeight="1">
      <c r="A2360" s="344" t="s">
        <v>720</v>
      </c>
      <c r="B2360" s="345" t="str">
        <f>Contratista</f>
        <v>xxxxxx</v>
      </c>
      <c r="C2360" s="350"/>
      <c r="D2360" s="350"/>
      <c r="E2360" s="350"/>
      <c r="F2360" s="351"/>
      <c r="G2360" s="352"/>
    </row>
    <row r="2361" spans="1:7" ht="20.100000000000001" customHeight="1">
      <c r="A2361" s="344" t="s">
        <v>20</v>
      </c>
      <c r="B2361" s="345" t="str">
        <f>Obra</f>
        <v>BARRIO SAN CAYETANO - DPTO. CHIMBAS</v>
      </c>
      <c r="C2361" s="350"/>
      <c r="D2361" s="350"/>
      <c r="E2361" s="350"/>
      <c r="F2361" s="351" t="s">
        <v>33</v>
      </c>
      <c r="G2361" s="353">
        <f>+Datos!$C$10</f>
        <v>43525</v>
      </c>
    </row>
    <row r="2362" spans="1:7" ht="20.100000000000001" customHeight="1">
      <c r="A2362" s="354" t="s">
        <v>718</v>
      </c>
      <c r="B2362" s="355" t="str">
        <f>Ubicación</f>
        <v>DPTO. CHIMBAS</v>
      </c>
      <c r="C2362" s="355"/>
      <c r="D2362" s="338"/>
      <c r="E2362" s="356"/>
      <c r="F2362" s="357"/>
      <c r="G2362" s="358"/>
    </row>
    <row r="2363" spans="1:7" ht="20.100000000000001" customHeight="1">
      <c r="A2363" s="354" t="s">
        <v>34</v>
      </c>
      <c r="B2363" s="359" t="s">
        <v>1125</v>
      </c>
      <c r="C2363" s="360" t="str">
        <f>IFERROR(VLOOKUP(B2363,Tabla_CyP,2,FALSE),"")</f>
        <v>VIVIENDA</v>
      </c>
      <c r="D2363" s="361"/>
      <c r="E2363" s="356"/>
      <c r="F2363" s="357"/>
      <c r="G2363" s="358"/>
    </row>
    <row r="2364" spans="1:7" ht="20.100000000000001" customHeight="1">
      <c r="A2364" s="354" t="s">
        <v>21</v>
      </c>
      <c r="B2364" s="394">
        <f>IFERROR(VLOOKUP(COUNTIF($A$1:A2364,"ITEM:"),Tabla_NumeroItem,2,FALSE),"")</f>
        <v>44</v>
      </c>
      <c r="C2364" s="360" t="str">
        <f>IFERROR(VLOOKUP(B2364,Tabla_CyP,2,FALSE),"")</f>
        <v>Terminación y limpieza de obra</v>
      </c>
      <c r="D2364" s="338"/>
      <c r="E2364" s="356"/>
      <c r="F2364" s="351" t="s">
        <v>22</v>
      </c>
      <c r="G2364" s="362" t="str">
        <f>IFERROR(VLOOKUP(B2364,Tabla_CyP,4,FALSE),"")</f>
        <v>gl</v>
      </c>
    </row>
    <row r="2365" spans="1:7" ht="20.100000000000001" customHeight="1">
      <c r="A2365" s="354"/>
      <c r="B2365" s="355"/>
      <c r="C2365" s="360"/>
      <c r="D2365" s="338"/>
      <c r="E2365" s="356"/>
      <c r="F2365" s="357"/>
      <c r="G2365" s="358"/>
    </row>
    <row r="2366" spans="1:7" ht="20.100000000000001" customHeight="1">
      <c r="A2366" s="628" t="s">
        <v>581</v>
      </c>
      <c r="B2366" s="629"/>
      <c r="C2366" s="630" t="s">
        <v>0</v>
      </c>
      <c r="D2366" s="630" t="s">
        <v>23</v>
      </c>
      <c r="E2366" s="632" t="s">
        <v>24</v>
      </c>
      <c r="F2366" s="624" t="s">
        <v>25</v>
      </c>
      <c r="G2366" s="626" t="s">
        <v>26</v>
      </c>
    </row>
    <row r="2367" spans="1:7" ht="20.100000000000001" customHeight="1">
      <c r="A2367" s="363" t="s">
        <v>582</v>
      </c>
      <c r="B2367" s="364" t="s">
        <v>583</v>
      </c>
      <c r="C2367" s="631"/>
      <c r="D2367" s="631"/>
      <c r="E2367" s="633"/>
      <c r="F2367" s="625"/>
      <c r="G2367" s="627"/>
    </row>
    <row r="2368" spans="1:7" ht="20.100000000000001" customHeight="1">
      <c r="A2368" s="599"/>
      <c r="B2368" s="365"/>
      <c r="C2368" s="366" t="s">
        <v>721</v>
      </c>
      <c r="D2368" s="367"/>
      <c r="E2368" s="368"/>
      <c r="F2368" s="369"/>
      <c r="G2368" s="370"/>
    </row>
    <row r="2369" spans="1:7" ht="20.100000000000001" customHeight="1">
      <c r="A2369" s="371" t="str">
        <f t="shared" ref="A2369:A2382" si="714">IFERROR(VLOOKUP(C2369,Tabla_Insumos,4,FALSE),"")</f>
        <v/>
      </c>
      <c r="B2369" s="336" t="str">
        <f t="shared" ref="B2369:B2382" si="715">IFERROR(VLOOKUP(C2369,Tabla_Insumos,5,FALSE),"")</f>
        <v/>
      </c>
      <c r="C2369" s="372"/>
      <c r="D2369" s="333" t="str">
        <f t="shared" ref="D2369:D2382" si="716">IFERROR(VLOOKUP(C2369,Tabla_Insumos,2,FALSE),"")</f>
        <v/>
      </c>
      <c r="E2369" s="373"/>
      <c r="F2369" s="339">
        <f t="shared" ref="F2369:F2382" si="717">IFERROR(VLOOKUP(C2369,Tabla_Insumos,3,FALSE),0)</f>
        <v>0</v>
      </c>
      <c r="G2369" s="340">
        <f>ROUND(E2369*F2369,2)</f>
        <v>0</v>
      </c>
    </row>
    <row r="2370" spans="1:7" ht="20.100000000000001" customHeight="1">
      <c r="A2370" s="371" t="str">
        <f t="shared" si="714"/>
        <v/>
      </c>
      <c r="B2370" s="336" t="str">
        <f t="shared" si="715"/>
        <v/>
      </c>
      <c r="C2370" s="334"/>
      <c r="D2370" s="333" t="str">
        <f t="shared" si="716"/>
        <v/>
      </c>
      <c r="E2370" s="337"/>
      <c r="F2370" s="339">
        <f t="shared" si="717"/>
        <v>0</v>
      </c>
      <c r="G2370" s="340">
        <f t="shared" ref="G2370:G2382" si="718">ROUND(E2370*F2370,2)</f>
        <v>0</v>
      </c>
    </row>
    <row r="2371" spans="1:7" ht="20.100000000000001" customHeight="1">
      <c r="A2371" s="371" t="str">
        <f t="shared" si="714"/>
        <v/>
      </c>
      <c r="B2371" s="336" t="str">
        <f t="shared" si="715"/>
        <v/>
      </c>
      <c r="C2371" s="334"/>
      <c r="D2371" s="333" t="str">
        <f t="shared" si="716"/>
        <v/>
      </c>
      <c r="E2371" s="337"/>
      <c r="F2371" s="339">
        <f t="shared" si="717"/>
        <v>0</v>
      </c>
      <c r="G2371" s="340">
        <f t="shared" si="718"/>
        <v>0</v>
      </c>
    </row>
    <row r="2372" spans="1:7" ht="20.100000000000001" customHeight="1">
      <c r="A2372" s="371" t="str">
        <f t="shared" si="714"/>
        <v/>
      </c>
      <c r="B2372" s="336" t="str">
        <f t="shared" si="715"/>
        <v/>
      </c>
      <c r="C2372" s="335"/>
      <c r="D2372" s="333" t="str">
        <f t="shared" si="716"/>
        <v/>
      </c>
      <c r="E2372" s="337"/>
      <c r="F2372" s="339">
        <f t="shared" si="717"/>
        <v>0</v>
      </c>
      <c r="G2372" s="340">
        <f t="shared" si="718"/>
        <v>0</v>
      </c>
    </row>
    <row r="2373" spans="1:7" ht="20.100000000000001" customHeight="1">
      <c r="A2373" s="371" t="str">
        <f t="shared" si="714"/>
        <v/>
      </c>
      <c r="B2373" s="336" t="str">
        <f t="shared" si="715"/>
        <v/>
      </c>
      <c r="C2373" s="336"/>
      <c r="D2373" s="333" t="str">
        <f t="shared" si="716"/>
        <v/>
      </c>
      <c r="E2373" s="337"/>
      <c r="F2373" s="339">
        <f t="shared" si="717"/>
        <v>0</v>
      </c>
      <c r="G2373" s="340">
        <f t="shared" si="718"/>
        <v>0</v>
      </c>
    </row>
    <row r="2374" spans="1:7" ht="20.100000000000001" customHeight="1">
      <c r="A2374" s="371" t="str">
        <f t="shared" si="714"/>
        <v/>
      </c>
      <c r="B2374" s="336" t="str">
        <f t="shared" si="715"/>
        <v/>
      </c>
      <c r="C2374" s="372"/>
      <c r="D2374" s="333" t="str">
        <f t="shared" si="716"/>
        <v/>
      </c>
      <c r="E2374" s="337"/>
      <c r="F2374" s="339">
        <f t="shared" si="717"/>
        <v>0</v>
      </c>
      <c r="G2374" s="340">
        <f t="shared" si="718"/>
        <v>0</v>
      </c>
    </row>
    <row r="2375" spans="1:7" ht="20.100000000000001" customHeight="1">
      <c r="A2375" s="371" t="str">
        <f t="shared" si="714"/>
        <v/>
      </c>
      <c r="B2375" s="336" t="str">
        <f t="shared" si="715"/>
        <v/>
      </c>
      <c r="C2375" s="486"/>
      <c r="D2375" s="333" t="str">
        <f t="shared" si="716"/>
        <v/>
      </c>
      <c r="E2375" s="373"/>
      <c r="F2375" s="339">
        <f t="shared" si="717"/>
        <v>0</v>
      </c>
      <c r="G2375" s="340">
        <f t="shared" si="718"/>
        <v>0</v>
      </c>
    </row>
    <row r="2376" spans="1:7" ht="20.100000000000001" customHeight="1">
      <c r="A2376" s="371" t="str">
        <f t="shared" si="714"/>
        <v/>
      </c>
      <c r="B2376" s="336" t="str">
        <f t="shared" si="715"/>
        <v/>
      </c>
      <c r="C2376" s="372"/>
      <c r="D2376" s="333" t="str">
        <f t="shared" si="716"/>
        <v/>
      </c>
      <c r="E2376" s="373"/>
      <c r="F2376" s="339">
        <f t="shared" si="717"/>
        <v>0</v>
      </c>
      <c r="G2376" s="340">
        <f t="shared" si="718"/>
        <v>0</v>
      </c>
    </row>
    <row r="2377" spans="1:7" ht="20.100000000000001" customHeight="1">
      <c r="A2377" s="371" t="str">
        <f t="shared" si="714"/>
        <v/>
      </c>
      <c r="B2377" s="336" t="str">
        <f t="shared" si="715"/>
        <v/>
      </c>
      <c r="C2377" s="372"/>
      <c r="D2377" s="333" t="str">
        <f t="shared" si="716"/>
        <v/>
      </c>
      <c r="E2377" s="373"/>
      <c r="F2377" s="339">
        <f t="shared" si="717"/>
        <v>0</v>
      </c>
      <c r="G2377" s="340">
        <f t="shared" si="718"/>
        <v>0</v>
      </c>
    </row>
    <row r="2378" spans="1:7" ht="20.100000000000001" customHeight="1">
      <c r="A2378" s="371" t="str">
        <f t="shared" si="714"/>
        <v/>
      </c>
      <c r="B2378" s="336" t="str">
        <f t="shared" si="715"/>
        <v/>
      </c>
      <c r="C2378" s="372"/>
      <c r="D2378" s="333" t="str">
        <f t="shared" si="716"/>
        <v/>
      </c>
      <c r="E2378" s="373"/>
      <c r="F2378" s="339">
        <f t="shared" si="717"/>
        <v>0</v>
      </c>
      <c r="G2378" s="340">
        <f t="shared" si="718"/>
        <v>0</v>
      </c>
    </row>
    <row r="2379" spans="1:7" ht="20.100000000000001" customHeight="1">
      <c r="A2379" s="371" t="str">
        <f t="shared" si="714"/>
        <v/>
      </c>
      <c r="B2379" s="336" t="str">
        <f t="shared" si="715"/>
        <v/>
      </c>
      <c r="C2379" s="372"/>
      <c r="D2379" s="333" t="str">
        <f t="shared" si="716"/>
        <v/>
      </c>
      <c r="E2379" s="373"/>
      <c r="F2379" s="339">
        <f t="shared" si="717"/>
        <v>0</v>
      </c>
      <c r="G2379" s="340">
        <f t="shared" si="718"/>
        <v>0</v>
      </c>
    </row>
    <row r="2380" spans="1:7" ht="20.100000000000001" customHeight="1">
      <c r="A2380" s="371" t="str">
        <f t="shared" si="714"/>
        <v/>
      </c>
      <c r="B2380" s="336" t="str">
        <f t="shared" si="715"/>
        <v/>
      </c>
      <c r="C2380" s="372"/>
      <c r="D2380" s="333" t="str">
        <f t="shared" si="716"/>
        <v/>
      </c>
      <c r="E2380" s="373"/>
      <c r="F2380" s="339">
        <f t="shared" si="717"/>
        <v>0</v>
      </c>
      <c r="G2380" s="340">
        <f t="shared" si="718"/>
        <v>0</v>
      </c>
    </row>
    <row r="2381" spans="1:7" ht="20.100000000000001" customHeight="1">
      <c r="A2381" s="371" t="str">
        <f t="shared" si="714"/>
        <v/>
      </c>
      <c r="B2381" s="336" t="str">
        <f t="shared" si="715"/>
        <v/>
      </c>
      <c r="C2381" s="372"/>
      <c r="D2381" s="333" t="str">
        <f t="shared" si="716"/>
        <v/>
      </c>
      <c r="E2381" s="373"/>
      <c r="F2381" s="339">
        <f t="shared" si="717"/>
        <v>0</v>
      </c>
      <c r="G2381" s="340">
        <f t="shared" si="718"/>
        <v>0</v>
      </c>
    </row>
    <row r="2382" spans="1:7" ht="20.100000000000001" customHeight="1">
      <c r="A2382" s="371" t="str">
        <f t="shared" si="714"/>
        <v/>
      </c>
      <c r="B2382" s="336" t="str">
        <f t="shared" si="715"/>
        <v/>
      </c>
      <c r="C2382" s="372"/>
      <c r="D2382" s="333" t="str">
        <f t="shared" si="716"/>
        <v/>
      </c>
      <c r="E2382" s="373"/>
      <c r="F2382" s="339">
        <f t="shared" si="717"/>
        <v>0</v>
      </c>
      <c r="G2382" s="340">
        <f t="shared" si="718"/>
        <v>0</v>
      </c>
    </row>
    <row r="2383" spans="1:7" ht="20.100000000000001" customHeight="1">
      <c r="A2383" s="374"/>
      <c r="B2383" s="360"/>
      <c r="C2383" s="360"/>
      <c r="D2383" s="338"/>
      <c r="E2383" s="356"/>
      <c r="F2383" s="598" t="s">
        <v>27</v>
      </c>
      <c r="G2383" s="341">
        <f>SUBTOTAL(9,G2369:G2382)</f>
        <v>0</v>
      </c>
    </row>
    <row r="2384" spans="1:7" ht="20.100000000000001" customHeight="1">
      <c r="A2384" s="374"/>
      <c r="B2384" s="360"/>
      <c r="C2384" s="347" t="s">
        <v>722</v>
      </c>
      <c r="D2384" s="338"/>
      <c r="E2384" s="356"/>
      <c r="F2384" s="357"/>
      <c r="G2384" s="375"/>
    </row>
    <row r="2385" spans="1:7" ht="20.100000000000001" customHeight="1">
      <c r="A2385" s="371" t="str">
        <f t="shared" ref="A2385:A2392" si="719">IFERROR(VLOOKUP(C2385,Tabla_Insumos,4,FALSE),"")</f>
        <v/>
      </c>
      <c r="B2385" s="336" t="str">
        <f t="shared" ref="B2385:B2392" si="720">IFERROR(VLOOKUP(C2385,Tabla_Insumos,5,FALSE),"")</f>
        <v/>
      </c>
      <c r="C2385" s="399"/>
      <c r="D2385" s="333" t="str">
        <f t="shared" ref="D2385:D2392" si="721">IFERROR(VLOOKUP(C2385,Tabla_Insumos,2,FALSE),"")</f>
        <v/>
      </c>
      <c r="E2385" s="373"/>
      <c r="F2385" s="376">
        <f t="shared" ref="F2385:F2392" si="722">IFERROR(VLOOKUP(C2385,Tabla_Insumos,3,FALSE),0)</f>
        <v>0</v>
      </c>
      <c r="G2385" s="340">
        <f t="shared" ref="G2385:G2392" si="723">ROUND(E2385*F2385,2)</f>
        <v>0</v>
      </c>
    </row>
    <row r="2386" spans="1:7" ht="20.100000000000001" customHeight="1">
      <c r="A2386" s="371" t="str">
        <f t="shared" si="719"/>
        <v/>
      </c>
      <c r="B2386" s="336" t="str">
        <f t="shared" si="720"/>
        <v/>
      </c>
      <c r="C2386" s="372"/>
      <c r="D2386" s="333" t="str">
        <f t="shared" si="721"/>
        <v/>
      </c>
      <c r="E2386" s="373"/>
      <c r="F2386" s="376">
        <f t="shared" si="722"/>
        <v>0</v>
      </c>
      <c r="G2386" s="340">
        <f t="shared" si="723"/>
        <v>0</v>
      </c>
    </row>
    <row r="2387" spans="1:7" ht="20.100000000000001" customHeight="1">
      <c r="A2387" s="371" t="str">
        <f>IFERROR(VLOOKUP(C2387,Tabla_Insumos,4,FALSE),"")</f>
        <v/>
      </c>
      <c r="B2387" s="336" t="str">
        <f>IFERROR(VLOOKUP(C2387,Tabla_Insumos,5,FALSE),"")</f>
        <v/>
      </c>
      <c r="C2387" s="486"/>
      <c r="D2387" s="333"/>
      <c r="E2387" s="373"/>
      <c r="F2387" s="376">
        <f t="shared" si="722"/>
        <v>0</v>
      </c>
      <c r="G2387" s="340">
        <f t="shared" si="723"/>
        <v>0</v>
      </c>
    </row>
    <row r="2388" spans="1:7" ht="20.100000000000001" customHeight="1">
      <c r="A2388" s="371" t="str">
        <f t="shared" si="719"/>
        <v/>
      </c>
      <c r="B2388" s="336" t="str">
        <f t="shared" si="720"/>
        <v/>
      </c>
      <c r="C2388" s="343"/>
      <c r="D2388" s="333" t="str">
        <f t="shared" si="721"/>
        <v/>
      </c>
      <c r="E2388" s="337"/>
      <c r="F2388" s="376">
        <f t="shared" si="722"/>
        <v>0</v>
      </c>
      <c r="G2388" s="340">
        <f t="shared" si="723"/>
        <v>0</v>
      </c>
    </row>
    <row r="2389" spans="1:7" ht="20.100000000000001" customHeight="1">
      <c r="A2389" s="371" t="str">
        <f t="shared" si="719"/>
        <v/>
      </c>
      <c r="B2389" s="336" t="str">
        <f t="shared" si="720"/>
        <v/>
      </c>
      <c r="C2389" s="336"/>
      <c r="D2389" s="333" t="str">
        <f t="shared" si="721"/>
        <v/>
      </c>
      <c r="E2389" s="337"/>
      <c r="F2389" s="376">
        <f t="shared" si="722"/>
        <v>0</v>
      </c>
      <c r="G2389" s="340">
        <f t="shared" si="723"/>
        <v>0</v>
      </c>
    </row>
    <row r="2390" spans="1:7" ht="20.100000000000001" customHeight="1">
      <c r="A2390" s="371" t="str">
        <f t="shared" si="719"/>
        <v/>
      </c>
      <c r="B2390" s="336" t="str">
        <f t="shared" si="720"/>
        <v/>
      </c>
      <c r="C2390" s="336"/>
      <c r="D2390" s="333" t="str">
        <f t="shared" si="721"/>
        <v/>
      </c>
      <c r="E2390" s="337"/>
      <c r="F2390" s="376">
        <f t="shared" si="722"/>
        <v>0</v>
      </c>
      <c r="G2390" s="340">
        <f t="shared" si="723"/>
        <v>0</v>
      </c>
    </row>
    <row r="2391" spans="1:7" ht="20.100000000000001" customHeight="1">
      <c r="A2391" s="371" t="str">
        <f t="shared" si="719"/>
        <v/>
      </c>
      <c r="B2391" s="336" t="str">
        <f t="shared" si="720"/>
        <v/>
      </c>
      <c r="C2391" s="372"/>
      <c r="D2391" s="333" t="str">
        <f t="shared" si="721"/>
        <v/>
      </c>
      <c r="E2391" s="373"/>
      <c r="F2391" s="376">
        <f t="shared" si="722"/>
        <v>0</v>
      </c>
      <c r="G2391" s="340">
        <f t="shared" si="723"/>
        <v>0</v>
      </c>
    </row>
    <row r="2392" spans="1:7" ht="20.100000000000001" customHeight="1">
      <c r="A2392" s="371" t="str">
        <f t="shared" si="719"/>
        <v/>
      </c>
      <c r="B2392" s="336" t="str">
        <f t="shared" si="720"/>
        <v/>
      </c>
      <c r="C2392" s="372"/>
      <c r="D2392" s="333" t="str">
        <f t="shared" si="721"/>
        <v/>
      </c>
      <c r="E2392" s="373"/>
      <c r="F2392" s="376">
        <f t="shared" si="722"/>
        <v>0</v>
      </c>
      <c r="G2392" s="340">
        <f t="shared" si="723"/>
        <v>0</v>
      </c>
    </row>
    <row r="2393" spans="1:7" ht="20.100000000000001" customHeight="1">
      <c r="A2393" s="374"/>
      <c r="B2393" s="360"/>
      <c r="C2393" s="360"/>
      <c r="D2393" s="338"/>
      <c r="E2393" s="356"/>
      <c r="F2393" s="598" t="s">
        <v>28</v>
      </c>
      <c r="G2393" s="341">
        <f>SUBTOTAL(9,G2385:G2392)</f>
        <v>0</v>
      </c>
    </row>
    <row r="2394" spans="1:7" ht="20.100000000000001" customHeight="1">
      <c r="A2394" s="374"/>
      <c r="B2394" s="360"/>
      <c r="C2394" s="347" t="s">
        <v>723</v>
      </c>
      <c r="D2394" s="338"/>
      <c r="E2394" s="356"/>
      <c r="F2394" s="357"/>
      <c r="G2394" s="375"/>
    </row>
    <row r="2395" spans="1:7" ht="20.100000000000001" customHeight="1">
      <c r="A2395" s="371" t="str">
        <f t="shared" ref="A2395:A2403" si="724">IFERROR(VLOOKUP(C2395,Tabla_Insumos,4,FALSE),"")</f>
        <v/>
      </c>
      <c r="B2395" s="336" t="str">
        <f t="shared" ref="B2395:B2403" si="725">IFERROR(VLOOKUP(C2395,Tabla_Insumos,5,FALSE),"")</f>
        <v/>
      </c>
      <c r="C2395" s="377"/>
      <c r="D2395" s="333" t="str">
        <f t="shared" ref="D2395:D2403" si="726">IFERROR(VLOOKUP(C2395,Tabla_Insumos,2,FALSE),"")</f>
        <v/>
      </c>
      <c r="E2395" s="401"/>
      <c r="F2395" s="339">
        <f t="shared" ref="F2395:F2403" si="727">IFERROR(VLOOKUP(C2395,Tabla_Insumos,3,FALSE),0)</f>
        <v>0</v>
      </c>
      <c r="G2395" s="340">
        <f>ROUND(E2395*F2395,2)</f>
        <v>0</v>
      </c>
    </row>
    <row r="2396" spans="1:7" ht="20.100000000000001" customHeight="1">
      <c r="A2396" s="371" t="str">
        <f t="shared" si="724"/>
        <v/>
      </c>
      <c r="B2396" s="336" t="str">
        <f t="shared" si="725"/>
        <v/>
      </c>
      <c r="C2396" s="377"/>
      <c r="D2396" s="333" t="str">
        <f t="shared" si="726"/>
        <v/>
      </c>
      <c r="E2396" s="401"/>
      <c r="F2396" s="339">
        <f t="shared" si="727"/>
        <v>0</v>
      </c>
      <c r="G2396" s="340">
        <f t="shared" ref="G2396:G2403" si="728">ROUND(E2396*F2396,2)</f>
        <v>0</v>
      </c>
    </row>
    <row r="2397" spans="1:7" ht="20.100000000000001" customHeight="1">
      <c r="A2397" s="371" t="str">
        <f t="shared" si="724"/>
        <v/>
      </c>
      <c r="B2397" s="336" t="str">
        <f t="shared" si="725"/>
        <v/>
      </c>
      <c r="C2397" s="399"/>
      <c r="D2397" s="333" t="str">
        <f t="shared" si="726"/>
        <v/>
      </c>
      <c r="E2397" s="401"/>
      <c r="F2397" s="339">
        <f t="shared" si="727"/>
        <v>0</v>
      </c>
      <c r="G2397" s="340">
        <f t="shared" si="728"/>
        <v>0</v>
      </c>
    </row>
    <row r="2398" spans="1:7" ht="20.100000000000001" customHeight="1">
      <c r="A2398" s="371" t="str">
        <f t="shared" si="724"/>
        <v/>
      </c>
      <c r="B2398" s="336" t="str">
        <f t="shared" si="725"/>
        <v/>
      </c>
      <c r="C2398" s="372"/>
      <c r="D2398" s="333" t="str">
        <f t="shared" si="726"/>
        <v/>
      </c>
      <c r="E2398" s="373"/>
      <c r="F2398" s="339">
        <f t="shared" si="727"/>
        <v>0</v>
      </c>
      <c r="G2398" s="340">
        <f t="shared" si="728"/>
        <v>0</v>
      </c>
    </row>
    <row r="2399" spans="1:7" ht="20.100000000000001" customHeight="1">
      <c r="A2399" s="371" t="str">
        <f t="shared" si="724"/>
        <v/>
      </c>
      <c r="B2399" s="336" t="str">
        <f t="shared" si="725"/>
        <v/>
      </c>
      <c r="C2399" s="372"/>
      <c r="D2399" s="333" t="str">
        <f t="shared" si="726"/>
        <v/>
      </c>
      <c r="E2399" s="373"/>
      <c r="F2399" s="339">
        <f t="shared" si="727"/>
        <v>0</v>
      </c>
      <c r="G2399" s="340">
        <f t="shared" si="728"/>
        <v>0</v>
      </c>
    </row>
    <row r="2400" spans="1:7" ht="20.100000000000001" customHeight="1">
      <c r="A2400" s="371" t="str">
        <f t="shared" si="724"/>
        <v/>
      </c>
      <c r="B2400" s="336" t="str">
        <f t="shared" si="725"/>
        <v/>
      </c>
      <c r="C2400" s="372"/>
      <c r="D2400" s="333" t="str">
        <f t="shared" si="726"/>
        <v/>
      </c>
      <c r="E2400" s="373"/>
      <c r="F2400" s="339">
        <f t="shared" si="727"/>
        <v>0</v>
      </c>
      <c r="G2400" s="340">
        <f t="shared" si="728"/>
        <v>0</v>
      </c>
    </row>
    <row r="2401" spans="1:7" ht="20.100000000000001" customHeight="1">
      <c r="A2401" s="371" t="str">
        <f t="shared" si="724"/>
        <v/>
      </c>
      <c r="B2401" s="336" t="str">
        <f t="shared" si="725"/>
        <v/>
      </c>
      <c r="C2401" s="372"/>
      <c r="D2401" s="333" t="str">
        <f t="shared" si="726"/>
        <v/>
      </c>
      <c r="E2401" s="373"/>
      <c r="F2401" s="339">
        <f t="shared" si="727"/>
        <v>0</v>
      </c>
      <c r="G2401" s="340">
        <f t="shared" si="728"/>
        <v>0</v>
      </c>
    </row>
    <row r="2402" spans="1:7" ht="20.100000000000001" customHeight="1">
      <c r="A2402" s="371" t="str">
        <f t="shared" si="724"/>
        <v/>
      </c>
      <c r="B2402" s="336" t="str">
        <f t="shared" si="725"/>
        <v/>
      </c>
      <c r="C2402" s="372"/>
      <c r="D2402" s="333" t="str">
        <f t="shared" si="726"/>
        <v/>
      </c>
      <c r="E2402" s="373"/>
      <c r="F2402" s="339">
        <f t="shared" si="727"/>
        <v>0</v>
      </c>
      <c r="G2402" s="340">
        <f t="shared" si="728"/>
        <v>0</v>
      </c>
    </row>
    <row r="2403" spans="1:7" ht="20.100000000000001" customHeight="1">
      <c r="A2403" s="371" t="str">
        <f t="shared" si="724"/>
        <v/>
      </c>
      <c r="B2403" s="336" t="str">
        <f t="shared" si="725"/>
        <v/>
      </c>
      <c r="C2403" s="372"/>
      <c r="D2403" s="333" t="str">
        <f t="shared" si="726"/>
        <v/>
      </c>
      <c r="E2403" s="373"/>
      <c r="F2403" s="339">
        <f t="shared" si="727"/>
        <v>0</v>
      </c>
      <c r="G2403" s="340">
        <f t="shared" si="728"/>
        <v>0</v>
      </c>
    </row>
    <row r="2404" spans="1:7" ht="20.100000000000001" customHeight="1">
      <c r="A2404" s="379"/>
      <c r="B2404" s="338"/>
      <c r="C2404" s="360"/>
      <c r="D2404" s="338"/>
      <c r="E2404" s="356"/>
      <c r="F2404" s="598" t="s">
        <v>29</v>
      </c>
      <c r="G2404" s="341">
        <f>SUBTOTAL(9,G2395:G2403)</f>
        <v>0</v>
      </c>
    </row>
    <row r="2405" spans="1:7" ht="20.100000000000001" customHeight="1" thickBot="1">
      <c r="A2405" s="380"/>
      <c r="B2405" s="381"/>
      <c r="C2405" s="382"/>
      <c r="D2405" s="381"/>
      <c r="E2405" s="383"/>
      <c r="F2405" s="384"/>
      <c r="G2405" s="385"/>
    </row>
    <row r="2406" spans="1:7" ht="20.100000000000001" customHeight="1" thickBot="1">
      <c r="A2406" s="395">
        <f>B2364</f>
        <v>44</v>
      </c>
      <c r="B2406" s="386" t="str">
        <f>C2364</f>
        <v>Terminación y limpieza de obra</v>
      </c>
      <c r="C2406" s="387"/>
      <c r="D2406" s="387" t="s">
        <v>30</v>
      </c>
      <c r="E2406" s="388"/>
      <c r="F2406" s="389" t="s">
        <v>31</v>
      </c>
      <c r="G2406" s="390">
        <f>SUBTOTAL(9,G2369:G2405)</f>
        <v>0</v>
      </c>
    </row>
    <row r="2407" spans="1:7" ht="20.100000000000001" customHeight="1" thickTop="1">
      <c r="A2407" s="391" t="s">
        <v>1255</v>
      </c>
      <c r="B2407" s="392"/>
      <c r="C2407" s="392"/>
      <c r="D2407" s="392"/>
      <c r="E2407" s="392"/>
      <c r="F2407" s="392"/>
      <c r="G2407" s="393"/>
    </row>
    <row r="2408" spans="1:7" ht="20.100000000000001" customHeight="1">
      <c r="A2408" s="344" t="s">
        <v>719</v>
      </c>
      <c r="B2408" s="345" t="str">
        <f>Comitente</f>
        <v>INSTITUTO PROVINCIAL DE LA VIVIENDA</v>
      </c>
      <c r="C2408" s="346"/>
      <c r="D2408" s="347"/>
      <c r="E2408" s="347"/>
      <c r="F2408" s="348"/>
      <c r="G2408" s="349"/>
    </row>
    <row r="2409" spans="1:7" ht="20.100000000000001" customHeight="1">
      <c r="A2409" s="344" t="s">
        <v>720</v>
      </c>
      <c r="B2409" s="345" t="str">
        <f>Contratista</f>
        <v>xxxxxx</v>
      </c>
      <c r="C2409" s="350"/>
      <c r="D2409" s="350"/>
      <c r="E2409" s="350"/>
      <c r="F2409" s="351"/>
      <c r="G2409" s="352"/>
    </row>
    <row r="2410" spans="1:7" ht="20.100000000000001" customHeight="1">
      <c r="A2410" s="344" t="s">
        <v>20</v>
      </c>
      <c r="B2410" s="345" t="str">
        <f>Obra</f>
        <v>BARRIO SAN CAYETANO - DPTO. CHIMBAS</v>
      </c>
      <c r="C2410" s="350"/>
      <c r="D2410" s="350"/>
      <c r="E2410" s="350"/>
      <c r="F2410" s="351" t="s">
        <v>33</v>
      </c>
      <c r="G2410" s="353">
        <f>+Datos!$C$10</f>
        <v>43525</v>
      </c>
    </row>
    <row r="2411" spans="1:7" ht="20.100000000000001" customHeight="1">
      <c r="A2411" s="354" t="s">
        <v>718</v>
      </c>
      <c r="B2411" s="355" t="str">
        <f>Ubicación</f>
        <v>DPTO. CHIMBAS</v>
      </c>
      <c r="C2411" s="355"/>
      <c r="D2411" s="338"/>
      <c r="E2411" s="356"/>
      <c r="F2411" s="357"/>
      <c r="G2411" s="358"/>
    </row>
    <row r="2412" spans="1:7" ht="20.100000000000001" customHeight="1">
      <c r="A2412" s="354" t="s">
        <v>34</v>
      </c>
      <c r="B2412" s="359" t="s">
        <v>1125</v>
      </c>
      <c r="C2412" s="360" t="str">
        <f>IFERROR(VLOOKUP(B2412,Tabla_CyP,2,FALSE),"")</f>
        <v>VIVIENDA</v>
      </c>
      <c r="D2412" s="361"/>
      <c r="E2412" s="356"/>
      <c r="F2412" s="357"/>
      <c r="G2412" s="358"/>
    </row>
    <row r="2413" spans="1:7" ht="20.100000000000001" customHeight="1">
      <c r="A2413" s="354" t="s">
        <v>21</v>
      </c>
      <c r="B2413" s="394">
        <f>IFERROR(VLOOKUP(COUNTIF($A$1:A2413,"ITEM:"),Tabla_NumeroItem,2,FALSE),"")</f>
        <v>45</v>
      </c>
      <c r="C2413" s="360" t="str">
        <f>IFERROR(VLOOKUP(B2413,Tabla_CyP,2,FALSE),"")</f>
        <v>Flete</v>
      </c>
      <c r="D2413" s="338"/>
      <c r="E2413" s="356"/>
      <c r="F2413" s="351" t="s">
        <v>22</v>
      </c>
      <c r="G2413" s="362" t="str">
        <f>IFERROR(VLOOKUP(B2413,Tabla_CyP,4,FALSE),"")</f>
        <v>gl</v>
      </c>
    </row>
    <row r="2414" spans="1:7" ht="20.100000000000001" customHeight="1">
      <c r="A2414" s="354"/>
      <c r="B2414" s="355"/>
      <c r="C2414" s="360"/>
      <c r="D2414" s="338"/>
      <c r="E2414" s="356"/>
      <c r="F2414" s="357"/>
      <c r="G2414" s="358"/>
    </row>
    <row r="2415" spans="1:7" ht="20.100000000000001" customHeight="1">
      <c r="A2415" s="628" t="s">
        <v>581</v>
      </c>
      <c r="B2415" s="629"/>
      <c r="C2415" s="630" t="s">
        <v>0</v>
      </c>
      <c r="D2415" s="630" t="s">
        <v>23</v>
      </c>
      <c r="E2415" s="632" t="s">
        <v>24</v>
      </c>
      <c r="F2415" s="624" t="s">
        <v>25</v>
      </c>
      <c r="G2415" s="626" t="s">
        <v>26</v>
      </c>
    </row>
    <row r="2416" spans="1:7" ht="20.100000000000001" customHeight="1">
      <c r="A2416" s="363" t="s">
        <v>582</v>
      </c>
      <c r="B2416" s="364" t="s">
        <v>583</v>
      </c>
      <c r="C2416" s="631"/>
      <c r="D2416" s="631"/>
      <c r="E2416" s="633"/>
      <c r="F2416" s="625"/>
      <c r="G2416" s="627"/>
    </row>
    <row r="2417" spans="1:7" ht="20.100000000000001" customHeight="1">
      <c r="A2417" s="599"/>
      <c r="B2417" s="365"/>
      <c r="C2417" s="366" t="s">
        <v>721</v>
      </c>
      <c r="D2417" s="367"/>
      <c r="E2417" s="368"/>
      <c r="F2417" s="369"/>
      <c r="G2417" s="370"/>
    </row>
    <row r="2418" spans="1:7" ht="20.100000000000001" customHeight="1">
      <c r="A2418" s="371" t="str">
        <f t="shared" ref="A2418:A2431" si="729">IFERROR(VLOOKUP(C2418,Tabla_Insumos,4,FALSE),"")</f>
        <v/>
      </c>
      <c r="B2418" s="336" t="str">
        <f t="shared" ref="B2418:B2431" si="730">IFERROR(VLOOKUP(C2418,Tabla_Insumos,5,FALSE),"")</f>
        <v/>
      </c>
      <c r="C2418" s="372"/>
      <c r="D2418" s="333" t="str">
        <f t="shared" ref="D2418:D2431" si="731">IFERROR(VLOOKUP(C2418,Tabla_Insumos,2,FALSE),"")</f>
        <v/>
      </c>
      <c r="E2418" s="373"/>
      <c r="F2418" s="339">
        <f t="shared" ref="F2418:F2431" si="732">IFERROR(VLOOKUP(C2418,Tabla_Insumos,3,FALSE),0)</f>
        <v>0</v>
      </c>
      <c r="G2418" s="340">
        <f>ROUND(E2418*F2418,2)</f>
        <v>0</v>
      </c>
    </row>
    <row r="2419" spans="1:7" ht="20.100000000000001" customHeight="1">
      <c r="A2419" s="371" t="str">
        <f t="shared" si="729"/>
        <v/>
      </c>
      <c r="B2419" s="336" t="str">
        <f t="shared" si="730"/>
        <v/>
      </c>
      <c r="C2419" s="334"/>
      <c r="D2419" s="333" t="str">
        <f t="shared" si="731"/>
        <v/>
      </c>
      <c r="E2419" s="337"/>
      <c r="F2419" s="339">
        <f t="shared" si="732"/>
        <v>0</v>
      </c>
      <c r="G2419" s="340">
        <f t="shared" ref="G2419:G2431" si="733">ROUND(E2419*F2419,2)</f>
        <v>0</v>
      </c>
    </row>
    <row r="2420" spans="1:7" ht="20.100000000000001" customHeight="1">
      <c r="A2420" s="371" t="str">
        <f t="shared" si="729"/>
        <v/>
      </c>
      <c r="B2420" s="336" t="str">
        <f t="shared" si="730"/>
        <v/>
      </c>
      <c r="C2420" s="334"/>
      <c r="D2420" s="333" t="str">
        <f t="shared" si="731"/>
        <v/>
      </c>
      <c r="E2420" s="337"/>
      <c r="F2420" s="339">
        <f t="shared" si="732"/>
        <v>0</v>
      </c>
      <c r="G2420" s="340">
        <f t="shared" si="733"/>
        <v>0</v>
      </c>
    </row>
    <row r="2421" spans="1:7" ht="20.100000000000001" customHeight="1">
      <c r="A2421" s="371" t="str">
        <f t="shared" si="729"/>
        <v/>
      </c>
      <c r="B2421" s="336" t="str">
        <f t="shared" si="730"/>
        <v/>
      </c>
      <c r="C2421" s="335"/>
      <c r="D2421" s="333" t="str">
        <f t="shared" si="731"/>
        <v/>
      </c>
      <c r="E2421" s="337"/>
      <c r="F2421" s="339">
        <f t="shared" si="732"/>
        <v>0</v>
      </c>
      <c r="G2421" s="340">
        <f t="shared" si="733"/>
        <v>0</v>
      </c>
    </row>
    <row r="2422" spans="1:7" ht="20.100000000000001" customHeight="1">
      <c r="A2422" s="371" t="str">
        <f t="shared" si="729"/>
        <v/>
      </c>
      <c r="B2422" s="336" t="str">
        <f t="shared" si="730"/>
        <v/>
      </c>
      <c r="C2422" s="336"/>
      <c r="D2422" s="333" t="str">
        <f t="shared" si="731"/>
        <v/>
      </c>
      <c r="E2422" s="337"/>
      <c r="F2422" s="339">
        <f t="shared" si="732"/>
        <v>0</v>
      </c>
      <c r="G2422" s="340">
        <f t="shared" si="733"/>
        <v>0</v>
      </c>
    </row>
    <row r="2423" spans="1:7" ht="20.100000000000001" customHeight="1">
      <c r="A2423" s="371" t="str">
        <f t="shared" si="729"/>
        <v/>
      </c>
      <c r="B2423" s="336" t="str">
        <f t="shared" si="730"/>
        <v/>
      </c>
      <c r="C2423" s="372"/>
      <c r="D2423" s="333" t="str">
        <f t="shared" si="731"/>
        <v/>
      </c>
      <c r="E2423" s="337"/>
      <c r="F2423" s="339">
        <f t="shared" si="732"/>
        <v>0</v>
      </c>
      <c r="G2423" s="340">
        <f t="shared" si="733"/>
        <v>0</v>
      </c>
    </row>
    <row r="2424" spans="1:7" ht="20.100000000000001" customHeight="1">
      <c r="A2424" s="371" t="str">
        <f t="shared" si="729"/>
        <v/>
      </c>
      <c r="B2424" s="336" t="str">
        <f t="shared" si="730"/>
        <v/>
      </c>
      <c r="C2424" s="486"/>
      <c r="D2424" s="333" t="str">
        <f t="shared" si="731"/>
        <v/>
      </c>
      <c r="E2424" s="373"/>
      <c r="F2424" s="339">
        <f t="shared" si="732"/>
        <v>0</v>
      </c>
      <c r="G2424" s="340">
        <f t="shared" si="733"/>
        <v>0</v>
      </c>
    </row>
    <row r="2425" spans="1:7" ht="20.100000000000001" customHeight="1">
      <c r="A2425" s="371" t="str">
        <f t="shared" si="729"/>
        <v/>
      </c>
      <c r="B2425" s="336" t="str">
        <f t="shared" si="730"/>
        <v/>
      </c>
      <c r="C2425" s="372"/>
      <c r="D2425" s="333" t="str">
        <f t="shared" si="731"/>
        <v/>
      </c>
      <c r="E2425" s="373"/>
      <c r="F2425" s="339">
        <f t="shared" si="732"/>
        <v>0</v>
      </c>
      <c r="G2425" s="340">
        <f t="shared" si="733"/>
        <v>0</v>
      </c>
    </row>
    <row r="2426" spans="1:7" ht="20.100000000000001" customHeight="1">
      <c r="A2426" s="371" t="str">
        <f t="shared" si="729"/>
        <v/>
      </c>
      <c r="B2426" s="336" t="str">
        <f t="shared" si="730"/>
        <v/>
      </c>
      <c r="C2426" s="372"/>
      <c r="D2426" s="333" t="str">
        <f t="shared" si="731"/>
        <v/>
      </c>
      <c r="E2426" s="373"/>
      <c r="F2426" s="339">
        <f t="shared" si="732"/>
        <v>0</v>
      </c>
      <c r="G2426" s="340">
        <f t="shared" si="733"/>
        <v>0</v>
      </c>
    </row>
    <row r="2427" spans="1:7" ht="20.100000000000001" customHeight="1">
      <c r="A2427" s="371" t="str">
        <f t="shared" si="729"/>
        <v/>
      </c>
      <c r="B2427" s="336" t="str">
        <f t="shared" si="730"/>
        <v/>
      </c>
      <c r="C2427" s="372"/>
      <c r="D2427" s="333" t="str">
        <f t="shared" si="731"/>
        <v/>
      </c>
      <c r="E2427" s="373"/>
      <c r="F2427" s="339">
        <f t="shared" si="732"/>
        <v>0</v>
      </c>
      <c r="G2427" s="340">
        <f t="shared" si="733"/>
        <v>0</v>
      </c>
    </row>
    <row r="2428" spans="1:7" ht="20.100000000000001" customHeight="1">
      <c r="A2428" s="371" t="str">
        <f t="shared" si="729"/>
        <v/>
      </c>
      <c r="B2428" s="336" t="str">
        <f t="shared" si="730"/>
        <v/>
      </c>
      <c r="C2428" s="372"/>
      <c r="D2428" s="333" t="str">
        <f t="shared" si="731"/>
        <v/>
      </c>
      <c r="E2428" s="373"/>
      <c r="F2428" s="339">
        <f t="shared" si="732"/>
        <v>0</v>
      </c>
      <c r="G2428" s="340">
        <f t="shared" si="733"/>
        <v>0</v>
      </c>
    </row>
    <row r="2429" spans="1:7" ht="20.100000000000001" customHeight="1">
      <c r="A2429" s="371" t="str">
        <f t="shared" si="729"/>
        <v/>
      </c>
      <c r="B2429" s="336" t="str">
        <f t="shared" si="730"/>
        <v/>
      </c>
      <c r="C2429" s="372"/>
      <c r="D2429" s="333" t="str">
        <f t="shared" si="731"/>
        <v/>
      </c>
      <c r="E2429" s="373"/>
      <c r="F2429" s="339">
        <f t="shared" si="732"/>
        <v>0</v>
      </c>
      <c r="G2429" s="340">
        <f t="shared" si="733"/>
        <v>0</v>
      </c>
    </row>
    <row r="2430" spans="1:7" ht="20.100000000000001" customHeight="1">
      <c r="A2430" s="371" t="str">
        <f t="shared" si="729"/>
        <v/>
      </c>
      <c r="B2430" s="336" t="str">
        <f t="shared" si="730"/>
        <v/>
      </c>
      <c r="C2430" s="372"/>
      <c r="D2430" s="333" t="str">
        <f t="shared" si="731"/>
        <v/>
      </c>
      <c r="E2430" s="373"/>
      <c r="F2430" s="339">
        <f t="shared" si="732"/>
        <v>0</v>
      </c>
      <c r="G2430" s="340">
        <f t="shared" si="733"/>
        <v>0</v>
      </c>
    </row>
    <row r="2431" spans="1:7" ht="20.100000000000001" customHeight="1">
      <c r="A2431" s="371" t="str">
        <f t="shared" si="729"/>
        <v/>
      </c>
      <c r="B2431" s="336" t="str">
        <f t="shared" si="730"/>
        <v/>
      </c>
      <c r="C2431" s="372"/>
      <c r="D2431" s="333" t="str">
        <f t="shared" si="731"/>
        <v/>
      </c>
      <c r="E2431" s="373"/>
      <c r="F2431" s="339">
        <f t="shared" si="732"/>
        <v>0</v>
      </c>
      <c r="G2431" s="340">
        <f t="shared" si="733"/>
        <v>0</v>
      </c>
    </row>
    <row r="2432" spans="1:7" ht="20.100000000000001" customHeight="1">
      <c r="A2432" s="374"/>
      <c r="B2432" s="360"/>
      <c r="C2432" s="360"/>
      <c r="D2432" s="338"/>
      <c r="E2432" s="356"/>
      <c r="F2432" s="598" t="s">
        <v>27</v>
      </c>
      <c r="G2432" s="341">
        <f>SUBTOTAL(9,G2418:G2431)</f>
        <v>0</v>
      </c>
    </row>
    <row r="2433" spans="1:7" ht="20.100000000000001" customHeight="1">
      <c r="A2433" s="374"/>
      <c r="B2433" s="360"/>
      <c r="C2433" s="347" t="s">
        <v>722</v>
      </c>
      <c r="D2433" s="338"/>
      <c r="E2433" s="356"/>
      <c r="F2433" s="357"/>
      <c r="G2433" s="375"/>
    </row>
    <row r="2434" spans="1:7" ht="20.100000000000001" customHeight="1">
      <c r="A2434" s="371" t="str">
        <f t="shared" ref="A2434:A2441" si="734">IFERROR(VLOOKUP(C2434,Tabla_Insumos,4,FALSE),"")</f>
        <v/>
      </c>
      <c r="B2434" s="336" t="str">
        <f t="shared" ref="B2434:B2441" si="735">IFERROR(VLOOKUP(C2434,Tabla_Insumos,5,FALSE),"")</f>
        <v/>
      </c>
      <c r="C2434" s="399"/>
      <c r="D2434" s="333" t="str">
        <f t="shared" ref="D2434:D2441" si="736">IFERROR(VLOOKUP(C2434,Tabla_Insumos,2,FALSE),"")</f>
        <v/>
      </c>
      <c r="E2434" s="373"/>
      <c r="F2434" s="376">
        <f>IFERROR(VLOOKUP(C2434,Tabla_Insumos,3,FALSE),0)</f>
        <v>0</v>
      </c>
      <c r="G2434" s="340">
        <f>ROUND(E2434*F2434,2)</f>
        <v>0</v>
      </c>
    </row>
    <row r="2435" spans="1:7" ht="20.100000000000001" customHeight="1">
      <c r="A2435" s="371" t="str">
        <f t="shared" si="734"/>
        <v/>
      </c>
      <c r="B2435" s="336" t="str">
        <f t="shared" si="735"/>
        <v/>
      </c>
      <c r="C2435" s="372"/>
      <c r="D2435" s="333" t="str">
        <f t="shared" si="736"/>
        <v/>
      </c>
      <c r="E2435" s="373"/>
      <c r="F2435" s="376">
        <f>IFERROR(VLOOKUP(C2435,Tabla_Insumos,3,FALSE),0)</f>
        <v>0</v>
      </c>
      <c r="G2435" s="340">
        <f t="shared" ref="G2435:G2441" si="737">ROUND(E2435*F2435,2)</f>
        <v>0</v>
      </c>
    </row>
    <row r="2436" spans="1:7" ht="20.100000000000001" customHeight="1">
      <c r="A2436" s="371" t="str">
        <f t="shared" si="734"/>
        <v/>
      </c>
      <c r="B2436" s="336" t="str">
        <f t="shared" si="735"/>
        <v/>
      </c>
      <c r="C2436" s="486"/>
      <c r="D2436" s="333" t="str">
        <f t="shared" si="736"/>
        <v/>
      </c>
      <c r="E2436" s="373"/>
      <c r="F2436" s="376">
        <f>+SUM(G2434:G2435)</f>
        <v>0</v>
      </c>
      <c r="G2436" s="340">
        <f t="shared" si="737"/>
        <v>0</v>
      </c>
    </row>
    <row r="2437" spans="1:7" ht="20.100000000000001" customHeight="1">
      <c r="A2437" s="371" t="str">
        <f t="shared" si="734"/>
        <v/>
      </c>
      <c r="B2437" s="336" t="str">
        <f t="shared" si="735"/>
        <v/>
      </c>
      <c r="C2437" s="336"/>
      <c r="D2437" s="333" t="str">
        <f t="shared" si="736"/>
        <v/>
      </c>
      <c r="E2437" s="337"/>
      <c r="F2437" s="376">
        <f>IFERROR(VLOOKUP(C2437,Tabla_Insumos,3,FALSE),0)</f>
        <v>0</v>
      </c>
      <c r="G2437" s="340">
        <f t="shared" si="737"/>
        <v>0</v>
      </c>
    </row>
    <row r="2438" spans="1:7" ht="20.100000000000001" customHeight="1">
      <c r="A2438" s="371" t="str">
        <f t="shared" si="734"/>
        <v/>
      </c>
      <c r="B2438" s="336" t="str">
        <f t="shared" si="735"/>
        <v/>
      </c>
      <c r="C2438" s="336"/>
      <c r="D2438" s="333" t="str">
        <f t="shared" si="736"/>
        <v/>
      </c>
      <c r="E2438" s="337"/>
      <c r="F2438" s="376">
        <f>IFERROR(VLOOKUP(C2438,Tabla_Insumos,3,FALSE),0)</f>
        <v>0</v>
      </c>
      <c r="G2438" s="340">
        <f t="shared" si="737"/>
        <v>0</v>
      </c>
    </row>
    <row r="2439" spans="1:7" ht="20.100000000000001" customHeight="1">
      <c r="A2439" s="371" t="str">
        <f t="shared" si="734"/>
        <v/>
      </c>
      <c r="B2439" s="336" t="str">
        <f t="shared" si="735"/>
        <v/>
      </c>
      <c r="C2439" s="336"/>
      <c r="D2439" s="333" t="str">
        <f t="shared" si="736"/>
        <v/>
      </c>
      <c r="E2439" s="337"/>
      <c r="F2439" s="376">
        <f>IFERROR(VLOOKUP(C2439,Tabla_Insumos,3,FALSE),0)</f>
        <v>0</v>
      </c>
      <c r="G2439" s="340">
        <f t="shared" si="737"/>
        <v>0</v>
      </c>
    </row>
    <row r="2440" spans="1:7" ht="20.100000000000001" customHeight="1">
      <c r="A2440" s="371" t="str">
        <f t="shared" si="734"/>
        <v/>
      </c>
      <c r="B2440" s="336" t="str">
        <f t="shared" si="735"/>
        <v/>
      </c>
      <c r="C2440" s="372"/>
      <c r="D2440" s="333" t="str">
        <f t="shared" si="736"/>
        <v/>
      </c>
      <c r="E2440" s="373"/>
      <c r="F2440" s="376">
        <f>IFERROR(VLOOKUP(C2440,Tabla_Insumos,3,FALSE),0)</f>
        <v>0</v>
      </c>
      <c r="G2440" s="340">
        <f t="shared" si="737"/>
        <v>0</v>
      </c>
    </row>
    <row r="2441" spans="1:7" ht="20.100000000000001" customHeight="1">
      <c r="A2441" s="371" t="str">
        <f t="shared" si="734"/>
        <v/>
      </c>
      <c r="B2441" s="336" t="str">
        <f t="shared" si="735"/>
        <v/>
      </c>
      <c r="C2441" s="372"/>
      <c r="D2441" s="333" t="str">
        <f t="shared" si="736"/>
        <v/>
      </c>
      <c r="E2441" s="373"/>
      <c r="F2441" s="376">
        <f>IFERROR(VLOOKUP(C2441,Tabla_Insumos,3,FALSE),0)</f>
        <v>0</v>
      </c>
      <c r="G2441" s="340">
        <f t="shared" si="737"/>
        <v>0</v>
      </c>
    </row>
    <row r="2442" spans="1:7" ht="20.100000000000001" customHeight="1">
      <c r="A2442" s="374"/>
      <c r="B2442" s="360"/>
      <c r="C2442" s="360"/>
      <c r="D2442" s="338"/>
      <c r="E2442" s="356"/>
      <c r="F2442" s="598" t="s">
        <v>28</v>
      </c>
      <c r="G2442" s="341">
        <f>SUBTOTAL(9,G2434:G2441)</f>
        <v>0</v>
      </c>
    </row>
    <row r="2443" spans="1:7" ht="20.100000000000001" customHeight="1">
      <c r="A2443" s="374"/>
      <c r="B2443" s="360"/>
      <c r="C2443" s="347" t="s">
        <v>723</v>
      </c>
      <c r="D2443" s="338"/>
      <c r="E2443" s="356"/>
      <c r="F2443" s="357"/>
      <c r="G2443" s="375"/>
    </row>
    <row r="2444" spans="1:7" ht="20.100000000000001" customHeight="1">
      <c r="A2444" s="371" t="str">
        <f t="shared" ref="A2444:A2452" si="738">IFERROR(VLOOKUP(C2444,Tabla_Insumos,4,FALSE),"")</f>
        <v/>
      </c>
      <c r="B2444" s="336" t="str">
        <f t="shared" ref="B2444:B2452" si="739">IFERROR(VLOOKUP(C2444,Tabla_Insumos,5,FALSE),"")</f>
        <v/>
      </c>
      <c r="C2444" s="377"/>
      <c r="D2444" s="333" t="str">
        <f t="shared" ref="D2444:D2452" si="740">IFERROR(VLOOKUP(C2444,Tabla_Insumos,2,FALSE),"")</f>
        <v/>
      </c>
      <c r="E2444" s="401"/>
      <c r="F2444" s="339">
        <f t="shared" ref="F2444:F2452" si="741">IFERROR(VLOOKUP(C2444,Tabla_Insumos,3,FALSE),0)</f>
        <v>0</v>
      </c>
      <c r="G2444" s="340">
        <f>ROUND(E2444*F2444,2)</f>
        <v>0</v>
      </c>
    </row>
    <row r="2445" spans="1:7" ht="20.100000000000001" customHeight="1">
      <c r="A2445" s="371" t="str">
        <f t="shared" si="738"/>
        <v/>
      </c>
      <c r="B2445" s="336" t="str">
        <f t="shared" si="739"/>
        <v/>
      </c>
      <c r="C2445" s="377"/>
      <c r="D2445" s="333" t="str">
        <f t="shared" si="740"/>
        <v/>
      </c>
      <c r="E2445" s="401"/>
      <c r="F2445" s="339">
        <f t="shared" si="741"/>
        <v>0</v>
      </c>
      <c r="G2445" s="340">
        <f t="shared" ref="G2445:G2452" si="742">ROUND(E2445*F2445,2)</f>
        <v>0</v>
      </c>
    </row>
    <row r="2446" spans="1:7" ht="20.100000000000001" customHeight="1">
      <c r="A2446" s="371" t="str">
        <f t="shared" si="738"/>
        <v/>
      </c>
      <c r="B2446" s="336" t="str">
        <f t="shared" si="739"/>
        <v/>
      </c>
      <c r="C2446" s="399"/>
      <c r="D2446" s="333" t="str">
        <f t="shared" si="740"/>
        <v/>
      </c>
      <c r="E2446" s="401"/>
      <c r="F2446" s="339">
        <f t="shared" si="741"/>
        <v>0</v>
      </c>
      <c r="G2446" s="340">
        <f t="shared" si="742"/>
        <v>0</v>
      </c>
    </row>
    <row r="2447" spans="1:7" ht="20.100000000000001" customHeight="1">
      <c r="A2447" s="371" t="str">
        <f t="shared" si="738"/>
        <v/>
      </c>
      <c r="B2447" s="336" t="str">
        <f t="shared" si="739"/>
        <v/>
      </c>
      <c r="C2447" s="372"/>
      <c r="D2447" s="333" t="str">
        <f t="shared" si="740"/>
        <v/>
      </c>
      <c r="E2447" s="373"/>
      <c r="F2447" s="339">
        <f t="shared" si="741"/>
        <v>0</v>
      </c>
      <c r="G2447" s="340">
        <f t="shared" si="742"/>
        <v>0</v>
      </c>
    </row>
    <row r="2448" spans="1:7" ht="20.100000000000001" customHeight="1">
      <c r="A2448" s="371" t="str">
        <f t="shared" si="738"/>
        <v/>
      </c>
      <c r="B2448" s="336" t="str">
        <f t="shared" si="739"/>
        <v/>
      </c>
      <c r="C2448" s="372"/>
      <c r="D2448" s="333" t="str">
        <f t="shared" si="740"/>
        <v/>
      </c>
      <c r="E2448" s="373"/>
      <c r="F2448" s="339">
        <f t="shared" si="741"/>
        <v>0</v>
      </c>
      <c r="G2448" s="340">
        <f t="shared" si="742"/>
        <v>0</v>
      </c>
    </row>
    <row r="2449" spans="1:7" ht="20.100000000000001" customHeight="1">
      <c r="A2449" s="371" t="str">
        <f t="shared" si="738"/>
        <v/>
      </c>
      <c r="B2449" s="336" t="str">
        <f t="shared" si="739"/>
        <v/>
      </c>
      <c r="C2449" s="372"/>
      <c r="D2449" s="333" t="str">
        <f t="shared" si="740"/>
        <v/>
      </c>
      <c r="E2449" s="373"/>
      <c r="F2449" s="339">
        <f t="shared" si="741"/>
        <v>0</v>
      </c>
      <c r="G2449" s="340">
        <f t="shared" si="742"/>
        <v>0</v>
      </c>
    </row>
    <row r="2450" spans="1:7" ht="20.100000000000001" customHeight="1">
      <c r="A2450" s="371" t="str">
        <f t="shared" si="738"/>
        <v/>
      </c>
      <c r="B2450" s="336" t="str">
        <f t="shared" si="739"/>
        <v/>
      </c>
      <c r="C2450" s="372"/>
      <c r="D2450" s="333" t="str">
        <f t="shared" si="740"/>
        <v/>
      </c>
      <c r="E2450" s="373"/>
      <c r="F2450" s="339">
        <f t="shared" si="741"/>
        <v>0</v>
      </c>
      <c r="G2450" s="340">
        <f t="shared" si="742"/>
        <v>0</v>
      </c>
    </row>
    <row r="2451" spans="1:7" ht="20.100000000000001" customHeight="1">
      <c r="A2451" s="371" t="str">
        <f t="shared" si="738"/>
        <v/>
      </c>
      <c r="B2451" s="336" t="str">
        <f t="shared" si="739"/>
        <v/>
      </c>
      <c r="C2451" s="372"/>
      <c r="D2451" s="333" t="str">
        <f t="shared" si="740"/>
        <v/>
      </c>
      <c r="E2451" s="373"/>
      <c r="F2451" s="339">
        <f t="shared" si="741"/>
        <v>0</v>
      </c>
      <c r="G2451" s="340">
        <f t="shared" si="742"/>
        <v>0</v>
      </c>
    </row>
    <row r="2452" spans="1:7" ht="20.100000000000001" customHeight="1">
      <c r="A2452" s="371" t="str">
        <f t="shared" si="738"/>
        <v/>
      </c>
      <c r="B2452" s="336" t="str">
        <f t="shared" si="739"/>
        <v/>
      </c>
      <c r="C2452" s="372"/>
      <c r="D2452" s="333" t="str">
        <f t="shared" si="740"/>
        <v/>
      </c>
      <c r="E2452" s="373"/>
      <c r="F2452" s="339">
        <f t="shared" si="741"/>
        <v>0</v>
      </c>
      <c r="G2452" s="340">
        <f t="shared" si="742"/>
        <v>0</v>
      </c>
    </row>
    <row r="2453" spans="1:7" ht="20.100000000000001" customHeight="1">
      <c r="A2453" s="379"/>
      <c r="B2453" s="338"/>
      <c r="C2453" s="360"/>
      <c r="D2453" s="338"/>
      <c r="E2453" s="356"/>
      <c r="F2453" s="598" t="s">
        <v>29</v>
      </c>
      <c r="G2453" s="341">
        <f>SUBTOTAL(9,G2444:G2452)</f>
        <v>0</v>
      </c>
    </row>
    <row r="2454" spans="1:7" ht="20.100000000000001" customHeight="1" thickBot="1">
      <c r="A2454" s="380"/>
      <c r="B2454" s="381"/>
      <c r="C2454" s="382"/>
      <c r="D2454" s="381"/>
      <c r="E2454" s="383"/>
      <c r="F2454" s="384"/>
      <c r="G2454" s="385"/>
    </row>
    <row r="2455" spans="1:7" ht="20.100000000000001" customHeight="1" thickBot="1">
      <c r="A2455" s="395">
        <f>B2413</f>
        <v>45</v>
      </c>
      <c r="B2455" s="386" t="str">
        <f>C2413</f>
        <v>Flete</v>
      </c>
      <c r="C2455" s="387"/>
      <c r="D2455" s="387" t="s">
        <v>30</v>
      </c>
      <c r="E2455" s="388"/>
      <c r="F2455" s="389" t="s">
        <v>31</v>
      </c>
      <c r="G2455" s="390">
        <f>SUBTOTAL(9,G2418:G2454)</f>
        <v>0</v>
      </c>
    </row>
    <row r="2456" spans="1:7" ht="20.100000000000001" customHeight="1" thickTop="1" thickBot="1"/>
    <row r="2457" spans="1:7" ht="20.100000000000001" customHeight="1" thickTop="1">
      <c r="A2457" s="391" t="s">
        <v>1255</v>
      </c>
      <c r="B2457" s="392"/>
      <c r="C2457" s="392"/>
      <c r="D2457" s="392"/>
      <c r="E2457" s="392"/>
      <c r="F2457" s="392"/>
      <c r="G2457" s="393"/>
    </row>
    <row r="2458" spans="1:7" ht="20.100000000000001" customHeight="1">
      <c r="A2458" s="344" t="s">
        <v>719</v>
      </c>
      <c r="B2458" s="345" t="str">
        <f>Comitente</f>
        <v>INSTITUTO PROVINCIAL DE LA VIVIENDA</v>
      </c>
      <c r="C2458" s="346"/>
      <c r="D2458" s="347"/>
      <c r="E2458" s="347"/>
      <c r="F2458" s="348"/>
      <c r="G2458" s="349"/>
    </row>
    <row r="2459" spans="1:7" ht="20.100000000000001" customHeight="1">
      <c r="A2459" s="344" t="s">
        <v>720</v>
      </c>
      <c r="B2459" s="345" t="str">
        <f>Contratista</f>
        <v>xxxxxx</v>
      </c>
      <c r="C2459" s="350"/>
      <c r="D2459" s="350"/>
      <c r="E2459" s="350"/>
      <c r="F2459" s="351"/>
      <c r="G2459" s="352"/>
    </row>
    <row r="2460" spans="1:7" ht="20.100000000000001" customHeight="1">
      <c r="A2460" s="344" t="s">
        <v>20</v>
      </c>
      <c r="B2460" s="345" t="str">
        <f>Obra</f>
        <v>BARRIO SAN CAYETANO - DPTO. CHIMBAS</v>
      </c>
      <c r="C2460" s="350"/>
      <c r="D2460" s="350"/>
      <c r="E2460" s="350"/>
      <c r="F2460" s="351" t="s">
        <v>33</v>
      </c>
      <c r="G2460" s="353">
        <f>+Datos!$C$10</f>
        <v>43525</v>
      </c>
    </row>
    <row r="2461" spans="1:7" ht="20.100000000000001" customHeight="1">
      <c r="A2461" s="354" t="s">
        <v>718</v>
      </c>
      <c r="B2461" s="355" t="str">
        <f>Ubicación</f>
        <v>DPTO. CHIMBAS</v>
      </c>
      <c r="C2461" s="355"/>
      <c r="D2461" s="338"/>
      <c r="E2461" s="356"/>
      <c r="F2461" s="357"/>
      <c r="G2461" s="358"/>
    </row>
    <row r="2462" spans="1:7" ht="20.100000000000001" customHeight="1">
      <c r="A2462" s="354" t="s">
        <v>34</v>
      </c>
      <c r="B2462" s="359" t="s">
        <v>1126</v>
      </c>
      <c r="C2462" s="360" t="str">
        <f>IFERROR(VLOOKUP(B2462,Tabla_CyP,2,FALSE),"")</f>
        <v>INFRAESTRUCTURA</v>
      </c>
      <c r="D2462" s="361"/>
      <c r="E2462" s="356"/>
      <c r="F2462" s="357"/>
      <c r="G2462" s="358"/>
    </row>
    <row r="2463" spans="1:7" ht="20.100000000000001" customHeight="1">
      <c r="A2463" s="354" t="s">
        <v>21</v>
      </c>
      <c r="B2463" s="394">
        <f>IFERROR(VLOOKUP(COUNTIF($A$1:A2463,"ITEM:"),Tabla_NumeroItem,2,FALSE),"")</f>
        <v>46</v>
      </c>
      <c r="C2463" s="360" t="str">
        <f>IFERROR(VLOOKUP(B2463,Tabla_CyP,2,FALSE),"")</f>
        <v>Demolición de plateas de hormigón armado</v>
      </c>
      <c r="D2463" s="338"/>
      <c r="E2463" s="356"/>
      <c r="F2463" s="351" t="s">
        <v>22</v>
      </c>
      <c r="G2463" s="362" t="str">
        <f>IFERROR(VLOOKUP(B2463,Tabla_CyP,4,FALSE),"")</f>
        <v>u</v>
      </c>
    </row>
    <row r="2464" spans="1:7" ht="20.100000000000001" customHeight="1">
      <c r="A2464" s="354"/>
      <c r="B2464" s="355"/>
      <c r="C2464" s="360"/>
      <c r="D2464" s="338"/>
      <c r="E2464" s="356"/>
      <c r="F2464" s="357"/>
      <c r="G2464" s="358"/>
    </row>
    <row r="2465" spans="1:7" ht="20.100000000000001" customHeight="1">
      <c r="A2465" s="628" t="s">
        <v>581</v>
      </c>
      <c r="B2465" s="629"/>
      <c r="C2465" s="630" t="s">
        <v>0</v>
      </c>
      <c r="D2465" s="630" t="s">
        <v>23</v>
      </c>
      <c r="E2465" s="632" t="s">
        <v>24</v>
      </c>
      <c r="F2465" s="624" t="s">
        <v>25</v>
      </c>
      <c r="G2465" s="626" t="s">
        <v>26</v>
      </c>
    </row>
    <row r="2466" spans="1:7" ht="20.100000000000001" customHeight="1">
      <c r="A2466" s="363" t="s">
        <v>582</v>
      </c>
      <c r="B2466" s="364" t="s">
        <v>583</v>
      </c>
      <c r="C2466" s="631"/>
      <c r="D2466" s="631"/>
      <c r="E2466" s="633"/>
      <c r="F2466" s="625"/>
      <c r="G2466" s="627"/>
    </row>
    <row r="2467" spans="1:7" ht="20.100000000000001" customHeight="1">
      <c r="A2467" s="599"/>
      <c r="B2467" s="365"/>
      <c r="C2467" s="366" t="s">
        <v>721</v>
      </c>
      <c r="D2467" s="367"/>
      <c r="E2467" s="368"/>
      <c r="F2467" s="369"/>
      <c r="G2467" s="370"/>
    </row>
    <row r="2468" spans="1:7" ht="20.100000000000001" customHeight="1">
      <c r="A2468" s="371" t="str">
        <f t="shared" ref="A2468:A2481" si="743">IFERROR(VLOOKUP(C2468,Tabla_Insumos,4,FALSE),"")</f>
        <v/>
      </c>
      <c r="B2468" s="336" t="str">
        <f t="shared" ref="B2468:B2481" si="744">IFERROR(VLOOKUP(C2468,Tabla_Insumos,5,FALSE),"")</f>
        <v/>
      </c>
      <c r="C2468" s="372"/>
      <c r="D2468" s="333" t="str">
        <f t="shared" ref="D2468:D2481" si="745">IFERROR(VLOOKUP(C2468,Tabla_Insumos,2,FALSE),"")</f>
        <v/>
      </c>
      <c r="E2468" s="373"/>
      <c r="F2468" s="339">
        <f t="shared" ref="F2468:F2481" si="746">IFERROR(VLOOKUP(C2468,Tabla_Insumos,3,FALSE),0)</f>
        <v>0</v>
      </c>
      <c r="G2468" s="340">
        <f>ROUND(E2468*F2468,2)</f>
        <v>0</v>
      </c>
    </row>
    <row r="2469" spans="1:7" ht="20.100000000000001" customHeight="1">
      <c r="A2469" s="371" t="str">
        <f t="shared" si="743"/>
        <v/>
      </c>
      <c r="B2469" s="336" t="str">
        <f t="shared" si="744"/>
        <v/>
      </c>
      <c r="C2469" s="334"/>
      <c r="D2469" s="333" t="str">
        <f t="shared" si="745"/>
        <v/>
      </c>
      <c r="E2469" s="337"/>
      <c r="F2469" s="339">
        <f t="shared" si="746"/>
        <v>0</v>
      </c>
      <c r="G2469" s="340">
        <f t="shared" ref="G2469:G2481" si="747">ROUND(E2469*F2469,2)</f>
        <v>0</v>
      </c>
    </row>
    <row r="2470" spans="1:7" ht="20.100000000000001" customHeight="1">
      <c r="A2470" s="371" t="str">
        <f t="shared" si="743"/>
        <v/>
      </c>
      <c r="B2470" s="336" t="str">
        <f t="shared" si="744"/>
        <v/>
      </c>
      <c r="C2470" s="334"/>
      <c r="D2470" s="333" t="str">
        <f t="shared" si="745"/>
        <v/>
      </c>
      <c r="E2470" s="337"/>
      <c r="F2470" s="339">
        <f t="shared" si="746"/>
        <v>0</v>
      </c>
      <c r="G2470" s="340">
        <f t="shared" si="747"/>
        <v>0</v>
      </c>
    </row>
    <row r="2471" spans="1:7" ht="20.100000000000001" customHeight="1">
      <c r="A2471" s="371" t="str">
        <f t="shared" si="743"/>
        <v/>
      </c>
      <c r="B2471" s="336" t="str">
        <f t="shared" si="744"/>
        <v/>
      </c>
      <c r="C2471" s="335"/>
      <c r="D2471" s="333" t="str">
        <f t="shared" si="745"/>
        <v/>
      </c>
      <c r="E2471" s="337"/>
      <c r="F2471" s="339">
        <f t="shared" si="746"/>
        <v>0</v>
      </c>
      <c r="G2471" s="340">
        <f t="shared" si="747"/>
        <v>0</v>
      </c>
    </row>
    <row r="2472" spans="1:7" ht="20.100000000000001" customHeight="1">
      <c r="A2472" s="371" t="str">
        <f t="shared" si="743"/>
        <v/>
      </c>
      <c r="B2472" s="336" t="str">
        <f t="shared" si="744"/>
        <v/>
      </c>
      <c r="C2472" s="336"/>
      <c r="D2472" s="333" t="str">
        <f t="shared" si="745"/>
        <v/>
      </c>
      <c r="E2472" s="337"/>
      <c r="F2472" s="339">
        <f t="shared" si="746"/>
        <v>0</v>
      </c>
      <c r="G2472" s="340">
        <f t="shared" si="747"/>
        <v>0</v>
      </c>
    </row>
    <row r="2473" spans="1:7" ht="20.100000000000001" customHeight="1">
      <c r="A2473" s="371" t="str">
        <f t="shared" si="743"/>
        <v/>
      </c>
      <c r="B2473" s="336" t="str">
        <f t="shared" si="744"/>
        <v/>
      </c>
      <c r="C2473" s="372"/>
      <c r="D2473" s="333" t="str">
        <f t="shared" si="745"/>
        <v/>
      </c>
      <c r="E2473" s="337"/>
      <c r="F2473" s="339">
        <f t="shared" si="746"/>
        <v>0</v>
      </c>
      <c r="G2473" s="340">
        <f t="shared" si="747"/>
        <v>0</v>
      </c>
    </row>
    <row r="2474" spans="1:7" ht="20.100000000000001" customHeight="1">
      <c r="A2474" s="371" t="str">
        <f t="shared" si="743"/>
        <v/>
      </c>
      <c r="B2474" s="336" t="str">
        <f t="shared" si="744"/>
        <v/>
      </c>
      <c r="C2474" s="486"/>
      <c r="D2474" s="333" t="str">
        <f t="shared" si="745"/>
        <v/>
      </c>
      <c r="E2474" s="373"/>
      <c r="F2474" s="339">
        <f t="shared" si="746"/>
        <v>0</v>
      </c>
      <c r="G2474" s="340">
        <f t="shared" si="747"/>
        <v>0</v>
      </c>
    </row>
    <row r="2475" spans="1:7" ht="20.100000000000001" customHeight="1">
      <c r="A2475" s="371" t="str">
        <f t="shared" si="743"/>
        <v/>
      </c>
      <c r="B2475" s="336" t="str">
        <f t="shared" si="744"/>
        <v/>
      </c>
      <c r="C2475" s="372"/>
      <c r="D2475" s="333" t="str">
        <f t="shared" si="745"/>
        <v/>
      </c>
      <c r="E2475" s="373"/>
      <c r="F2475" s="339">
        <f t="shared" si="746"/>
        <v>0</v>
      </c>
      <c r="G2475" s="340">
        <f t="shared" si="747"/>
        <v>0</v>
      </c>
    </row>
    <row r="2476" spans="1:7" ht="20.100000000000001" customHeight="1">
      <c r="A2476" s="371" t="str">
        <f t="shared" si="743"/>
        <v/>
      </c>
      <c r="B2476" s="336" t="str">
        <f t="shared" si="744"/>
        <v/>
      </c>
      <c r="C2476" s="372"/>
      <c r="D2476" s="333" t="str">
        <f t="shared" si="745"/>
        <v/>
      </c>
      <c r="E2476" s="373"/>
      <c r="F2476" s="339">
        <f t="shared" si="746"/>
        <v>0</v>
      </c>
      <c r="G2476" s="340">
        <f t="shared" si="747"/>
        <v>0</v>
      </c>
    </row>
    <row r="2477" spans="1:7" ht="20.100000000000001" customHeight="1">
      <c r="A2477" s="371" t="str">
        <f t="shared" si="743"/>
        <v/>
      </c>
      <c r="B2477" s="336" t="str">
        <f t="shared" si="744"/>
        <v/>
      </c>
      <c r="C2477" s="372"/>
      <c r="D2477" s="333" t="str">
        <f t="shared" si="745"/>
        <v/>
      </c>
      <c r="E2477" s="373"/>
      <c r="F2477" s="339">
        <f t="shared" si="746"/>
        <v>0</v>
      </c>
      <c r="G2477" s="340">
        <f t="shared" si="747"/>
        <v>0</v>
      </c>
    </row>
    <row r="2478" spans="1:7" ht="20.100000000000001" customHeight="1">
      <c r="A2478" s="371" t="str">
        <f t="shared" si="743"/>
        <v/>
      </c>
      <c r="B2478" s="336" t="str">
        <f t="shared" si="744"/>
        <v/>
      </c>
      <c r="C2478" s="372"/>
      <c r="D2478" s="333" t="str">
        <f t="shared" si="745"/>
        <v/>
      </c>
      <c r="E2478" s="373"/>
      <c r="F2478" s="339">
        <f t="shared" si="746"/>
        <v>0</v>
      </c>
      <c r="G2478" s="340">
        <f t="shared" si="747"/>
        <v>0</v>
      </c>
    </row>
    <row r="2479" spans="1:7" ht="20.100000000000001" customHeight="1">
      <c r="A2479" s="371" t="str">
        <f t="shared" si="743"/>
        <v/>
      </c>
      <c r="B2479" s="336" t="str">
        <f t="shared" si="744"/>
        <v/>
      </c>
      <c r="C2479" s="372"/>
      <c r="D2479" s="333" t="str">
        <f t="shared" si="745"/>
        <v/>
      </c>
      <c r="E2479" s="373"/>
      <c r="F2479" s="339">
        <f t="shared" si="746"/>
        <v>0</v>
      </c>
      <c r="G2479" s="340">
        <f t="shared" si="747"/>
        <v>0</v>
      </c>
    </row>
    <row r="2480" spans="1:7" ht="20.100000000000001" customHeight="1">
      <c r="A2480" s="371" t="str">
        <f t="shared" si="743"/>
        <v/>
      </c>
      <c r="B2480" s="336" t="str">
        <f t="shared" si="744"/>
        <v/>
      </c>
      <c r="C2480" s="372"/>
      <c r="D2480" s="333" t="str">
        <f t="shared" si="745"/>
        <v/>
      </c>
      <c r="E2480" s="373"/>
      <c r="F2480" s="339">
        <f t="shared" si="746"/>
        <v>0</v>
      </c>
      <c r="G2480" s="340">
        <f t="shared" si="747"/>
        <v>0</v>
      </c>
    </row>
    <row r="2481" spans="1:7" ht="20.100000000000001" customHeight="1">
      <c r="A2481" s="371" t="str">
        <f t="shared" si="743"/>
        <v/>
      </c>
      <c r="B2481" s="336" t="str">
        <f t="shared" si="744"/>
        <v/>
      </c>
      <c r="C2481" s="372"/>
      <c r="D2481" s="333" t="str">
        <f t="shared" si="745"/>
        <v/>
      </c>
      <c r="E2481" s="373"/>
      <c r="F2481" s="339">
        <f t="shared" si="746"/>
        <v>0</v>
      </c>
      <c r="G2481" s="340">
        <f t="shared" si="747"/>
        <v>0</v>
      </c>
    </row>
    <row r="2482" spans="1:7" ht="20.100000000000001" customHeight="1">
      <c r="A2482" s="374"/>
      <c r="B2482" s="360"/>
      <c r="C2482" s="360"/>
      <c r="D2482" s="338"/>
      <c r="E2482" s="356"/>
      <c r="F2482" s="598" t="s">
        <v>27</v>
      </c>
      <c r="G2482" s="341">
        <f>SUBTOTAL(9,G2468:G2481)</f>
        <v>0</v>
      </c>
    </row>
    <row r="2483" spans="1:7" ht="20.100000000000001" customHeight="1">
      <c r="A2483" s="374"/>
      <c r="B2483" s="360"/>
      <c r="C2483" s="347" t="s">
        <v>722</v>
      </c>
      <c r="D2483" s="338"/>
      <c r="E2483" s="356"/>
      <c r="F2483" s="357"/>
      <c r="G2483" s="375"/>
    </row>
    <row r="2484" spans="1:7" ht="20.100000000000001" customHeight="1">
      <c r="A2484" s="371" t="str">
        <f t="shared" ref="A2484:A2491" si="748">IFERROR(VLOOKUP(C2484,Tabla_Insumos,4,FALSE),"")</f>
        <v/>
      </c>
      <c r="B2484" s="336" t="str">
        <f t="shared" ref="B2484:B2491" si="749">IFERROR(VLOOKUP(C2484,Tabla_Insumos,5,FALSE),"")</f>
        <v/>
      </c>
      <c r="C2484" s="399"/>
      <c r="D2484" s="333" t="str">
        <f t="shared" ref="D2484:D2491" si="750">IFERROR(VLOOKUP(C2484,Tabla_Insumos,2,FALSE),"")</f>
        <v/>
      </c>
      <c r="E2484" s="373"/>
      <c r="F2484" s="376">
        <f>IFERROR(VLOOKUP(C2484,Tabla_Insumos,3,FALSE),0)</f>
        <v>0</v>
      </c>
      <c r="G2484" s="340">
        <f>ROUND(E2484*F2484,2)</f>
        <v>0</v>
      </c>
    </row>
    <row r="2485" spans="1:7" ht="20.100000000000001" customHeight="1">
      <c r="A2485" s="371" t="str">
        <f t="shared" si="748"/>
        <v/>
      </c>
      <c r="B2485" s="336" t="str">
        <f t="shared" si="749"/>
        <v/>
      </c>
      <c r="C2485" s="372"/>
      <c r="D2485" s="333" t="str">
        <f t="shared" si="750"/>
        <v/>
      </c>
      <c r="E2485" s="373"/>
      <c r="F2485" s="376">
        <f>IFERROR(VLOOKUP(C2485,Tabla_Insumos,3,FALSE),0)</f>
        <v>0</v>
      </c>
      <c r="G2485" s="340">
        <f t="shared" ref="G2485:G2491" si="751">ROUND(E2485*F2485,2)</f>
        <v>0</v>
      </c>
    </row>
    <row r="2486" spans="1:7" ht="20.100000000000001" customHeight="1">
      <c r="A2486" s="371" t="str">
        <f t="shared" si="748"/>
        <v/>
      </c>
      <c r="B2486" s="336" t="str">
        <f t="shared" si="749"/>
        <v/>
      </c>
      <c r="C2486" s="486"/>
      <c r="D2486" s="333" t="str">
        <f t="shared" si="750"/>
        <v/>
      </c>
      <c r="E2486" s="373"/>
      <c r="F2486" s="376">
        <f>+SUM(G2484:G2485)</f>
        <v>0</v>
      </c>
      <c r="G2486" s="340">
        <f t="shared" si="751"/>
        <v>0</v>
      </c>
    </row>
    <row r="2487" spans="1:7" ht="20.100000000000001" customHeight="1">
      <c r="A2487" s="371" t="str">
        <f t="shared" si="748"/>
        <v/>
      </c>
      <c r="B2487" s="336" t="str">
        <f t="shared" si="749"/>
        <v/>
      </c>
      <c r="C2487" s="409"/>
      <c r="D2487" s="333" t="str">
        <f t="shared" si="750"/>
        <v/>
      </c>
      <c r="E2487" s="337"/>
      <c r="F2487" s="376">
        <f>+G2484+G2485+G2486</f>
        <v>0</v>
      </c>
      <c r="G2487" s="340">
        <f t="shared" si="751"/>
        <v>0</v>
      </c>
    </row>
    <row r="2488" spans="1:7" ht="20.100000000000001" customHeight="1">
      <c r="A2488" s="371" t="str">
        <f t="shared" si="748"/>
        <v/>
      </c>
      <c r="B2488" s="336" t="str">
        <f t="shared" si="749"/>
        <v/>
      </c>
      <c r="C2488" s="336"/>
      <c r="D2488" s="333" t="str">
        <f t="shared" si="750"/>
        <v/>
      </c>
      <c r="E2488" s="337"/>
      <c r="F2488" s="376">
        <f>IFERROR(VLOOKUP(C2488,Tabla_Insumos,3,FALSE),0)</f>
        <v>0</v>
      </c>
      <c r="G2488" s="340">
        <f t="shared" si="751"/>
        <v>0</v>
      </c>
    </row>
    <row r="2489" spans="1:7" ht="20.100000000000001" customHeight="1">
      <c r="A2489" s="371" t="str">
        <f t="shared" si="748"/>
        <v/>
      </c>
      <c r="B2489" s="336" t="str">
        <f t="shared" si="749"/>
        <v/>
      </c>
      <c r="C2489" s="336"/>
      <c r="D2489" s="333" t="str">
        <f t="shared" si="750"/>
        <v/>
      </c>
      <c r="E2489" s="337"/>
      <c r="F2489" s="376">
        <f>IFERROR(VLOOKUP(C2489,Tabla_Insumos,3,FALSE),0)</f>
        <v>0</v>
      </c>
      <c r="G2489" s="340">
        <f t="shared" si="751"/>
        <v>0</v>
      </c>
    </row>
    <row r="2490" spans="1:7" ht="20.100000000000001" customHeight="1">
      <c r="A2490" s="371" t="str">
        <f t="shared" si="748"/>
        <v/>
      </c>
      <c r="B2490" s="336" t="str">
        <f t="shared" si="749"/>
        <v/>
      </c>
      <c r="C2490" s="372"/>
      <c r="D2490" s="333" t="str">
        <f t="shared" si="750"/>
        <v/>
      </c>
      <c r="E2490" s="373"/>
      <c r="F2490" s="376">
        <f>IFERROR(VLOOKUP(C2490,Tabla_Insumos,3,FALSE),0)</f>
        <v>0</v>
      </c>
      <c r="G2490" s="340">
        <f t="shared" si="751"/>
        <v>0</v>
      </c>
    </row>
    <row r="2491" spans="1:7" ht="20.100000000000001" customHeight="1">
      <c r="A2491" s="371" t="str">
        <f t="shared" si="748"/>
        <v/>
      </c>
      <c r="B2491" s="336" t="str">
        <f t="shared" si="749"/>
        <v/>
      </c>
      <c r="C2491" s="372"/>
      <c r="D2491" s="333" t="str">
        <f t="shared" si="750"/>
        <v/>
      </c>
      <c r="E2491" s="373"/>
      <c r="F2491" s="376">
        <f>IFERROR(VLOOKUP(C2491,Tabla_Insumos,3,FALSE),0)</f>
        <v>0</v>
      </c>
      <c r="G2491" s="340">
        <f t="shared" si="751"/>
        <v>0</v>
      </c>
    </row>
    <row r="2492" spans="1:7" ht="20.100000000000001" customHeight="1">
      <c r="A2492" s="374"/>
      <c r="B2492" s="360"/>
      <c r="C2492" s="360"/>
      <c r="D2492" s="338"/>
      <c r="E2492" s="356"/>
      <c r="F2492" s="598" t="s">
        <v>28</v>
      </c>
      <c r="G2492" s="341">
        <f>SUBTOTAL(9,G2484:G2491)</f>
        <v>0</v>
      </c>
    </row>
    <row r="2493" spans="1:7" ht="20.100000000000001" customHeight="1">
      <c r="A2493" s="374"/>
      <c r="B2493" s="360"/>
      <c r="C2493" s="347" t="s">
        <v>723</v>
      </c>
      <c r="D2493" s="338"/>
      <c r="E2493" s="356"/>
      <c r="F2493" s="357"/>
      <c r="G2493" s="375"/>
    </row>
    <row r="2494" spans="1:7" ht="20.100000000000001" customHeight="1">
      <c r="A2494" s="371" t="str">
        <f t="shared" ref="A2494:A2502" si="752">IFERROR(VLOOKUP(C2494,Tabla_Insumos,4,FALSE),"")</f>
        <v/>
      </c>
      <c r="B2494" s="336" t="str">
        <f t="shared" ref="B2494:B2502" si="753">IFERROR(VLOOKUP(C2494,Tabla_Insumos,5,FALSE),"")</f>
        <v/>
      </c>
      <c r="C2494" s="409"/>
      <c r="D2494" s="333" t="str">
        <f t="shared" ref="D2494:D2502" si="754">IFERROR(VLOOKUP(C2494,Tabla_Insumos,2,FALSE),"")</f>
        <v/>
      </c>
      <c r="E2494" s="401"/>
      <c r="F2494" s="339">
        <f t="shared" ref="F2494:F2502" si="755">IFERROR(VLOOKUP(C2494,Tabla_Insumos,3,FALSE),0)</f>
        <v>0</v>
      </c>
      <c r="G2494" s="340">
        <f>ROUND(E2494*F2494,2)</f>
        <v>0</v>
      </c>
    </row>
    <row r="2495" spans="1:7" ht="20.100000000000001" customHeight="1">
      <c r="A2495" s="371" t="str">
        <f t="shared" si="752"/>
        <v/>
      </c>
      <c r="B2495" s="336" t="str">
        <f t="shared" si="753"/>
        <v/>
      </c>
      <c r="C2495" s="409"/>
      <c r="D2495" s="333" t="str">
        <f t="shared" si="754"/>
        <v/>
      </c>
      <c r="E2495" s="401"/>
      <c r="F2495" s="339">
        <f t="shared" si="755"/>
        <v>0</v>
      </c>
      <c r="G2495" s="340">
        <f t="shared" ref="G2495:G2502" si="756">ROUND(E2495*F2495,2)</f>
        <v>0</v>
      </c>
    </row>
    <row r="2496" spans="1:7" ht="20.100000000000001" customHeight="1">
      <c r="A2496" s="371" t="str">
        <f t="shared" si="752"/>
        <v/>
      </c>
      <c r="B2496" s="336" t="str">
        <f t="shared" si="753"/>
        <v/>
      </c>
      <c r="C2496" s="409"/>
      <c r="D2496" s="333" t="str">
        <f t="shared" si="754"/>
        <v/>
      </c>
      <c r="E2496" s="401"/>
      <c r="F2496" s="339">
        <f t="shared" si="755"/>
        <v>0</v>
      </c>
      <c r="G2496" s="340">
        <f t="shared" si="756"/>
        <v>0</v>
      </c>
    </row>
    <row r="2497" spans="1:7" ht="20.100000000000001" customHeight="1">
      <c r="A2497" s="371" t="str">
        <f t="shared" si="752"/>
        <v/>
      </c>
      <c r="B2497" s="336" t="str">
        <f t="shared" si="753"/>
        <v/>
      </c>
      <c r="C2497" s="372"/>
      <c r="D2497" s="333" t="str">
        <f t="shared" si="754"/>
        <v/>
      </c>
      <c r="E2497" s="373"/>
      <c r="F2497" s="339">
        <f t="shared" si="755"/>
        <v>0</v>
      </c>
      <c r="G2497" s="340">
        <f t="shared" si="756"/>
        <v>0</v>
      </c>
    </row>
    <row r="2498" spans="1:7" ht="20.100000000000001" customHeight="1">
      <c r="A2498" s="371" t="str">
        <f t="shared" si="752"/>
        <v/>
      </c>
      <c r="B2498" s="336" t="str">
        <f t="shared" si="753"/>
        <v/>
      </c>
      <c r="C2498" s="372"/>
      <c r="D2498" s="333" t="str">
        <f t="shared" si="754"/>
        <v/>
      </c>
      <c r="E2498" s="373"/>
      <c r="F2498" s="339">
        <f t="shared" si="755"/>
        <v>0</v>
      </c>
      <c r="G2498" s="340">
        <f t="shared" si="756"/>
        <v>0</v>
      </c>
    </row>
    <row r="2499" spans="1:7" ht="20.100000000000001" customHeight="1">
      <c r="A2499" s="371" t="str">
        <f t="shared" si="752"/>
        <v/>
      </c>
      <c r="B2499" s="336" t="str">
        <f t="shared" si="753"/>
        <v/>
      </c>
      <c r="C2499" s="372"/>
      <c r="D2499" s="333" t="str">
        <f t="shared" si="754"/>
        <v/>
      </c>
      <c r="E2499" s="373"/>
      <c r="F2499" s="339">
        <f t="shared" si="755"/>
        <v>0</v>
      </c>
      <c r="G2499" s="340">
        <f t="shared" si="756"/>
        <v>0</v>
      </c>
    </row>
    <row r="2500" spans="1:7" ht="20.100000000000001" customHeight="1">
      <c r="A2500" s="371" t="str">
        <f t="shared" si="752"/>
        <v/>
      </c>
      <c r="B2500" s="336" t="str">
        <f t="shared" si="753"/>
        <v/>
      </c>
      <c r="C2500" s="372"/>
      <c r="D2500" s="333" t="str">
        <f t="shared" si="754"/>
        <v/>
      </c>
      <c r="E2500" s="373"/>
      <c r="F2500" s="339">
        <f t="shared" si="755"/>
        <v>0</v>
      </c>
      <c r="G2500" s="340">
        <f t="shared" si="756"/>
        <v>0</v>
      </c>
    </row>
    <row r="2501" spans="1:7" ht="20.100000000000001" customHeight="1">
      <c r="A2501" s="371" t="str">
        <f t="shared" si="752"/>
        <v/>
      </c>
      <c r="B2501" s="336" t="str">
        <f t="shared" si="753"/>
        <v/>
      </c>
      <c r="C2501" s="372"/>
      <c r="D2501" s="333" t="str">
        <f t="shared" si="754"/>
        <v/>
      </c>
      <c r="E2501" s="373"/>
      <c r="F2501" s="339">
        <f t="shared" si="755"/>
        <v>0</v>
      </c>
      <c r="G2501" s="340">
        <f t="shared" si="756"/>
        <v>0</v>
      </c>
    </row>
    <row r="2502" spans="1:7" ht="20.100000000000001" customHeight="1">
      <c r="A2502" s="371" t="str">
        <f t="shared" si="752"/>
        <v/>
      </c>
      <c r="B2502" s="336" t="str">
        <f t="shared" si="753"/>
        <v/>
      </c>
      <c r="C2502" s="372"/>
      <c r="D2502" s="333" t="str">
        <f t="shared" si="754"/>
        <v/>
      </c>
      <c r="E2502" s="373"/>
      <c r="F2502" s="339">
        <f t="shared" si="755"/>
        <v>0</v>
      </c>
      <c r="G2502" s="340">
        <f t="shared" si="756"/>
        <v>0</v>
      </c>
    </row>
    <row r="2503" spans="1:7" ht="20.100000000000001" customHeight="1">
      <c r="A2503" s="379"/>
      <c r="B2503" s="338"/>
      <c r="C2503" s="360"/>
      <c r="D2503" s="338"/>
      <c r="E2503" s="356"/>
      <c r="F2503" s="598" t="s">
        <v>29</v>
      </c>
      <c r="G2503" s="341">
        <f>SUBTOTAL(9,G2494:G2502)</f>
        <v>0</v>
      </c>
    </row>
    <row r="2504" spans="1:7" ht="20.100000000000001" customHeight="1" thickBot="1">
      <c r="A2504" s="380"/>
      <c r="B2504" s="381"/>
      <c r="C2504" s="382"/>
      <c r="D2504" s="381"/>
      <c r="E2504" s="383"/>
      <c r="F2504" s="384"/>
      <c r="G2504" s="385"/>
    </row>
    <row r="2505" spans="1:7" ht="20.100000000000001" customHeight="1" thickBot="1">
      <c r="A2505" s="395">
        <f>B2463</f>
        <v>46</v>
      </c>
      <c r="B2505" s="386" t="str">
        <f>C2463</f>
        <v>Demolición de plateas de hormigón armado</v>
      </c>
      <c r="C2505" s="387"/>
      <c r="D2505" s="387" t="s">
        <v>30</v>
      </c>
      <c r="E2505" s="388"/>
      <c r="F2505" s="389" t="s">
        <v>31</v>
      </c>
      <c r="G2505" s="390">
        <f>SUBTOTAL(9,G2468:G2504)</f>
        <v>0</v>
      </c>
    </row>
    <row r="2506" spans="1:7" ht="20.100000000000001" customHeight="1" thickTop="1" thickBot="1">
      <c r="A2506" s="449"/>
      <c r="B2506" s="450"/>
      <c r="C2506" s="338"/>
      <c r="D2506" s="338"/>
      <c r="E2506" s="451"/>
      <c r="F2506" s="452"/>
      <c r="G2506" s="453"/>
    </row>
    <row r="2507" spans="1:7" ht="20.100000000000001" customHeight="1" thickTop="1">
      <c r="A2507" s="391" t="s">
        <v>1255</v>
      </c>
      <c r="B2507" s="392"/>
      <c r="C2507" s="392"/>
      <c r="D2507" s="392"/>
      <c r="E2507" s="392"/>
      <c r="F2507" s="392"/>
      <c r="G2507" s="393"/>
    </row>
    <row r="2508" spans="1:7" ht="20.100000000000001" customHeight="1">
      <c r="A2508" s="344" t="s">
        <v>719</v>
      </c>
      <c r="B2508" s="345" t="str">
        <f>Comitente</f>
        <v>INSTITUTO PROVINCIAL DE LA VIVIENDA</v>
      </c>
      <c r="C2508" s="346"/>
      <c r="D2508" s="347"/>
      <c r="E2508" s="347"/>
      <c r="F2508" s="348"/>
      <c r="G2508" s="349"/>
    </row>
    <row r="2509" spans="1:7" ht="20.100000000000001" customHeight="1">
      <c r="A2509" s="344" t="s">
        <v>720</v>
      </c>
      <c r="B2509" s="345" t="str">
        <f>Contratista</f>
        <v>xxxxxx</v>
      </c>
      <c r="C2509" s="350"/>
      <c r="D2509" s="350"/>
      <c r="E2509" s="350"/>
      <c r="F2509" s="351"/>
      <c r="G2509" s="352"/>
    </row>
    <row r="2510" spans="1:7" ht="20.100000000000001" customHeight="1">
      <c r="A2510" s="344" t="s">
        <v>20</v>
      </c>
      <c r="B2510" s="345" t="str">
        <f>Obra</f>
        <v>BARRIO SAN CAYETANO - DPTO. CHIMBAS</v>
      </c>
      <c r="C2510" s="350"/>
      <c r="D2510" s="350"/>
      <c r="E2510" s="350"/>
      <c r="F2510" s="351" t="s">
        <v>33</v>
      </c>
      <c r="G2510" s="353">
        <f>+Datos!$C$10</f>
        <v>43525</v>
      </c>
    </row>
    <row r="2511" spans="1:7" ht="20.100000000000001" customHeight="1">
      <c r="A2511" s="354" t="s">
        <v>718</v>
      </c>
      <c r="B2511" s="355" t="str">
        <f>Ubicación</f>
        <v>DPTO. CHIMBAS</v>
      </c>
      <c r="C2511" s="355"/>
      <c r="D2511" s="338"/>
      <c r="E2511" s="356"/>
      <c r="F2511" s="357"/>
      <c r="G2511" s="358"/>
    </row>
    <row r="2512" spans="1:7" ht="20.100000000000001" customHeight="1">
      <c r="A2512" s="354" t="s">
        <v>34</v>
      </c>
      <c r="B2512" s="359" t="s">
        <v>1126</v>
      </c>
      <c r="C2512" s="360" t="str">
        <f>IFERROR(VLOOKUP(B2512,Tabla_CyP,2,FALSE),"")</f>
        <v>INFRAESTRUCTURA</v>
      </c>
      <c r="D2512" s="361"/>
      <c r="E2512" s="356"/>
      <c r="F2512" s="357"/>
      <c r="G2512" s="358"/>
    </row>
    <row r="2513" spans="1:7" ht="20.100000000000001" customHeight="1">
      <c r="A2513" s="354" t="s">
        <v>21</v>
      </c>
      <c r="B2513" s="394">
        <f>IFERROR(VLOOKUP(COUNTIF($A$1:A2513,"ITEM:"),Tabla_NumeroItem,2,FALSE),"")</f>
        <v>47</v>
      </c>
      <c r="C2513" s="360" t="str">
        <f>IFERROR(VLOOKUP(B2513,Tabla_CyP,2,FALSE),"")</f>
        <v>Demolición de vereda de hormigón simple</v>
      </c>
      <c r="D2513" s="338"/>
      <c r="E2513" s="356"/>
      <c r="F2513" s="351" t="s">
        <v>22</v>
      </c>
      <c r="G2513" s="362" t="str">
        <f>IFERROR(VLOOKUP(B2513,Tabla_CyP,4,FALSE),"")</f>
        <v>m2</v>
      </c>
    </row>
    <row r="2514" spans="1:7" ht="20.100000000000001" customHeight="1">
      <c r="A2514" s="354"/>
      <c r="B2514" s="355"/>
      <c r="C2514" s="360"/>
      <c r="D2514" s="338"/>
      <c r="E2514" s="356"/>
      <c r="F2514" s="357"/>
      <c r="G2514" s="358"/>
    </row>
    <row r="2515" spans="1:7" ht="20.100000000000001" customHeight="1">
      <c r="A2515" s="628" t="s">
        <v>581</v>
      </c>
      <c r="B2515" s="629"/>
      <c r="C2515" s="630" t="s">
        <v>0</v>
      </c>
      <c r="D2515" s="630" t="s">
        <v>23</v>
      </c>
      <c r="E2515" s="632" t="s">
        <v>24</v>
      </c>
      <c r="F2515" s="624" t="s">
        <v>25</v>
      </c>
      <c r="G2515" s="626" t="s">
        <v>26</v>
      </c>
    </row>
    <row r="2516" spans="1:7" ht="20.100000000000001" customHeight="1">
      <c r="A2516" s="363" t="s">
        <v>582</v>
      </c>
      <c r="B2516" s="364" t="s">
        <v>583</v>
      </c>
      <c r="C2516" s="631"/>
      <c r="D2516" s="631"/>
      <c r="E2516" s="633"/>
      <c r="F2516" s="625"/>
      <c r="G2516" s="627"/>
    </row>
    <row r="2517" spans="1:7" ht="20.100000000000001" customHeight="1">
      <c r="A2517" s="599"/>
      <c r="B2517" s="365"/>
      <c r="C2517" s="366" t="s">
        <v>721</v>
      </c>
      <c r="D2517" s="367"/>
      <c r="E2517" s="368"/>
      <c r="F2517" s="369"/>
      <c r="G2517" s="370"/>
    </row>
    <row r="2518" spans="1:7" ht="20.100000000000001" customHeight="1">
      <c r="A2518" s="371" t="str">
        <f t="shared" ref="A2518:A2531" si="757">IFERROR(VLOOKUP(C2518,Tabla_Insumos,4,FALSE),"")</f>
        <v/>
      </c>
      <c r="B2518" s="336" t="str">
        <f t="shared" ref="B2518:B2531" si="758">IFERROR(VLOOKUP(C2518,Tabla_Insumos,5,FALSE),"")</f>
        <v/>
      </c>
      <c r="C2518" s="372"/>
      <c r="D2518" s="333" t="str">
        <f t="shared" ref="D2518:D2531" si="759">IFERROR(VLOOKUP(C2518,Tabla_Insumos,2,FALSE),"")</f>
        <v/>
      </c>
      <c r="E2518" s="373"/>
      <c r="F2518" s="339">
        <f t="shared" ref="F2518:F2531" si="760">IFERROR(VLOOKUP(C2518,Tabla_Insumos,3,FALSE),0)</f>
        <v>0</v>
      </c>
      <c r="G2518" s="340">
        <f>ROUND(E2518*F2518,2)</f>
        <v>0</v>
      </c>
    </row>
    <row r="2519" spans="1:7" ht="20.100000000000001" customHeight="1">
      <c r="A2519" s="371" t="str">
        <f t="shared" si="757"/>
        <v/>
      </c>
      <c r="B2519" s="336" t="str">
        <f t="shared" si="758"/>
        <v/>
      </c>
      <c r="C2519" s="372"/>
      <c r="D2519" s="333" t="str">
        <f t="shared" si="759"/>
        <v/>
      </c>
      <c r="E2519" s="373"/>
      <c r="F2519" s="339">
        <f t="shared" si="760"/>
        <v>0</v>
      </c>
      <c r="G2519" s="340">
        <f t="shared" ref="G2519:G2531" si="761">ROUND(E2519*F2519,2)</f>
        <v>0</v>
      </c>
    </row>
    <row r="2520" spans="1:7" ht="20.100000000000001" customHeight="1">
      <c r="A2520" s="371" t="str">
        <f t="shared" si="757"/>
        <v/>
      </c>
      <c r="B2520" s="336" t="str">
        <f t="shared" si="758"/>
        <v/>
      </c>
      <c r="C2520" s="372"/>
      <c r="D2520" s="333" t="str">
        <f t="shared" si="759"/>
        <v/>
      </c>
      <c r="E2520" s="373"/>
      <c r="F2520" s="339">
        <f t="shared" si="760"/>
        <v>0</v>
      </c>
      <c r="G2520" s="340">
        <f t="shared" si="761"/>
        <v>0</v>
      </c>
    </row>
    <row r="2521" spans="1:7" ht="20.100000000000001" customHeight="1">
      <c r="A2521" s="371" t="str">
        <f t="shared" si="757"/>
        <v/>
      </c>
      <c r="B2521" s="336" t="str">
        <f t="shared" si="758"/>
        <v/>
      </c>
      <c r="C2521" s="372"/>
      <c r="D2521" s="333" t="str">
        <f t="shared" si="759"/>
        <v/>
      </c>
      <c r="E2521" s="373"/>
      <c r="F2521" s="339">
        <f t="shared" si="760"/>
        <v>0</v>
      </c>
      <c r="G2521" s="340">
        <f t="shared" si="761"/>
        <v>0</v>
      </c>
    </row>
    <row r="2522" spans="1:7" ht="20.100000000000001" customHeight="1">
      <c r="A2522" s="371" t="str">
        <f t="shared" si="757"/>
        <v/>
      </c>
      <c r="B2522" s="336" t="str">
        <f t="shared" si="758"/>
        <v/>
      </c>
      <c r="C2522" s="416"/>
      <c r="D2522" s="333" t="str">
        <f t="shared" si="759"/>
        <v/>
      </c>
      <c r="E2522" s="373"/>
      <c r="F2522" s="339">
        <f t="shared" si="760"/>
        <v>0</v>
      </c>
      <c r="G2522" s="340">
        <f t="shared" si="761"/>
        <v>0</v>
      </c>
    </row>
    <row r="2523" spans="1:7" ht="20.100000000000001" customHeight="1">
      <c r="A2523" s="371" t="str">
        <f t="shared" si="757"/>
        <v/>
      </c>
      <c r="B2523" s="336" t="str">
        <f t="shared" si="758"/>
        <v/>
      </c>
      <c r="C2523" s="372"/>
      <c r="D2523" s="333" t="str">
        <f t="shared" si="759"/>
        <v/>
      </c>
      <c r="E2523" s="373"/>
      <c r="F2523" s="339">
        <f t="shared" si="760"/>
        <v>0</v>
      </c>
      <c r="G2523" s="340">
        <f t="shared" si="761"/>
        <v>0</v>
      </c>
    </row>
    <row r="2524" spans="1:7" ht="20.100000000000001" customHeight="1">
      <c r="A2524" s="371" t="str">
        <f t="shared" si="757"/>
        <v/>
      </c>
      <c r="B2524" s="336" t="str">
        <f t="shared" si="758"/>
        <v/>
      </c>
      <c r="C2524" s="372"/>
      <c r="D2524" s="333" t="str">
        <f t="shared" si="759"/>
        <v/>
      </c>
      <c r="E2524" s="373"/>
      <c r="F2524" s="339">
        <f t="shared" si="760"/>
        <v>0</v>
      </c>
      <c r="G2524" s="340">
        <f t="shared" si="761"/>
        <v>0</v>
      </c>
    </row>
    <row r="2525" spans="1:7" ht="20.100000000000001" customHeight="1">
      <c r="A2525" s="371" t="str">
        <f t="shared" si="757"/>
        <v/>
      </c>
      <c r="B2525" s="336" t="str">
        <f t="shared" si="758"/>
        <v/>
      </c>
      <c r="C2525" s="372"/>
      <c r="D2525" s="333" t="str">
        <f t="shared" si="759"/>
        <v/>
      </c>
      <c r="E2525" s="373"/>
      <c r="F2525" s="339">
        <f t="shared" si="760"/>
        <v>0</v>
      </c>
      <c r="G2525" s="340">
        <f t="shared" si="761"/>
        <v>0</v>
      </c>
    </row>
    <row r="2526" spans="1:7" ht="20.100000000000001" customHeight="1">
      <c r="A2526" s="371" t="str">
        <f t="shared" si="757"/>
        <v/>
      </c>
      <c r="B2526" s="336" t="str">
        <f t="shared" si="758"/>
        <v/>
      </c>
      <c r="C2526" s="372"/>
      <c r="D2526" s="333" t="str">
        <f t="shared" si="759"/>
        <v/>
      </c>
      <c r="E2526" s="373"/>
      <c r="F2526" s="339">
        <f t="shared" si="760"/>
        <v>0</v>
      </c>
      <c r="G2526" s="340">
        <f t="shared" si="761"/>
        <v>0</v>
      </c>
    </row>
    <row r="2527" spans="1:7" ht="20.100000000000001" customHeight="1">
      <c r="A2527" s="371" t="str">
        <f t="shared" si="757"/>
        <v/>
      </c>
      <c r="B2527" s="336" t="str">
        <f t="shared" si="758"/>
        <v/>
      </c>
      <c r="C2527" s="372"/>
      <c r="D2527" s="333" t="str">
        <f t="shared" si="759"/>
        <v/>
      </c>
      <c r="E2527" s="373"/>
      <c r="F2527" s="339">
        <f t="shared" si="760"/>
        <v>0</v>
      </c>
      <c r="G2527" s="340">
        <f t="shared" si="761"/>
        <v>0</v>
      </c>
    </row>
    <row r="2528" spans="1:7" ht="20.100000000000001" customHeight="1">
      <c r="A2528" s="371" t="str">
        <f t="shared" si="757"/>
        <v/>
      </c>
      <c r="B2528" s="336" t="str">
        <f t="shared" si="758"/>
        <v/>
      </c>
      <c r="C2528" s="372"/>
      <c r="D2528" s="333" t="str">
        <f t="shared" si="759"/>
        <v/>
      </c>
      <c r="E2528" s="373"/>
      <c r="F2528" s="339">
        <f t="shared" si="760"/>
        <v>0</v>
      </c>
      <c r="G2528" s="340">
        <f t="shared" si="761"/>
        <v>0</v>
      </c>
    </row>
    <row r="2529" spans="1:7" ht="20.100000000000001" customHeight="1">
      <c r="A2529" s="371" t="str">
        <f t="shared" si="757"/>
        <v/>
      </c>
      <c r="B2529" s="336" t="str">
        <f t="shared" si="758"/>
        <v/>
      </c>
      <c r="C2529" s="372"/>
      <c r="D2529" s="333" t="str">
        <f t="shared" si="759"/>
        <v/>
      </c>
      <c r="E2529" s="373"/>
      <c r="F2529" s="339">
        <f t="shared" si="760"/>
        <v>0</v>
      </c>
      <c r="G2529" s="340">
        <f t="shared" si="761"/>
        <v>0</v>
      </c>
    </row>
    <row r="2530" spans="1:7" ht="20.100000000000001" customHeight="1">
      <c r="A2530" s="371" t="str">
        <f t="shared" si="757"/>
        <v/>
      </c>
      <c r="B2530" s="336" t="str">
        <f t="shared" si="758"/>
        <v/>
      </c>
      <c r="C2530" s="372"/>
      <c r="D2530" s="333" t="str">
        <f t="shared" si="759"/>
        <v/>
      </c>
      <c r="E2530" s="373"/>
      <c r="F2530" s="339">
        <f t="shared" si="760"/>
        <v>0</v>
      </c>
      <c r="G2530" s="340">
        <f t="shared" si="761"/>
        <v>0</v>
      </c>
    </row>
    <row r="2531" spans="1:7" ht="20.100000000000001" customHeight="1">
      <c r="A2531" s="371" t="str">
        <f t="shared" si="757"/>
        <v/>
      </c>
      <c r="B2531" s="336" t="str">
        <f t="shared" si="758"/>
        <v/>
      </c>
      <c r="C2531" s="372"/>
      <c r="D2531" s="333" t="str">
        <f t="shared" si="759"/>
        <v/>
      </c>
      <c r="E2531" s="373"/>
      <c r="F2531" s="339">
        <f t="shared" si="760"/>
        <v>0</v>
      </c>
      <c r="G2531" s="340">
        <f t="shared" si="761"/>
        <v>0</v>
      </c>
    </row>
    <row r="2532" spans="1:7" ht="20.100000000000001" customHeight="1">
      <c r="A2532" s="374"/>
      <c r="B2532" s="360"/>
      <c r="C2532" s="360"/>
      <c r="D2532" s="338"/>
      <c r="E2532" s="356"/>
      <c r="F2532" s="598" t="s">
        <v>27</v>
      </c>
      <c r="G2532" s="341">
        <f>SUBTOTAL(9,G2518:G2531)</f>
        <v>0</v>
      </c>
    </row>
    <row r="2533" spans="1:7" ht="20.100000000000001" customHeight="1">
      <c r="A2533" s="374"/>
      <c r="B2533" s="360"/>
      <c r="C2533" s="347" t="s">
        <v>722</v>
      </c>
      <c r="D2533" s="338"/>
      <c r="E2533" s="356"/>
      <c r="F2533" s="357"/>
      <c r="G2533" s="375"/>
    </row>
    <row r="2534" spans="1:7" ht="20.100000000000001" customHeight="1">
      <c r="A2534" s="371" t="str">
        <f t="shared" ref="A2534:A2541" si="762">IFERROR(VLOOKUP(C2534,Tabla_Insumos,4,FALSE),"")</f>
        <v/>
      </c>
      <c r="B2534" s="336" t="str">
        <f t="shared" ref="B2534:B2541" si="763">IFERROR(VLOOKUP(C2534,Tabla_Insumos,5,FALSE),"")</f>
        <v/>
      </c>
      <c r="C2534" s="399"/>
      <c r="D2534" s="333" t="str">
        <f t="shared" ref="D2534:D2541" si="764">IFERROR(VLOOKUP(C2534,Tabla_Insumos,2,FALSE),"")</f>
        <v/>
      </c>
      <c r="E2534" s="373"/>
      <c r="F2534" s="376">
        <f t="shared" ref="F2534:F2541" si="765">IFERROR(VLOOKUP(C2534,Tabla_Insumos,3,FALSE),0)</f>
        <v>0</v>
      </c>
      <c r="G2534" s="340">
        <f>ROUND(E2534*F2534,2)</f>
        <v>0</v>
      </c>
    </row>
    <row r="2535" spans="1:7" ht="20.100000000000001" customHeight="1">
      <c r="A2535" s="371" t="str">
        <f t="shared" si="762"/>
        <v/>
      </c>
      <c r="B2535" s="336" t="str">
        <f t="shared" si="763"/>
        <v/>
      </c>
      <c r="C2535" s="372"/>
      <c r="D2535" s="333" t="str">
        <f t="shared" si="764"/>
        <v/>
      </c>
      <c r="E2535" s="373"/>
      <c r="F2535" s="376">
        <f t="shared" si="765"/>
        <v>0</v>
      </c>
      <c r="G2535" s="340">
        <f t="shared" ref="G2535:G2541" si="766">ROUND(E2535*F2535,2)</f>
        <v>0</v>
      </c>
    </row>
    <row r="2536" spans="1:7" ht="20.100000000000001" customHeight="1">
      <c r="A2536" s="371" t="str">
        <f t="shared" si="762"/>
        <v/>
      </c>
      <c r="B2536" s="336" t="str">
        <f t="shared" si="763"/>
        <v/>
      </c>
      <c r="C2536" s="343"/>
      <c r="D2536" s="333" t="str">
        <f t="shared" si="764"/>
        <v/>
      </c>
      <c r="E2536" s="337"/>
      <c r="F2536" s="376">
        <f t="shared" si="765"/>
        <v>0</v>
      </c>
      <c r="G2536" s="340">
        <f t="shared" si="766"/>
        <v>0</v>
      </c>
    </row>
    <row r="2537" spans="1:7" ht="20.100000000000001" customHeight="1">
      <c r="A2537" s="371" t="str">
        <f t="shared" si="762"/>
        <v/>
      </c>
      <c r="B2537" s="336" t="str">
        <f t="shared" si="763"/>
        <v/>
      </c>
      <c r="C2537" s="343"/>
      <c r="D2537" s="333" t="str">
        <f t="shared" si="764"/>
        <v/>
      </c>
      <c r="E2537" s="337"/>
      <c r="F2537" s="376">
        <f>+G2534+G2535+G2536</f>
        <v>0</v>
      </c>
      <c r="G2537" s="340">
        <f t="shared" si="766"/>
        <v>0</v>
      </c>
    </row>
    <row r="2538" spans="1:7" ht="20.100000000000001" customHeight="1">
      <c r="A2538" s="371" t="str">
        <f t="shared" si="762"/>
        <v/>
      </c>
      <c r="B2538" s="336" t="str">
        <f t="shared" si="763"/>
        <v/>
      </c>
      <c r="C2538" s="336"/>
      <c r="D2538" s="333" t="str">
        <f t="shared" si="764"/>
        <v/>
      </c>
      <c r="E2538" s="337"/>
      <c r="F2538" s="376">
        <f t="shared" si="765"/>
        <v>0</v>
      </c>
      <c r="G2538" s="340">
        <f t="shared" si="766"/>
        <v>0</v>
      </c>
    </row>
    <row r="2539" spans="1:7" ht="20.100000000000001" customHeight="1">
      <c r="A2539" s="371" t="str">
        <f t="shared" si="762"/>
        <v/>
      </c>
      <c r="B2539" s="336" t="str">
        <f t="shared" si="763"/>
        <v/>
      </c>
      <c r="C2539" s="336"/>
      <c r="D2539" s="333" t="str">
        <f t="shared" si="764"/>
        <v/>
      </c>
      <c r="E2539" s="337"/>
      <c r="F2539" s="376">
        <f t="shared" si="765"/>
        <v>0</v>
      </c>
      <c r="G2539" s="340">
        <f t="shared" si="766"/>
        <v>0</v>
      </c>
    </row>
    <row r="2540" spans="1:7" ht="20.100000000000001" customHeight="1">
      <c r="A2540" s="371" t="str">
        <f t="shared" si="762"/>
        <v/>
      </c>
      <c r="B2540" s="336" t="str">
        <f t="shared" si="763"/>
        <v/>
      </c>
      <c r="C2540" s="372"/>
      <c r="D2540" s="333" t="str">
        <f t="shared" si="764"/>
        <v/>
      </c>
      <c r="E2540" s="373"/>
      <c r="F2540" s="376">
        <f t="shared" si="765"/>
        <v>0</v>
      </c>
      <c r="G2540" s="340">
        <f t="shared" si="766"/>
        <v>0</v>
      </c>
    </row>
    <row r="2541" spans="1:7" ht="20.100000000000001" customHeight="1">
      <c r="A2541" s="371" t="str">
        <f t="shared" si="762"/>
        <v/>
      </c>
      <c r="B2541" s="336" t="str">
        <f t="shared" si="763"/>
        <v/>
      </c>
      <c r="C2541" s="372"/>
      <c r="D2541" s="333" t="str">
        <f t="shared" si="764"/>
        <v/>
      </c>
      <c r="E2541" s="373"/>
      <c r="F2541" s="376">
        <f t="shared" si="765"/>
        <v>0</v>
      </c>
      <c r="G2541" s="340">
        <f t="shared" si="766"/>
        <v>0</v>
      </c>
    </row>
    <row r="2542" spans="1:7" ht="20.100000000000001" customHeight="1">
      <c r="A2542" s="374"/>
      <c r="B2542" s="360"/>
      <c r="C2542" s="360"/>
      <c r="D2542" s="338"/>
      <c r="E2542" s="356"/>
      <c r="F2542" s="598" t="s">
        <v>28</v>
      </c>
      <c r="G2542" s="341">
        <f>SUBTOTAL(9,G2534:G2541)</f>
        <v>0</v>
      </c>
    </row>
    <row r="2543" spans="1:7" ht="20.100000000000001" customHeight="1">
      <c r="A2543" s="374"/>
      <c r="B2543" s="360"/>
      <c r="C2543" s="347" t="s">
        <v>723</v>
      </c>
      <c r="D2543" s="338"/>
      <c r="E2543" s="356"/>
      <c r="F2543" s="357"/>
      <c r="G2543" s="375"/>
    </row>
    <row r="2544" spans="1:7" ht="20.100000000000001" customHeight="1">
      <c r="A2544" s="371" t="str">
        <f t="shared" ref="A2544:A2552" si="767">IFERROR(VLOOKUP(C2544,Tabla_Insumos,4,FALSE),"")</f>
        <v/>
      </c>
      <c r="B2544" s="336" t="str">
        <f t="shared" ref="B2544:B2552" si="768">IFERROR(VLOOKUP(C2544,Tabla_Insumos,5,FALSE),"")</f>
        <v/>
      </c>
      <c r="C2544" s="377"/>
      <c r="D2544" s="333" t="str">
        <f t="shared" ref="D2544:D2552" si="769">IFERROR(VLOOKUP(C2544,Tabla_Insumos,2,FALSE),"")</f>
        <v/>
      </c>
      <c r="E2544" s="401"/>
      <c r="F2544" s="339">
        <f t="shared" ref="F2544:F2552" si="770">IFERROR(VLOOKUP(C2544,Tabla_Insumos,3,FALSE),0)</f>
        <v>0</v>
      </c>
      <c r="G2544" s="340">
        <f>ROUND(E2544*F2544,2)</f>
        <v>0</v>
      </c>
    </row>
    <row r="2545" spans="1:7" ht="20.100000000000001" customHeight="1">
      <c r="A2545" s="371" t="str">
        <f t="shared" si="767"/>
        <v/>
      </c>
      <c r="B2545" s="336" t="str">
        <f t="shared" si="768"/>
        <v/>
      </c>
      <c r="C2545" s="372"/>
      <c r="D2545" s="333" t="str">
        <f t="shared" si="769"/>
        <v/>
      </c>
      <c r="E2545" s="337"/>
      <c r="F2545" s="339">
        <f t="shared" si="770"/>
        <v>0</v>
      </c>
      <c r="G2545" s="340">
        <f t="shared" ref="G2545:G2552" si="771">ROUND(E2545*F2545,2)</f>
        <v>0</v>
      </c>
    </row>
    <row r="2546" spans="1:7" ht="20.100000000000001" customHeight="1">
      <c r="A2546" s="371" t="str">
        <f t="shared" si="767"/>
        <v/>
      </c>
      <c r="B2546" s="336" t="str">
        <f t="shared" si="768"/>
        <v/>
      </c>
      <c r="C2546" s="372"/>
      <c r="D2546" s="333" t="str">
        <f t="shared" si="769"/>
        <v/>
      </c>
      <c r="E2546" s="337"/>
      <c r="F2546" s="339">
        <f t="shared" si="770"/>
        <v>0</v>
      </c>
      <c r="G2546" s="340">
        <f t="shared" si="771"/>
        <v>0</v>
      </c>
    </row>
    <row r="2547" spans="1:7" ht="20.100000000000001" customHeight="1">
      <c r="A2547" s="371" t="str">
        <f t="shared" si="767"/>
        <v/>
      </c>
      <c r="B2547" s="336" t="str">
        <f t="shared" si="768"/>
        <v/>
      </c>
      <c r="C2547" s="372"/>
      <c r="D2547" s="333" t="str">
        <f t="shared" si="769"/>
        <v/>
      </c>
      <c r="E2547" s="337"/>
      <c r="F2547" s="339">
        <f t="shared" si="770"/>
        <v>0</v>
      </c>
      <c r="G2547" s="340">
        <f t="shared" si="771"/>
        <v>0</v>
      </c>
    </row>
    <row r="2548" spans="1:7" ht="20.100000000000001" customHeight="1">
      <c r="A2548" s="371" t="str">
        <f t="shared" si="767"/>
        <v/>
      </c>
      <c r="B2548" s="336" t="str">
        <f t="shared" si="768"/>
        <v/>
      </c>
      <c r="C2548" s="378"/>
      <c r="D2548" s="333" t="str">
        <f t="shared" si="769"/>
        <v/>
      </c>
      <c r="E2548" s="337"/>
      <c r="F2548" s="339">
        <f t="shared" si="770"/>
        <v>0</v>
      </c>
      <c r="G2548" s="340">
        <f t="shared" si="771"/>
        <v>0</v>
      </c>
    </row>
    <row r="2549" spans="1:7" ht="20.100000000000001" customHeight="1">
      <c r="A2549" s="371" t="str">
        <f t="shared" si="767"/>
        <v/>
      </c>
      <c r="B2549" s="336" t="str">
        <f t="shared" si="768"/>
        <v/>
      </c>
      <c r="C2549" s="372"/>
      <c r="D2549" s="333" t="str">
        <f t="shared" si="769"/>
        <v/>
      </c>
      <c r="E2549" s="373"/>
      <c r="F2549" s="339">
        <f t="shared" si="770"/>
        <v>0</v>
      </c>
      <c r="G2549" s="340">
        <f t="shared" si="771"/>
        <v>0</v>
      </c>
    </row>
    <row r="2550" spans="1:7" ht="20.100000000000001" customHeight="1">
      <c r="A2550" s="371" t="str">
        <f t="shared" si="767"/>
        <v/>
      </c>
      <c r="B2550" s="336" t="str">
        <f t="shared" si="768"/>
        <v/>
      </c>
      <c r="C2550" s="372"/>
      <c r="D2550" s="333" t="str">
        <f t="shared" si="769"/>
        <v/>
      </c>
      <c r="E2550" s="373"/>
      <c r="F2550" s="339">
        <f t="shared" si="770"/>
        <v>0</v>
      </c>
      <c r="G2550" s="340">
        <f t="shared" si="771"/>
        <v>0</v>
      </c>
    </row>
    <row r="2551" spans="1:7" ht="20.100000000000001" customHeight="1">
      <c r="A2551" s="371" t="str">
        <f t="shared" si="767"/>
        <v/>
      </c>
      <c r="B2551" s="336" t="str">
        <f t="shared" si="768"/>
        <v/>
      </c>
      <c r="C2551" s="372"/>
      <c r="D2551" s="333" t="str">
        <f t="shared" si="769"/>
        <v/>
      </c>
      <c r="E2551" s="373"/>
      <c r="F2551" s="339">
        <f t="shared" si="770"/>
        <v>0</v>
      </c>
      <c r="G2551" s="340">
        <f t="shared" si="771"/>
        <v>0</v>
      </c>
    </row>
    <row r="2552" spans="1:7" ht="20.100000000000001" customHeight="1">
      <c r="A2552" s="371" t="str">
        <f t="shared" si="767"/>
        <v/>
      </c>
      <c r="B2552" s="336" t="str">
        <f t="shared" si="768"/>
        <v/>
      </c>
      <c r="C2552" s="372"/>
      <c r="D2552" s="333" t="str">
        <f t="shared" si="769"/>
        <v/>
      </c>
      <c r="E2552" s="373"/>
      <c r="F2552" s="339">
        <f t="shared" si="770"/>
        <v>0</v>
      </c>
      <c r="G2552" s="340">
        <f t="shared" si="771"/>
        <v>0</v>
      </c>
    </row>
    <row r="2553" spans="1:7" ht="20.100000000000001" customHeight="1">
      <c r="A2553" s="379"/>
      <c r="B2553" s="338"/>
      <c r="C2553" s="360"/>
      <c r="D2553" s="338"/>
      <c r="E2553" s="356"/>
      <c r="F2553" s="598" t="s">
        <v>29</v>
      </c>
      <c r="G2553" s="341">
        <f>SUBTOTAL(9,G2544:G2552)</f>
        <v>0</v>
      </c>
    </row>
    <row r="2554" spans="1:7" ht="20.100000000000001" customHeight="1" thickBot="1">
      <c r="A2554" s="380"/>
      <c r="B2554" s="381"/>
      <c r="C2554" s="382"/>
      <c r="D2554" s="381"/>
      <c r="E2554" s="383"/>
      <c r="F2554" s="384"/>
      <c r="G2554" s="385"/>
    </row>
    <row r="2555" spans="1:7" ht="20.100000000000001" customHeight="1" thickBot="1">
      <c r="A2555" s="395">
        <f>B2513</f>
        <v>47</v>
      </c>
      <c r="B2555" s="386" t="str">
        <f>C2513</f>
        <v>Demolición de vereda de hormigón simple</v>
      </c>
      <c r="C2555" s="387"/>
      <c r="D2555" s="387" t="s">
        <v>30</v>
      </c>
      <c r="E2555" s="388"/>
      <c r="F2555" s="389" t="s">
        <v>31</v>
      </c>
      <c r="G2555" s="390">
        <f>SUBTOTAL(9,G2518:G2554)</f>
        <v>0</v>
      </c>
    </row>
    <row r="2556" spans="1:7" ht="20.100000000000001" customHeight="1" thickTop="1" thickBot="1"/>
    <row r="2557" spans="1:7" ht="20.100000000000001" customHeight="1" thickTop="1">
      <c r="A2557" s="391" t="s">
        <v>1255</v>
      </c>
      <c r="B2557" s="392"/>
      <c r="C2557" s="392"/>
      <c r="D2557" s="392"/>
      <c r="E2557" s="392"/>
      <c r="F2557" s="392"/>
      <c r="G2557" s="393"/>
    </row>
    <row r="2558" spans="1:7" ht="20.100000000000001" customHeight="1">
      <c r="A2558" s="344" t="s">
        <v>719</v>
      </c>
      <c r="B2558" s="345" t="str">
        <f>Comitente</f>
        <v>INSTITUTO PROVINCIAL DE LA VIVIENDA</v>
      </c>
      <c r="C2558" s="346"/>
      <c r="D2558" s="347"/>
      <c r="E2558" s="347"/>
      <c r="F2558" s="348"/>
      <c r="G2558" s="349"/>
    </row>
    <row r="2559" spans="1:7" ht="20.100000000000001" customHeight="1">
      <c r="A2559" s="344" t="s">
        <v>720</v>
      </c>
      <c r="B2559" s="345" t="str">
        <f>Contratista</f>
        <v>xxxxxx</v>
      </c>
      <c r="C2559" s="350"/>
      <c r="D2559" s="350"/>
      <c r="E2559" s="350"/>
      <c r="F2559" s="351"/>
      <c r="G2559" s="352"/>
    </row>
    <row r="2560" spans="1:7" ht="20.100000000000001" customHeight="1">
      <c r="A2560" s="344" t="s">
        <v>20</v>
      </c>
      <c r="B2560" s="345" t="str">
        <f>Obra</f>
        <v>BARRIO SAN CAYETANO - DPTO. CHIMBAS</v>
      </c>
      <c r="C2560" s="350"/>
      <c r="D2560" s="350"/>
      <c r="E2560" s="350"/>
      <c r="F2560" s="351" t="s">
        <v>33</v>
      </c>
      <c r="G2560" s="353">
        <f>+Datos!$C$10</f>
        <v>43525</v>
      </c>
    </row>
    <row r="2561" spans="1:7" ht="20.100000000000001" customHeight="1">
      <c r="A2561" s="354" t="s">
        <v>718</v>
      </c>
      <c r="B2561" s="355" t="str">
        <f>Ubicación</f>
        <v>DPTO. CHIMBAS</v>
      </c>
      <c r="C2561" s="355"/>
      <c r="D2561" s="338"/>
      <c r="E2561" s="356"/>
      <c r="F2561" s="357"/>
      <c r="G2561" s="358"/>
    </row>
    <row r="2562" spans="1:7" ht="20.100000000000001" customHeight="1">
      <c r="A2562" s="354" t="s">
        <v>34</v>
      </c>
      <c r="B2562" s="359" t="s">
        <v>1126</v>
      </c>
      <c r="C2562" s="360" t="str">
        <f>IFERROR(VLOOKUP(B2562,Tabla_CyP,2,FALSE),"")</f>
        <v>INFRAESTRUCTURA</v>
      </c>
      <c r="D2562" s="361"/>
      <c r="E2562" s="356"/>
      <c r="F2562" s="357"/>
      <c r="G2562" s="358"/>
    </row>
    <row r="2563" spans="1:7" ht="20.100000000000001" customHeight="1">
      <c r="A2563" s="354" t="s">
        <v>21</v>
      </c>
      <c r="B2563" s="394">
        <f>IFERROR(VLOOKUP(COUNTIF($A$1:A2563,"ITEM:"),Tabla_NumeroItem,2,FALSE),"")</f>
        <v>48</v>
      </c>
      <c r="C2563" s="360" t="str">
        <f>IFERROR(VLOOKUP(B2563,Tabla_CyP,2,FALSE),"")</f>
        <v>Limpieza de Terreno  (Incl. Segado de pozos)</v>
      </c>
      <c r="D2563" s="338"/>
      <c r="E2563" s="356"/>
      <c r="F2563" s="351" t="s">
        <v>22</v>
      </c>
      <c r="G2563" s="362" t="str">
        <f>IFERROR(VLOOKUP(B2563,Tabla_CyP,4,FALSE),"")</f>
        <v>ha</v>
      </c>
    </row>
    <row r="2564" spans="1:7" ht="20.100000000000001" customHeight="1">
      <c r="A2564" s="354"/>
      <c r="B2564" s="355"/>
      <c r="C2564" s="360"/>
      <c r="D2564" s="338"/>
      <c r="E2564" s="356"/>
      <c r="F2564" s="357"/>
      <c r="G2564" s="358"/>
    </row>
    <row r="2565" spans="1:7" ht="20.100000000000001" customHeight="1">
      <c r="A2565" s="628" t="s">
        <v>581</v>
      </c>
      <c r="B2565" s="629"/>
      <c r="C2565" s="630" t="s">
        <v>0</v>
      </c>
      <c r="D2565" s="630" t="s">
        <v>23</v>
      </c>
      <c r="E2565" s="632" t="s">
        <v>24</v>
      </c>
      <c r="F2565" s="624" t="s">
        <v>25</v>
      </c>
      <c r="G2565" s="626" t="s">
        <v>26</v>
      </c>
    </row>
    <row r="2566" spans="1:7" ht="20.100000000000001" customHeight="1">
      <c r="A2566" s="363" t="s">
        <v>582</v>
      </c>
      <c r="B2566" s="364" t="s">
        <v>583</v>
      </c>
      <c r="C2566" s="631"/>
      <c r="D2566" s="631"/>
      <c r="E2566" s="633"/>
      <c r="F2566" s="625"/>
      <c r="G2566" s="627"/>
    </row>
    <row r="2567" spans="1:7" ht="20.100000000000001" customHeight="1">
      <c r="A2567" s="599"/>
      <c r="B2567" s="365"/>
      <c r="C2567" s="366" t="s">
        <v>721</v>
      </c>
      <c r="D2567" s="367"/>
      <c r="E2567" s="368"/>
      <c r="F2567" s="369"/>
      <c r="G2567" s="370"/>
    </row>
    <row r="2568" spans="1:7" ht="20.100000000000001" customHeight="1">
      <c r="A2568" s="371" t="str">
        <f t="shared" ref="A2568:A2581" si="772">IFERROR(VLOOKUP(C2568,Tabla_Insumos,4,FALSE),"")</f>
        <v/>
      </c>
      <c r="B2568" s="336" t="str">
        <f t="shared" ref="B2568:B2581" si="773">IFERROR(VLOOKUP(C2568,Tabla_Insumos,5,FALSE),"")</f>
        <v/>
      </c>
      <c r="C2568" s="399"/>
      <c r="D2568" s="333" t="str">
        <f t="shared" ref="D2568:D2581" si="774">IFERROR(VLOOKUP(C2568,Tabla_Insumos,2,FALSE),"")</f>
        <v/>
      </c>
      <c r="E2568" s="415"/>
      <c r="F2568" s="339">
        <f t="shared" ref="F2568:F2581" si="775">IFERROR(VLOOKUP(C2568,Tabla_Insumos,3,FALSE),0)</f>
        <v>0</v>
      </c>
      <c r="G2568" s="340">
        <f>ROUND(E2568*F2568,2)</f>
        <v>0</v>
      </c>
    </row>
    <row r="2569" spans="1:7" ht="20.100000000000001" customHeight="1">
      <c r="A2569" s="371" t="str">
        <f t="shared" si="772"/>
        <v/>
      </c>
      <c r="B2569" s="336" t="str">
        <f t="shared" si="773"/>
        <v/>
      </c>
      <c r="C2569" s="399"/>
      <c r="D2569" s="333" t="str">
        <f t="shared" si="774"/>
        <v/>
      </c>
      <c r="E2569" s="415"/>
      <c r="F2569" s="339">
        <f t="shared" si="775"/>
        <v>0</v>
      </c>
      <c r="G2569" s="340">
        <f t="shared" ref="G2569:G2581" si="776">ROUND(E2569*F2569,2)</f>
        <v>0</v>
      </c>
    </row>
    <row r="2570" spans="1:7" ht="20.100000000000001" customHeight="1">
      <c r="A2570" s="371" t="str">
        <f t="shared" si="772"/>
        <v/>
      </c>
      <c r="B2570" s="336" t="str">
        <f t="shared" si="773"/>
        <v/>
      </c>
      <c r="C2570" s="399"/>
      <c r="D2570" s="333" t="str">
        <f t="shared" si="774"/>
        <v/>
      </c>
      <c r="E2570" s="415"/>
      <c r="F2570" s="339">
        <f t="shared" si="775"/>
        <v>0</v>
      </c>
      <c r="G2570" s="340">
        <f t="shared" si="776"/>
        <v>0</v>
      </c>
    </row>
    <row r="2571" spans="1:7" ht="20.100000000000001" customHeight="1">
      <c r="A2571" s="371" t="str">
        <f t="shared" si="772"/>
        <v/>
      </c>
      <c r="B2571" s="336" t="str">
        <f t="shared" si="773"/>
        <v/>
      </c>
      <c r="C2571" s="416"/>
      <c r="D2571" s="333" t="str">
        <f t="shared" si="774"/>
        <v/>
      </c>
      <c r="E2571" s="373"/>
      <c r="F2571" s="339">
        <f t="shared" si="775"/>
        <v>0</v>
      </c>
      <c r="G2571" s="340">
        <f t="shared" si="776"/>
        <v>0</v>
      </c>
    </row>
    <row r="2572" spans="1:7" ht="20.100000000000001" customHeight="1">
      <c r="A2572" s="371" t="str">
        <f t="shared" si="772"/>
        <v/>
      </c>
      <c r="B2572" s="336" t="str">
        <f t="shared" si="773"/>
        <v/>
      </c>
      <c r="C2572" s="416"/>
      <c r="D2572" s="333" t="str">
        <f t="shared" si="774"/>
        <v/>
      </c>
      <c r="E2572" s="373"/>
      <c r="F2572" s="339">
        <f t="shared" si="775"/>
        <v>0</v>
      </c>
      <c r="G2572" s="340">
        <f t="shared" si="776"/>
        <v>0</v>
      </c>
    </row>
    <row r="2573" spans="1:7" ht="20.100000000000001" customHeight="1">
      <c r="A2573" s="371" t="str">
        <f t="shared" si="772"/>
        <v/>
      </c>
      <c r="B2573" s="336" t="str">
        <f t="shared" si="773"/>
        <v/>
      </c>
      <c r="C2573" s="372"/>
      <c r="D2573" s="333" t="str">
        <f t="shared" si="774"/>
        <v/>
      </c>
      <c r="E2573" s="373"/>
      <c r="F2573" s="339">
        <f t="shared" si="775"/>
        <v>0</v>
      </c>
      <c r="G2573" s="340">
        <f t="shared" si="776"/>
        <v>0</v>
      </c>
    </row>
    <row r="2574" spans="1:7" ht="20.100000000000001" customHeight="1">
      <c r="A2574" s="371" t="str">
        <f t="shared" si="772"/>
        <v/>
      </c>
      <c r="B2574" s="336" t="str">
        <f t="shared" si="773"/>
        <v/>
      </c>
      <c r="C2574" s="372"/>
      <c r="D2574" s="333" t="str">
        <f t="shared" si="774"/>
        <v/>
      </c>
      <c r="E2574" s="373"/>
      <c r="F2574" s="339">
        <f t="shared" si="775"/>
        <v>0</v>
      </c>
      <c r="G2574" s="340">
        <f t="shared" si="776"/>
        <v>0</v>
      </c>
    </row>
    <row r="2575" spans="1:7" ht="20.100000000000001" customHeight="1">
      <c r="A2575" s="371" t="str">
        <f t="shared" si="772"/>
        <v/>
      </c>
      <c r="B2575" s="336" t="str">
        <f t="shared" si="773"/>
        <v/>
      </c>
      <c r="C2575" s="372"/>
      <c r="D2575" s="333" t="str">
        <f t="shared" si="774"/>
        <v/>
      </c>
      <c r="E2575" s="373"/>
      <c r="F2575" s="339">
        <f t="shared" si="775"/>
        <v>0</v>
      </c>
      <c r="G2575" s="340">
        <f t="shared" si="776"/>
        <v>0</v>
      </c>
    </row>
    <row r="2576" spans="1:7" ht="20.100000000000001" customHeight="1">
      <c r="A2576" s="371" t="str">
        <f t="shared" si="772"/>
        <v/>
      </c>
      <c r="B2576" s="336" t="str">
        <f t="shared" si="773"/>
        <v/>
      </c>
      <c r="C2576" s="372"/>
      <c r="D2576" s="333" t="str">
        <f t="shared" si="774"/>
        <v/>
      </c>
      <c r="E2576" s="373"/>
      <c r="F2576" s="339">
        <f t="shared" si="775"/>
        <v>0</v>
      </c>
      <c r="G2576" s="340">
        <f t="shared" si="776"/>
        <v>0</v>
      </c>
    </row>
    <row r="2577" spans="1:7" ht="20.100000000000001" customHeight="1">
      <c r="A2577" s="371" t="str">
        <f t="shared" si="772"/>
        <v/>
      </c>
      <c r="B2577" s="336" t="str">
        <f t="shared" si="773"/>
        <v/>
      </c>
      <c r="C2577" s="372"/>
      <c r="D2577" s="333" t="str">
        <f t="shared" si="774"/>
        <v/>
      </c>
      <c r="E2577" s="373"/>
      <c r="F2577" s="339">
        <f t="shared" si="775"/>
        <v>0</v>
      </c>
      <c r="G2577" s="340">
        <f t="shared" si="776"/>
        <v>0</v>
      </c>
    </row>
    <row r="2578" spans="1:7" ht="20.100000000000001" customHeight="1">
      <c r="A2578" s="371" t="str">
        <f t="shared" si="772"/>
        <v/>
      </c>
      <c r="B2578" s="336" t="str">
        <f t="shared" si="773"/>
        <v/>
      </c>
      <c r="C2578" s="372"/>
      <c r="D2578" s="333" t="str">
        <f t="shared" si="774"/>
        <v/>
      </c>
      <c r="E2578" s="373"/>
      <c r="F2578" s="339">
        <f t="shared" si="775"/>
        <v>0</v>
      </c>
      <c r="G2578" s="340">
        <f t="shared" si="776"/>
        <v>0</v>
      </c>
    </row>
    <row r="2579" spans="1:7" ht="20.100000000000001" customHeight="1">
      <c r="A2579" s="371" t="str">
        <f t="shared" si="772"/>
        <v/>
      </c>
      <c r="B2579" s="336" t="str">
        <f t="shared" si="773"/>
        <v/>
      </c>
      <c r="C2579" s="372"/>
      <c r="D2579" s="333" t="str">
        <f t="shared" si="774"/>
        <v/>
      </c>
      <c r="E2579" s="373"/>
      <c r="F2579" s="339">
        <f t="shared" si="775"/>
        <v>0</v>
      </c>
      <c r="G2579" s="340">
        <f t="shared" si="776"/>
        <v>0</v>
      </c>
    </row>
    <row r="2580" spans="1:7" ht="20.100000000000001" customHeight="1">
      <c r="A2580" s="371" t="str">
        <f t="shared" si="772"/>
        <v/>
      </c>
      <c r="B2580" s="336" t="str">
        <f t="shared" si="773"/>
        <v/>
      </c>
      <c r="C2580" s="372"/>
      <c r="D2580" s="333" t="str">
        <f t="shared" si="774"/>
        <v/>
      </c>
      <c r="E2580" s="373"/>
      <c r="F2580" s="339">
        <f t="shared" si="775"/>
        <v>0</v>
      </c>
      <c r="G2580" s="340">
        <f t="shared" si="776"/>
        <v>0</v>
      </c>
    </row>
    <row r="2581" spans="1:7" ht="20.100000000000001" customHeight="1">
      <c r="A2581" s="371" t="str">
        <f t="shared" si="772"/>
        <v/>
      </c>
      <c r="B2581" s="336" t="str">
        <f t="shared" si="773"/>
        <v/>
      </c>
      <c r="C2581" s="372"/>
      <c r="D2581" s="333" t="str">
        <f t="shared" si="774"/>
        <v/>
      </c>
      <c r="E2581" s="373"/>
      <c r="F2581" s="339">
        <f t="shared" si="775"/>
        <v>0</v>
      </c>
      <c r="G2581" s="340">
        <f t="shared" si="776"/>
        <v>0</v>
      </c>
    </row>
    <row r="2582" spans="1:7" ht="20.100000000000001" customHeight="1">
      <c r="A2582" s="374"/>
      <c r="B2582" s="360"/>
      <c r="C2582" s="360"/>
      <c r="D2582" s="338"/>
      <c r="E2582" s="356"/>
      <c r="F2582" s="598" t="s">
        <v>27</v>
      </c>
      <c r="G2582" s="341">
        <f>SUBTOTAL(9,G2568:G2581)</f>
        <v>0</v>
      </c>
    </row>
    <row r="2583" spans="1:7" ht="20.100000000000001" customHeight="1">
      <c r="A2583" s="374"/>
      <c r="B2583" s="360"/>
      <c r="C2583" s="347" t="s">
        <v>722</v>
      </c>
      <c r="D2583" s="338"/>
      <c r="E2583" s="356"/>
      <c r="F2583" s="357"/>
      <c r="G2583" s="375"/>
    </row>
    <row r="2584" spans="1:7" ht="20.100000000000001" customHeight="1">
      <c r="A2584" s="371" t="str">
        <f t="shared" ref="A2584:A2591" si="777">IFERROR(VLOOKUP(C2584,Tabla_Insumos,4,FALSE),"")</f>
        <v/>
      </c>
      <c r="B2584" s="336" t="str">
        <f t="shared" ref="B2584:B2591" si="778">IFERROR(VLOOKUP(C2584,Tabla_Insumos,5,FALSE),"")</f>
        <v/>
      </c>
      <c r="C2584" s="398"/>
      <c r="D2584" s="333" t="str">
        <f t="shared" ref="D2584:D2591" si="779">IFERROR(VLOOKUP(C2584,Tabla_Insumos,2,FALSE),"")</f>
        <v/>
      </c>
      <c r="E2584" s="400"/>
      <c r="F2584" s="376">
        <f t="shared" ref="F2584:F2591" si="780">IFERROR(VLOOKUP(C2584,Tabla_Insumos,3,FALSE),0)</f>
        <v>0</v>
      </c>
      <c r="G2584" s="340">
        <f>ROUND(E2584*F2584,2)</f>
        <v>0</v>
      </c>
    </row>
    <row r="2585" spans="1:7" ht="20.100000000000001" customHeight="1">
      <c r="A2585" s="371" t="str">
        <f t="shared" si="777"/>
        <v/>
      </c>
      <c r="B2585" s="336" t="str">
        <f t="shared" si="778"/>
        <v/>
      </c>
      <c r="C2585" s="399"/>
      <c r="D2585" s="333" t="str">
        <f t="shared" si="779"/>
        <v/>
      </c>
      <c r="E2585" s="400"/>
      <c r="F2585" s="376">
        <f t="shared" si="780"/>
        <v>0</v>
      </c>
      <c r="G2585" s="340">
        <f t="shared" ref="G2585:G2591" si="781">ROUND(E2585*F2585,2)</f>
        <v>0</v>
      </c>
    </row>
    <row r="2586" spans="1:7" ht="20.100000000000001" customHeight="1">
      <c r="A2586" s="371" t="str">
        <f t="shared" si="777"/>
        <v/>
      </c>
      <c r="B2586" s="336" t="str">
        <f t="shared" si="778"/>
        <v/>
      </c>
      <c r="C2586" s="343"/>
      <c r="D2586" s="333" t="str">
        <f t="shared" si="779"/>
        <v/>
      </c>
      <c r="E2586" s="400"/>
      <c r="F2586" s="376">
        <f>IFERROR(VLOOKUP(C2586,Tabla_Insumos,3,FALSE),0)</f>
        <v>0</v>
      </c>
      <c r="G2586" s="340">
        <f>ROUND(E2586*F2586,2)</f>
        <v>0</v>
      </c>
    </row>
    <row r="2587" spans="1:7" ht="20.100000000000001" customHeight="1">
      <c r="A2587" s="371" t="str">
        <f t="shared" si="777"/>
        <v/>
      </c>
      <c r="B2587" s="336" t="str">
        <f t="shared" si="778"/>
        <v/>
      </c>
      <c r="C2587" s="343"/>
      <c r="D2587" s="333" t="str">
        <f t="shared" si="779"/>
        <v/>
      </c>
      <c r="E2587" s="403"/>
      <c r="F2587" s="376">
        <f>IFERROR(VLOOKUP(C2587,Tabla_Insumos,3,FALSE),0)</f>
        <v>0</v>
      </c>
      <c r="G2587" s="340">
        <f>ROUND(E2587*F2587,2)</f>
        <v>0</v>
      </c>
    </row>
    <row r="2588" spans="1:7" ht="20.100000000000001" customHeight="1">
      <c r="A2588" s="371" t="str">
        <f t="shared" si="777"/>
        <v/>
      </c>
      <c r="B2588" s="336" t="str">
        <f t="shared" si="778"/>
        <v/>
      </c>
      <c r="C2588" s="336"/>
      <c r="D2588" s="333" t="str">
        <f t="shared" si="779"/>
        <v/>
      </c>
      <c r="E2588" s="337"/>
      <c r="F2588" s="376">
        <f t="shared" si="780"/>
        <v>0</v>
      </c>
      <c r="G2588" s="340">
        <f t="shared" si="781"/>
        <v>0</v>
      </c>
    </row>
    <row r="2589" spans="1:7" ht="20.100000000000001" customHeight="1">
      <c r="A2589" s="371" t="str">
        <f t="shared" si="777"/>
        <v/>
      </c>
      <c r="B2589" s="336" t="str">
        <f t="shared" si="778"/>
        <v/>
      </c>
      <c r="C2589" s="336"/>
      <c r="D2589" s="333" t="str">
        <f t="shared" si="779"/>
        <v/>
      </c>
      <c r="E2589" s="337"/>
      <c r="F2589" s="376">
        <f t="shared" si="780"/>
        <v>0</v>
      </c>
      <c r="G2589" s="340">
        <f t="shared" si="781"/>
        <v>0</v>
      </c>
    </row>
    <row r="2590" spans="1:7" ht="20.100000000000001" customHeight="1">
      <c r="A2590" s="371" t="str">
        <f t="shared" si="777"/>
        <v/>
      </c>
      <c r="B2590" s="336" t="str">
        <f t="shared" si="778"/>
        <v/>
      </c>
      <c r="C2590" s="372"/>
      <c r="D2590" s="333" t="str">
        <f t="shared" si="779"/>
        <v/>
      </c>
      <c r="E2590" s="373"/>
      <c r="F2590" s="376">
        <f t="shared" si="780"/>
        <v>0</v>
      </c>
      <c r="G2590" s="340">
        <f t="shared" si="781"/>
        <v>0</v>
      </c>
    </row>
    <row r="2591" spans="1:7" ht="20.100000000000001" customHeight="1">
      <c r="A2591" s="371" t="str">
        <f t="shared" si="777"/>
        <v/>
      </c>
      <c r="B2591" s="336" t="str">
        <f t="shared" si="778"/>
        <v/>
      </c>
      <c r="C2591" s="372"/>
      <c r="D2591" s="333" t="str">
        <f t="shared" si="779"/>
        <v/>
      </c>
      <c r="E2591" s="373"/>
      <c r="F2591" s="376">
        <f t="shared" si="780"/>
        <v>0</v>
      </c>
      <c r="G2591" s="340">
        <f t="shared" si="781"/>
        <v>0</v>
      </c>
    </row>
    <row r="2592" spans="1:7" ht="20.100000000000001" customHeight="1">
      <c r="A2592" s="374"/>
      <c r="B2592" s="360"/>
      <c r="C2592" s="360"/>
      <c r="D2592" s="338"/>
      <c r="E2592" s="356"/>
      <c r="F2592" s="598" t="s">
        <v>28</v>
      </c>
      <c r="G2592" s="341">
        <f>SUBTOTAL(9,G2584:G2591)</f>
        <v>0</v>
      </c>
    </row>
    <row r="2593" spans="1:7" ht="20.100000000000001" customHeight="1">
      <c r="A2593" s="374"/>
      <c r="B2593" s="360"/>
      <c r="C2593" s="347" t="s">
        <v>723</v>
      </c>
      <c r="D2593" s="338"/>
      <c r="E2593" s="356"/>
      <c r="F2593" s="357"/>
      <c r="G2593" s="375"/>
    </row>
    <row r="2594" spans="1:7" ht="20.100000000000001" customHeight="1">
      <c r="A2594" s="371" t="str">
        <f t="shared" ref="A2594:A2602" si="782">IFERROR(VLOOKUP(C2594,Tabla_Insumos,4,FALSE),"")</f>
        <v/>
      </c>
      <c r="B2594" s="336" t="str">
        <f t="shared" ref="B2594:B2602" si="783">IFERROR(VLOOKUP(C2594,Tabla_Insumos,5,FALSE),"")</f>
        <v/>
      </c>
      <c r="C2594" s="377"/>
      <c r="D2594" s="333" t="str">
        <f t="shared" ref="D2594:D2602" si="784">IFERROR(VLOOKUP(C2594,Tabla_Insumos,2,FALSE),"")</f>
        <v/>
      </c>
      <c r="E2594" s="401"/>
      <c r="F2594" s="339">
        <f t="shared" ref="F2594:F2602" si="785">IFERROR(VLOOKUP(C2594,Tabla_Insumos,3,FALSE),0)</f>
        <v>0</v>
      </c>
      <c r="G2594" s="340">
        <f>ROUND(E2594*F2594,2)</f>
        <v>0</v>
      </c>
    </row>
    <row r="2595" spans="1:7" ht="20.100000000000001" customHeight="1">
      <c r="A2595" s="371" t="str">
        <f t="shared" si="782"/>
        <v/>
      </c>
      <c r="B2595" s="336" t="str">
        <f t="shared" si="783"/>
        <v/>
      </c>
      <c r="C2595" s="377"/>
      <c r="D2595" s="333" t="str">
        <f t="shared" si="784"/>
        <v/>
      </c>
      <c r="E2595" s="401"/>
      <c r="F2595" s="339">
        <f t="shared" si="785"/>
        <v>0</v>
      </c>
      <c r="G2595" s="340">
        <f t="shared" ref="G2595:G2602" si="786">ROUND(E2595*F2595,2)</f>
        <v>0</v>
      </c>
    </row>
    <row r="2596" spans="1:7" ht="20.100000000000001" customHeight="1">
      <c r="A2596" s="371" t="str">
        <f t="shared" si="782"/>
        <v/>
      </c>
      <c r="B2596" s="336" t="str">
        <f t="shared" si="783"/>
        <v/>
      </c>
      <c r="C2596" s="377"/>
      <c r="D2596" s="333" t="str">
        <f t="shared" si="784"/>
        <v/>
      </c>
      <c r="E2596" s="401"/>
      <c r="F2596" s="339">
        <f t="shared" si="785"/>
        <v>0</v>
      </c>
      <c r="G2596" s="340">
        <f t="shared" si="786"/>
        <v>0</v>
      </c>
    </row>
    <row r="2597" spans="1:7" ht="20.100000000000001" customHeight="1">
      <c r="A2597" s="371" t="str">
        <f t="shared" si="782"/>
        <v/>
      </c>
      <c r="B2597" s="336" t="str">
        <f t="shared" si="783"/>
        <v/>
      </c>
      <c r="C2597" s="377"/>
      <c r="D2597" s="333" t="str">
        <f t="shared" si="784"/>
        <v/>
      </c>
      <c r="E2597" s="337"/>
      <c r="F2597" s="339">
        <f t="shared" si="785"/>
        <v>0</v>
      </c>
      <c r="G2597" s="340">
        <f t="shared" si="786"/>
        <v>0</v>
      </c>
    </row>
    <row r="2598" spans="1:7" ht="20.100000000000001" customHeight="1">
      <c r="A2598" s="371" t="str">
        <f t="shared" si="782"/>
        <v/>
      </c>
      <c r="B2598" s="336" t="str">
        <f t="shared" si="783"/>
        <v/>
      </c>
      <c r="C2598" s="378"/>
      <c r="D2598" s="333" t="str">
        <f t="shared" si="784"/>
        <v/>
      </c>
      <c r="E2598" s="337"/>
      <c r="F2598" s="339">
        <f t="shared" si="785"/>
        <v>0</v>
      </c>
      <c r="G2598" s="340">
        <f t="shared" si="786"/>
        <v>0</v>
      </c>
    </row>
    <row r="2599" spans="1:7" ht="20.100000000000001" customHeight="1">
      <c r="A2599" s="371" t="str">
        <f t="shared" si="782"/>
        <v/>
      </c>
      <c r="B2599" s="336" t="str">
        <f t="shared" si="783"/>
        <v/>
      </c>
      <c r="C2599" s="372"/>
      <c r="D2599" s="333" t="str">
        <f t="shared" si="784"/>
        <v/>
      </c>
      <c r="E2599" s="373"/>
      <c r="F2599" s="339">
        <f t="shared" si="785"/>
        <v>0</v>
      </c>
      <c r="G2599" s="340">
        <f t="shared" si="786"/>
        <v>0</v>
      </c>
    </row>
    <row r="2600" spans="1:7" ht="20.100000000000001" customHeight="1">
      <c r="A2600" s="371" t="str">
        <f t="shared" si="782"/>
        <v/>
      </c>
      <c r="B2600" s="336" t="str">
        <f t="shared" si="783"/>
        <v/>
      </c>
      <c r="C2600" s="372"/>
      <c r="D2600" s="333" t="str">
        <f t="shared" si="784"/>
        <v/>
      </c>
      <c r="E2600" s="373"/>
      <c r="F2600" s="339">
        <f t="shared" si="785"/>
        <v>0</v>
      </c>
      <c r="G2600" s="340">
        <f t="shared" si="786"/>
        <v>0</v>
      </c>
    </row>
    <row r="2601" spans="1:7" ht="20.100000000000001" customHeight="1">
      <c r="A2601" s="371" t="str">
        <f t="shared" si="782"/>
        <v/>
      </c>
      <c r="B2601" s="336" t="str">
        <f t="shared" si="783"/>
        <v/>
      </c>
      <c r="C2601" s="372"/>
      <c r="D2601" s="333" t="str">
        <f t="shared" si="784"/>
        <v/>
      </c>
      <c r="E2601" s="373"/>
      <c r="F2601" s="339">
        <f t="shared" si="785"/>
        <v>0</v>
      </c>
      <c r="G2601" s="340">
        <f t="shared" si="786"/>
        <v>0</v>
      </c>
    </row>
    <row r="2602" spans="1:7" ht="20.100000000000001" customHeight="1">
      <c r="A2602" s="371" t="str">
        <f t="shared" si="782"/>
        <v/>
      </c>
      <c r="B2602" s="336" t="str">
        <f t="shared" si="783"/>
        <v/>
      </c>
      <c r="C2602" s="372"/>
      <c r="D2602" s="333" t="str">
        <f t="shared" si="784"/>
        <v/>
      </c>
      <c r="E2602" s="373"/>
      <c r="F2602" s="339">
        <f t="shared" si="785"/>
        <v>0</v>
      </c>
      <c r="G2602" s="340">
        <f t="shared" si="786"/>
        <v>0</v>
      </c>
    </row>
    <row r="2603" spans="1:7" ht="20.100000000000001" customHeight="1">
      <c r="A2603" s="379"/>
      <c r="B2603" s="338"/>
      <c r="C2603" s="360"/>
      <c r="D2603" s="338"/>
      <c r="E2603" s="356"/>
      <c r="F2603" s="598" t="s">
        <v>29</v>
      </c>
      <c r="G2603" s="341">
        <f>SUBTOTAL(9,G2594:G2602)</f>
        <v>0</v>
      </c>
    </row>
    <row r="2604" spans="1:7" ht="20.100000000000001" customHeight="1" thickBot="1">
      <c r="A2604" s="380"/>
      <c r="B2604" s="381"/>
      <c r="C2604" s="382"/>
      <c r="D2604" s="381"/>
      <c r="E2604" s="383"/>
      <c r="F2604" s="384"/>
      <c r="G2604" s="385"/>
    </row>
    <row r="2605" spans="1:7" ht="20.100000000000001" customHeight="1" thickBot="1">
      <c r="A2605" s="395">
        <f>B2563</f>
        <v>48</v>
      </c>
      <c r="B2605" s="386" t="str">
        <f>C2563</f>
        <v>Limpieza de Terreno  (Incl. Segado de pozos)</v>
      </c>
      <c r="C2605" s="387"/>
      <c r="D2605" s="387" t="s">
        <v>30</v>
      </c>
      <c r="E2605" s="388"/>
      <c r="F2605" s="389" t="s">
        <v>31</v>
      </c>
      <c r="G2605" s="390">
        <f>SUBTOTAL(9,G2568:G2604)</f>
        <v>0</v>
      </c>
    </row>
    <row r="2606" spans="1:7" ht="20.100000000000001" customHeight="1" thickTop="1" thickBot="1"/>
    <row r="2607" spans="1:7" ht="20.100000000000001" customHeight="1" thickTop="1">
      <c r="A2607" s="391" t="s">
        <v>1255</v>
      </c>
      <c r="B2607" s="392"/>
      <c r="C2607" s="392"/>
      <c r="D2607" s="392"/>
      <c r="E2607" s="392"/>
      <c r="F2607" s="392"/>
      <c r="G2607" s="393"/>
    </row>
    <row r="2608" spans="1:7" ht="20.100000000000001" customHeight="1">
      <c r="A2608" s="344" t="s">
        <v>719</v>
      </c>
      <c r="B2608" s="345" t="str">
        <f>Comitente</f>
        <v>INSTITUTO PROVINCIAL DE LA VIVIENDA</v>
      </c>
      <c r="C2608" s="346"/>
      <c r="D2608" s="347"/>
      <c r="E2608" s="347"/>
      <c r="F2608" s="348"/>
      <c r="G2608" s="349"/>
    </row>
    <row r="2609" spans="1:7" ht="20.100000000000001" customHeight="1">
      <c r="A2609" s="344" t="s">
        <v>720</v>
      </c>
      <c r="B2609" s="345" t="str">
        <f>Contratista</f>
        <v>xxxxxx</v>
      </c>
      <c r="C2609" s="350"/>
      <c r="D2609" s="350"/>
      <c r="E2609" s="350"/>
      <c r="F2609" s="351"/>
      <c r="G2609" s="352"/>
    </row>
    <row r="2610" spans="1:7" ht="20.100000000000001" customHeight="1">
      <c r="A2610" s="344" t="s">
        <v>20</v>
      </c>
      <c r="B2610" s="345" t="str">
        <f>Obra</f>
        <v>BARRIO SAN CAYETANO - DPTO. CHIMBAS</v>
      </c>
      <c r="C2610" s="350"/>
      <c r="D2610" s="350"/>
      <c r="E2610" s="350"/>
      <c r="F2610" s="351" t="s">
        <v>33</v>
      </c>
      <c r="G2610" s="353">
        <f>+Datos!$C$10</f>
        <v>43525</v>
      </c>
    </row>
    <row r="2611" spans="1:7" ht="20.100000000000001" customHeight="1">
      <c r="A2611" s="354" t="s">
        <v>718</v>
      </c>
      <c r="B2611" s="355" t="str">
        <f>Ubicación</f>
        <v>DPTO. CHIMBAS</v>
      </c>
      <c r="C2611" s="355"/>
      <c r="D2611" s="338"/>
      <c r="E2611" s="356"/>
      <c r="F2611" s="357"/>
      <c r="G2611" s="358"/>
    </row>
    <row r="2612" spans="1:7" ht="20.100000000000001" customHeight="1">
      <c r="A2612" s="354" t="s">
        <v>34</v>
      </c>
      <c r="B2612" s="359" t="s">
        <v>1126</v>
      </c>
      <c r="C2612" s="360" t="str">
        <f>IFERROR(VLOOKUP(B2612,Tabla_CyP,2,FALSE),"")</f>
        <v>INFRAESTRUCTURA</v>
      </c>
      <c r="D2612" s="361"/>
      <c r="E2612" s="356"/>
      <c r="F2612" s="357"/>
      <c r="G2612" s="358"/>
    </row>
    <row r="2613" spans="1:7" ht="20.100000000000001" customHeight="1">
      <c r="A2613" s="354" t="s">
        <v>21</v>
      </c>
      <c r="B2613" s="394">
        <f>IFERROR(VLOOKUP(COUNTIF($A$1:A2613,"ITEM:"),Tabla_NumeroItem,2,FALSE),"")</f>
        <v>49</v>
      </c>
      <c r="C2613" s="360" t="str">
        <f>IFERROR(VLOOKUP(B2613,Tabla_CyP,2,FALSE),"")</f>
        <v>Excavación no clasificada para calles</v>
      </c>
      <c r="D2613" s="338"/>
      <c r="E2613" s="356"/>
      <c r="F2613" s="351" t="s">
        <v>22</v>
      </c>
      <c r="G2613" s="362" t="str">
        <f>IFERROR(VLOOKUP(B2613,Tabla_CyP,4,FALSE),"")</f>
        <v>m3</v>
      </c>
    </row>
    <row r="2614" spans="1:7" ht="20.100000000000001" customHeight="1">
      <c r="A2614" s="354"/>
      <c r="B2614" s="355"/>
      <c r="C2614" s="360"/>
      <c r="D2614" s="338"/>
      <c r="E2614" s="356"/>
      <c r="F2614" s="357"/>
      <c r="G2614" s="358"/>
    </row>
    <row r="2615" spans="1:7" ht="20.100000000000001" customHeight="1">
      <c r="A2615" s="628" t="s">
        <v>581</v>
      </c>
      <c r="B2615" s="629"/>
      <c r="C2615" s="630" t="s">
        <v>0</v>
      </c>
      <c r="D2615" s="630" t="s">
        <v>23</v>
      </c>
      <c r="E2615" s="632" t="s">
        <v>24</v>
      </c>
      <c r="F2615" s="624" t="s">
        <v>25</v>
      </c>
      <c r="G2615" s="626" t="s">
        <v>26</v>
      </c>
    </row>
    <row r="2616" spans="1:7" ht="20.100000000000001" customHeight="1">
      <c r="A2616" s="363" t="s">
        <v>582</v>
      </c>
      <c r="B2616" s="364" t="s">
        <v>583</v>
      </c>
      <c r="C2616" s="631"/>
      <c r="D2616" s="631"/>
      <c r="E2616" s="633"/>
      <c r="F2616" s="625"/>
      <c r="G2616" s="627"/>
    </row>
    <row r="2617" spans="1:7" ht="20.100000000000001" customHeight="1">
      <c r="A2617" s="599"/>
      <c r="B2617" s="365"/>
      <c r="C2617" s="366" t="s">
        <v>721</v>
      </c>
      <c r="D2617" s="367"/>
      <c r="E2617" s="368"/>
      <c r="F2617" s="369"/>
      <c r="G2617" s="370"/>
    </row>
    <row r="2618" spans="1:7" ht="20.100000000000001" customHeight="1">
      <c r="A2618" s="371" t="str">
        <f t="shared" ref="A2618:A2631" si="787">IFERROR(VLOOKUP(C2618,Tabla_Insumos,4,FALSE),"")</f>
        <v/>
      </c>
      <c r="B2618" s="336" t="str">
        <f t="shared" ref="B2618:B2631" si="788">IFERROR(VLOOKUP(C2618,Tabla_Insumos,5,FALSE),"")</f>
        <v/>
      </c>
      <c r="C2618" s="399"/>
      <c r="D2618" s="333" t="str">
        <f t="shared" ref="D2618:D2631" si="789">IFERROR(VLOOKUP(C2618,Tabla_Insumos,2,FALSE),"")</f>
        <v/>
      </c>
      <c r="E2618" s="415"/>
      <c r="F2618" s="339">
        <f t="shared" ref="F2618:F2631" si="790">IFERROR(VLOOKUP(C2618,Tabla_Insumos,3,FALSE),0)</f>
        <v>0</v>
      </c>
      <c r="G2618" s="340">
        <f>ROUND(E2618*F2618,2)</f>
        <v>0</v>
      </c>
    </row>
    <row r="2619" spans="1:7" ht="20.100000000000001" customHeight="1">
      <c r="A2619" s="371" t="str">
        <f t="shared" si="787"/>
        <v/>
      </c>
      <c r="B2619" s="336" t="str">
        <f t="shared" si="788"/>
        <v/>
      </c>
      <c r="C2619" s="399"/>
      <c r="D2619" s="333" t="str">
        <f t="shared" si="789"/>
        <v/>
      </c>
      <c r="E2619" s="415"/>
      <c r="F2619" s="339">
        <f t="shared" si="790"/>
        <v>0</v>
      </c>
      <c r="G2619" s="340">
        <f t="shared" ref="G2619:G2631" si="791">ROUND(E2619*F2619,2)</f>
        <v>0</v>
      </c>
    </row>
    <row r="2620" spans="1:7" ht="20.100000000000001" customHeight="1">
      <c r="A2620" s="371" t="str">
        <f t="shared" si="787"/>
        <v/>
      </c>
      <c r="B2620" s="336" t="str">
        <f t="shared" si="788"/>
        <v/>
      </c>
      <c r="C2620" s="399"/>
      <c r="D2620" s="333" t="str">
        <f t="shared" si="789"/>
        <v/>
      </c>
      <c r="E2620" s="415"/>
      <c r="F2620" s="339">
        <f t="shared" si="790"/>
        <v>0</v>
      </c>
      <c r="G2620" s="340">
        <f t="shared" si="791"/>
        <v>0</v>
      </c>
    </row>
    <row r="2621" spans="1:7" ht="20.100000000000001" customHeight="1">
      <c r="A2621" s="371" t="str">
        <f t="shared" si="787"/>
        <v/>
      </c>
      <c r="B2621" s="336" t="str">
        <f t="shared" si="788"/>
        <v/>
      </c>
      <c r="C2621" s="399"/>
      <c r="D2621" s="333" t="str">
        <f t="shared" si="789"/>
        <v/>
      </c>
      <c r="E2621" s="415"/>
      <c r="F2621" s="339">
        <f t="shared" si="790"/>
        <v>0</v>
      </c>
      <c r="G2621" s="340">
        <f t="shared" si="791"/>
        <v>0</v>
      </c>
    </row>
    <row r="2622" spans="1:7" ht="20.100000000000001" customHeight="1">
      <c r="A2622" s="371" t="str">
        <f t="shared" si="787"/>
        <v/>
      </c>
      <c r="B2622" s="336" t="str">
        <f t="shared" si="788"/>
        <v/>
      </c>
      <c r="C2622" s="416"/>
      <c r="D2622" s="333" t="str">
        <f t="shared" si="789"/>
        <v/>
      </c>
      <c r="E2622" s="373"/>
      <c r="F2622" s="339">
        <f t="shared" si="790"/>
        <v>0</v>
      </c>
      <c r="G2622" s="340">
        <f t="shared" si="791"/>
        <v>0</v>
      </c>
    </row>
    <row r="2623" spans="1:7" ht="20.100000000000001" customHeight="1">
      <c r="A2623" s="371" t="str">
        <f t="shared" si="787"/>
        <v/>
      </c>
      <c r="B2623" s="336" t="str">
        <f t="shared" si="788"/>
        <v/>
      </c>
      <c r="C2623" s="416"/>
      <c r="D2623" s="333" t="str">
        <f t="shared" si="789"/>
        <v/>
      </c>
      <c r="E2623" s="373"/>
      <c r="F2623" s="339">
        <f t="shared" si="790"/>
        <v>0</v>
      </c>
      <c r="G2623" s="340">
        <f t="shared" si="791"/>
        <v>0</v>
      </c>
    </row>
    <row r="2624" spans="1:7" ht="20.100000000000001" customHeight="1">
      <c r="A2624" s="371" t="str">
        <f t="shared" si="787"/>
        <v/>
      </c>
      <c r="B2624" s="336" t="str">
        <f t="shared" si="788"/>
        <v/>
      </c>
      <c r="C2624" s="372"/>
      <c r="D2624" s="333" t="str">
        <f t="shared" si="789"/>
        <v/>
      </c>
      <c r="E2624" s="373"/>
      <c r="F2624" s="339">
        <f t="shared" si="790"/>
        <v>0</v>
      </c>
      <c r="G2624" s="340">
        <f t="shared" si="791"/>
        <v>0</v>
      </c>
    </row>
    <row r="2625" spans="1:7" ht="20.100000000000001" customHeight="1">
      <c r="A2625" s="371" t="str">
        <f t="shared" si="787"/>
        <v/>
      </c>
      <c r="B2625" s="336" t="str">
        <f t="shared" si="788"/>
        <v/>
      </c>
      <c r="C2625" s="372"/>
      <c r="D2625" s="333" t="str">
        <f t="shared" si="789"/>
        <v/>
      </c>
      <c r="E2625" s="373"/>
      <c r="F2625" s="339">
        <f t="shared" si="790"/>
        <v>0</v>
      </c>
      <c r="G2625" s="340">
        <f t="shared" si="791"/>
        <v>0</v>
      </c>
    </row>
    <row r="2626" spans="1:7" ht="20.100000000000001" customHeight="1">
      <c r="A2626" s="371" t="str">
        <f t="shared" si="787"/>
        <v/>
      </c>
      <c r="B2626" s="336" t="str">
        <f t="shared" si="788"/>
        <v/>
      </c>
      <c r="C2626" s="372"/>
      <c r="D2626" s="333" t="str">
        <f t="shared" si="789"/>
        <v/>
      </c>
      <c r="E2626" s="373"/>
      <c r="F2626" s="339">
        <f t="shared" si="790"/>
        <v>0</v>
      </c>
      <c r="G2626" s="340">
        <f t="shared" si="791"/>
        <v>0</v>
      </c>
    </row>
    <row r="2627" spans="1:7" ht="20.100000000000001" customHeight="1">
      <c r="A2627" s="371" t="str">
        <f t="shared" si="787"/>
        <v/>
      </c>
      <c r="B2627" s="336" t="str">
        <f t="shared" si="788"/>
        <v/>
      </c>
      <c r="C2627" s="372"/>
      <c r="D2627" s="333" t="str">
        <f t="shared" si="789"/>
        <v/>
      </c>
      <c r="E2627" s="373"/>
      <c r="F2627" s="339">
        <f t="shared" si="790"/>
        <v>0</v>
      </c>
      <c r="G2627" s="340">
        <f t="shared" si="791"/>
        <v>0</v>
      </c>
    </row>
    <row r="2628" spans="1:7" ht="20.100000000000001" customHeight="1">
      <c r="A2628" s="371" t="str">
        <f t="shared" si="787"/>
        <v/>
      </c>
      <c r="B2628" s="336" t="str">
        <f t="shared" si="788"/>
        <v/>
      </c>
      <c r="C2628" s="372"/>
      <c r="D2628" s="333" t="str">
        <f t="shared" si="789"/>
        <v/>
      </c>
      <c r="E2628" s="373"/>
      <c r="F2628" s="339">
        <f t="shared" si="790"/>
        <v>0</v>
      </c>
      <c r="G2628" s="340">
        <f t="shared" si="791"/>
        <v>0</v>
      </c>
    </row>
    <row r="2629" spans="1:7" ht="20.100000000000001" customHeight="1">
      <c r="A2629" s="371" t="str">
        <f t="shared" si="787"/>
        <v/>
      </c>
      <c r="B2629" s="336" t="str">
        <f t="shared" si="788"/>
        <v/>
      </c>
      <c r="C2629" s="372"/>
      <c r="D2629" s="333" t="str">
        <f t="shared" si="789"/>
        <v/>
      </c>
      <c r="E2629" s="373"/>
      <c r="F2629" s="339">
        <f t="shared" si="790"/>
        <v>0</v>
      </c>
      <c r="G2629" s="340">
        <f t="shared" si="791"/>
        <v>0</v>
      </c>
    </row>
    <row r="2630" spans="1:7" ht="20.100000000000001" customHeight="1">
      <c r="A2630" s="371" t="str">
        <f t="shared" si="787"/>
        <v/>
      </c>
      <c r="B2630" s="336" t="str">
        <f t="shared" si="788"/>
        <v/>
      </c>
      <c r="C2630" s="372"/>
      <c r="D2630" s="333" t="str">
        <f t="shared" si="789"/>
        <v/>
      </c>
      <c r="E2630" s="373"/>
      <c r="F2630" s="339">
        <f t="shared" si="790"/>
        <v>0</v>
      </c>
      <c r="G2630" s="340">
        <f t="shared" si="791"/>
        <v>0</v>
      </c>
    </row>
    <row r="2631" spans="1:7" ht="20.100000000000001" customHeight="1">
      <c r="A2631" s="371" t="str">
        <f t="shared" si="787"/>
        <v/>
      </c>
      <c r="B2631" s="336" t="str">
        <f t="shared" si="788"/>
        <v/>
      </c>
      <c r="C2631" s="372"/>
      <c r="D2631" s="333" t="str">
        <f t="shared" si="789"/>
        <v/>
      </c>
      <c r="E2631" s="373"/>
      <c r="F2631" s="339">
        <f t="shared" si="790"/>
        <v>0</v>
      </c>
      <c r="G2631" s="340">
        <f t="shared" si="791"/>
        <v>0</v>
      </c>
    </row>
    <row r="2632" spans="1:7" ht="20.100000000000001" customHeight="1">
      <c r="A2632" s="374"/>
      <c r="B2632" s="360"/>
      <c r="C2632" s="360"/>
      <c r="D2632" s="338"/>
      <c r="E2632" s="356"/>
      <c r="F2632" s="598" t="s">
        <v>27</v>
      </c>
      <c r="G2632" s="341">
        <f>SUBTOTAL(9,G2618:G2631)</f>
        <v>0</v>
      </c>
    </row>
    <row r="2633" spans="1:7" ht="20.100000000000001" customHeight="1">
      <c r="A2633" s="374"/>
      <c r="B2633" s="360"/>
      <c r="C2633" s="347" t="s">
        <v>722</v>
      </c>
      <c r="D2633" s="338"/>
      <c r="E2633" s="356"/>
      <c r="F2633" s="357"/>
      <c r="G2633" s="375"/>
    </row>
    <row r="2634" spans="1:7" ht="20.100000000000001" customHeight="1">
      <c r="A2634" s="371" t="str">
        <f t="shared" ref="A2634:A2641" si="792">IFERROR(VLOOKUP(C2634,Tabla_Insumos,4,FALSE),"")</f>
        <v/>
      </c>
      <c r="B2634" s="336" t="str">
        <f t="shared" ref="B2634:B2641" si="793">IFERROR(VLOOKUP(C2634,Tabla_Insumos,5,FALSE),"")</f>
        <v/>
      </c>
      <c r="C2634" s="398"/>
      <c r="D2634" s="333" t="str">
        <f t="shared" ref="D2634:D2641" si="794">IFERROR(VLOOKUP(C2634,Tabla_Insumos,2,FALSE),"")</f>
        <v/>
      </c>
      <c r="E2634" s="400"/>
      <c r="F2634" s="376">
        <f t="shared" ref="F2634:F2641" si="795">IFERROR(VLOOKUP(C2634,Tabla_Insumos,3,FALSE),0)</f>
        <v>0</v>
      </c>
      <c r="G2634" s="340">
        <f>ROUND(E2634*F2634,2)</f>
        <v>0</v>
      </c>
    </row>
    <row r="2635" spans="1:7" ht="20.100000000000001" customHeight="1">
      <c r="A2635" s="371" t="str">
        <f t="shared" si="792"/>
        <v/>
      </c>
      <c r="B2635" s="336" t="str">
        <f t="shared" si="793"/>
        <v/>
      </c>
      <c r="C2635" s="399"/>
      <c r="D2635" s="333" t="str">
        <f t="shared" si="794"/>
        <v/>
      </c>
      <c r="E2635" s="400"/>
      <c r="F2635" s="376">
        <f t="shared" si="795"/>
        <v>0</v>
      </c>
      <c r="G2635" s="340">
        <f t="shared" ref="G2635:G2641" si="796">ROUND(E2635*F2635,2)</f>
        <v>0</v>
      </c>
    </row>
    <row r="2636" spans="1:7" ht="20.100000000000001" customHeight="1">
      <c r="A2636" s="371" t="str">
        <f t="shared" si="792"/>
        <v/>
      </c>
      <c r="B2636" s="336" t="str">
        <f t="shared" si="793"/>
        <v/>
      </c>
      <c r="C2636" s="343"/>
      <c r="D2636" s="333" t="str">
        <f t="shared" si="794"/>
        <v/>
      </c>
      <c r="E2636" s="337"/>
      <c r="F2636" s="376">
        <f>+G2634+G2635</f>
        <v>0</v>
      </c>
      <c r="G2636" s="340">
        <f t="shared" si="796"/>
        <v>0</v>
      </c>
    </row>
    <row r="2637" spans="1:7" ht="20.100000000000001" customHeight="1">
      <c r="A2637" s="371" t="str">
        <f t="shared" si="792"/>
        <v/>
      </c>
      <c r="B2637" s="336" t="str">
        <f t="shared" si="793"/>
        <v/>
      </c>
      <c r="C2637" s="343"/>
      <c r="D2637" s="333" t="str">
        <f t="shared" si="794"/>
        <v/>
      </c>
      <c r="E2637" s="337"/>
      <c r="F2637" s="376">
        <f t="shared" si="795"/>
        <v>0</v>
      </c>
      <c r="G2637" s="340">
        <f t="shared" si="796"/>
        <v>0</v>
      </c>
    </row>
    <row r="2638" spans="1:7" ht="20.100000000000001" customHeight="1">
      <c r="A2638" s="371" t="str">
        <f t="shared" si="792"/>
        <v/>
      </c>
      <c r="B2638" s="336" t="str">
        <f t="shared" si="793"/>
        <v/>
      </c>
      <c r="C2638" s="336"/>
      <c r="D2638" s="333" t="str">
        <f t="shared" si="794"/>
        <v/>
      </c>
      <c r="E2638" s="337"/>
      <c r="F2638" s="376">
        <f t="shared" si="795"/>
        <v>0</v>
      </c>
      <c r="G2638" s="340">
        <f t="shared" si="796"/>
        <v>0</v>
      </c>
    </row>
    <row r="2639" spans="1:7" ht="20.100000000000001" customHeight="1">
      <c r="A2639" s="371" t="str">
        <f t="shared" si="792"/>
        <v/>
      </c>
      <c r="B2639" s="336" t="str">
        <f t="shared" si="793"/>
        <v/>
      </c>
      <c r="C2639" s="336"/>
      <c r="D2639" s="333" t="str">
        <f t="shared" si="794"/>
        <v/>
      </c>
      <c r="E2639" s="337"/>
      <c r="F2639" s="376">
        <f t="shared" si="795"/>
        <v>0</v>
      </c>
      <c r="G2639" s="340">
        <f t="shared" si="796"/>
        <v>0</v>
      </c>
    </row>
    <row r="2640" spans="1:7" ht="20.100000000000001" customHeight="1">
      <c r="A2640" s="371" t="str">
        <f t="shared" si="792"/>
        <v/>
      </c>
      <c r="B2640" s="336" t="str">
        <f t="shared" si="793"/>
        <v/>
      </c>
      <c r="C2640" s="372"/>
      <c r="D2640" s="333" t="str">
        <f t="shared" si="794"/>
        <v/>
      </c>
      <c r="E2640" s="373"/>
      <c r="F2640" s="376">
        <f t="shared" si="795"/>
        <v>0</v>
      </c>
      <c r="G2640" s="340">
        <f t="shared" si="796"/>
        <v>0</v>
      </c>
    </row>
    <row r="2641" spans="1:7" ht="20.100000000000001" customHeight="1">
      <c r="A2641" s="371" t="str">
        <f t="shared" si="792"/>
        <v/>
      </c>
      <c r="B2641" s="336" t="str">
        <f t="shared" si="793"/>
        <v/>
      </c>
      <c r="C2641" s="372"/>
      <c r="D2641" s="333" t="str">
        <f t="shared" si="794"/>
        <v/>
      </c>
      <c r="E2641" s="373"/>
      <c r="F2641" s="376">
        <f t="shared" si="795"/>
        <v>0</v>
      </c>
      <c r="G2641" s="340">
        <f t="shared" si="796"/>
        <v>0</v>
      </c>
    </row>
    <row r="2642" spans="1:7" ht="20.100000000000001" customHeight="1">
      <c r="A2642" s="374"/>
      <c r="B2642" s="360"/>
      <c r="C2642" s="360"/>
      <c r="D2642" s="338"/>
      <c r="E2642" s="356"/>
      <c r="F2642" s="598" t="s">
        <v>28</v>
      </c>
      <c r="G2642" s="341">
        <f>SUBTOTAL(9,G2634:G2641)</f>
        <v>0</v>
      </c>
    </row>
    <row r="2643" spans="1:7" ht="20.100000000000001" customHeight="1">
      <c r="A2643" s="374"/>
      <c r="B2643" s="360"/>
      <c r="C2643" s="347" t="s">
        <v>723</v>
      </c>
      <c r="D2643" s="338"/>
      <c r="E2643" s="356"/>
      <c r="F2643" s="357"/>
      <c r="G2643" s="375"/>
    </row>
    <row r="2644" spans="1:7" ht="20.100000000000001" customHeight="1">
      <c r="A2644" s="371" t="str">
        <f t="shared" ref="A2644:A2652" si="797">IFERROR(VLOOKUP(C2644,Tabla_Insumos,4,FALSE),"")</f>
        <v/>
      </c>
      <c r="B2644" s="336" t="str">
        <f t="shared" ref="B2644:B2652" si="798">IFERROR(VLOOKUP(C2644,Tabla_Insumos,5,FALSE),"")</f>
        <v/>
      </c>
      <c r="C2644" s="399"/>
      <c r="D2644" s="333" t="str">
        <f t="shared" ref="D2644:D2652" si="799">IFERROR(VLOOKUP(C2644,Tabla_Insumos,2,FALSE),"")</f>
        <v/>
      </c>
      <c r="E2644" s="401"/>
      <c r="F2644" s="339">
        <f t="shared" ref="F2644:F2652" si="800">IFERROR(VLOOKUP(C2644,Tabla_Insumos,3,FALSE),0)</f>
        <v>0</v>
      </c>
      <c r="G2644" s="340">
        <f>ROUND(E2644*F2644,2)</f>
        <v>0</v>
      </c>
    </row>
    <row r="2645" spans="1:7" ht="20.100000000000001" customHeight="1">
      <c r="A2645" s="371" t="str">
        <f t="shared" si="797"/>
        <v/>
      </c>
      <c r="B2645" s="336" t="str">
        <f t="shared" si="798"/>
        <v/>
      </c>
      <c r="C2645" s="377"/>
      <c r="D2645" s="333" t="str">
        <f t="shared" si="799"/>
        <v/>
      </c>
      <c r="E2645" s="401"/>
      <c r="F2645" s="339">
        <f t="shared" si="800"/>
        <v>0</v>
      </c>
      <c r="G2645" s="340">
        <f t="shared" ref="G2645:G2652" si="801">ROUND(E2645*F2645,2)</f>
        <v>0</v>
      </c>
    </row>
    <row r="2646" spans="1:7" ht="20.100000000000001" customHeight="1">
      <c r="A2646" s="371" t="str">
        <f t="shared" si="797"/>
        <v/>
      </c>
      <c r="B2646" s="336" t="str">
        <f t="shared" si="798"/>
        <v/>
      </c>
      <c r="C2646" s="377"/>
      <c r="D2646" s="333" t="str">
        <f t="shared" si="799"/>
        <v/>
      </c>
      <c r="E2646" s="401"/>
      <c r="F2646" s="339">
        <f t="shared" si="800"/>
        <v>0</v>
      </c>
      <c r="G2646" s="340">
        <f t="shared" si="801"/>
        <v>0</v>
      </c>
    </row>
    <row r="2647" spans="1:7" ht="20.100000000000001" customHeight="1">
      <c r="A2647" s="371" t="str">
        <f t="shared" si="797"/>
        <v/>
      </c>
      <c r="B2647" s="336" t="str">
        <f t="shared" si="798"/>
        <v/>
      </c>
      <c r="C2647" s="377"/>
      <c r="D2647" s="333" t="str">
        <f t="shared" si="799"/>
        <v/>
      </c>
      <c r="E2647" s="337"/>
      <c r="F2647" s="339">
        <f t="shared" si="800"/>
        <v>0</v>
      </c>
      <c r="G2647" s="340">
        <f t="shared" si="801"/>
        <v>0</v>
      </c>
    </row>
    <row r="2648" spans="1:7" ht="20.100000000000001" customHeight="1">
      <c r="A2648" s="371" t="str">
        <f t="shared" si="797"/>
        <v/>
      </c>
      <c r="B2648" s="336" t="str">
        <f t="shared" si="798"/>
        <v/>
      </c>
      <c r="C2648" s="378"/>
      <c r="D2648" s="333" t="str">
        <f t="shared" si="799"/>
        <v/>
      </c>
      <c r="E2648" s="337"/>
      <c r="F2648" s="339">
        <f t="shared" si="800"/>
        <v>0</v>
      </c>
      <c r="G2648" s="340">
        <f t="shared" si="801"/>
        <v>0</v>
      </c>
    </row>
    <row r="2649" spans="1:7" ht="20.100000000000001" customHeight="1">
      <c r="A2649" s="371" t="str">
        <f t="shared" si="797"/>
        <v/>
      </c>
      <c r="B2649" s="336" t="str">
        <f t="shared" si="798"/>
        <v/>
      </c>
      <c r="C2649" s="372"/>
      <c r="D2649" s="333" t="str">
        <f t="shared" si="799"/>
        <v/>
      </c>
      <c r="E2649" s="373"/>
      <c r="F2649" s="339">
        <f t="shared" si="800"/>
        <v>0</v>
      </c>
      <c r="G2649" s="340">
        <f t="shared" si="801"/>
        <v>0</v>
      </c>
    </row>
    <row r="2650" spans="1:7" ht="20.100000000000001" customHeight="1">
      <c r="A2650" s="371" t="str">
        <f t="shared" si="797"/>
        <v/>
      </c>
      <c r="B2650" s="336" t="str">
        <f t="shared" si="798"/>
        <v/>
      </c>
      <c r="C2650" s="372"/>
      <c r="D2650" s="333" t="str">
        <f t="shared" si="799"/>
        <v/>
      </c>
      <c r="E2650" s="373"/>
      <c r="F2650" s="339">
        <f t="shared" si="800"/>
        <v>0</v>
      </c>
      <c r="G2650" s="340">
        <f t="shared" si="801"/>
        <v>0</v>
      </c>
    </row>
    <row r="2651" spans="1:7" ht="20.100000000000001" customHeight="1">
      <c r="A2651" s="371" t="str">
        <f t="shared" si="797"/>
        <v/>
      </c>
      <c r="B2651" s="336" t="str">
        <f t="shared" si="798"/>
        <v/>
      </c>
      <c r="C2651" s="372"/>
      <c r="D2651" s="333" t="str">
        <f t="shared" si="799"/>
        <v/>
      </c>
      <c r="E2651" s="373"/>
      <c r="F2651" s="339">
        <f t="shared" si="800"/>
        <v>0</v>
      </c>
      <c r="G2651" s="340">
        <f t="shared" si="801"/>
        <v>0</v>
      </c>
    </row>
    <row r="2652" spans="1:7" ht="20.100000000000001" customHeight="1">
      <c r="A2652" s="371" t="str">
        <f t="shared" si="797"/>
        <v/>
      </c>
      <c r="B2652" s="336" t="str">
        <f t="shared" si="798"/>
        <v/>
      </c>
      <c r="C2652" s="372"/>
      <c r="D2652" s="333" t="str">
        <f t="shared" si="799"/>
        <v/>
      </c>
      <c r="E2652" s="373"/>
      <c r="F2652" s="339">
        <f t="shared" si="800"/>
        <v>0</v>
      </c>
      <c r="G2652" s="340">
        <f t="shared" si="801"/>
        <v>0</v>
      </c>
    </row>
    <row r="2653" spans="1:7" ht="20.100000000000001" customHeight="1">
      <c r="A2653" s="379"/>
      <c r="B2653" s="338"/>
      <c r="C2653" s="360"/>
      <c r="D2653" s="338"/>
      <c r="E2653" s="356"/>
      <c r="F2653" s="598" t="s">
        <v>29</v>
      </c>
      <c r="G2653" s="341">
        <f>SUBTOTAL(9,G2644:G2652)</f>
        <v>0</v>
      </c>
    </row>
    <row r="2654" spans="1:7" ht="20.100000000000001" customHeight="1" thickBot="1">
      <c r="A2654" s="380"/>
      <c r="B2654" s="381"/>
      <c r="C2654" s="382"/>
      <c r="D2654" s="381"/>
      <c r="E2654" s="383"/>
      <c r="F2654" s="384"/>
      <c r="G2654" s="385"/>
    </row>
    <row r="2655" spans="1:7" ht="20.100000000000001" customHeight="1" thickBot="1">
      <c r="A2655" s="395">
        <f>B2613</f>
        <v>49</v>
      </c>
      <c r="B2655" s="386" t="str">
        <f>C2613</f>
        <v>Excavación no clasificada para calles</v>
      </c>
      <c r="C2655" s="387"/>
      <c r="D2655" s="387" t="s">
        <v>30</v>
      </c>
      <c r="E2655" s="388"/>
      <c r="F2655" s="389" t="s">
        <v>31</v>
      </c>
      <c r="G2655" s="390">
        <f>SUBTOTAL(9,G2618:G2654)</f>
        <v>0</v>
      </c>
    </row>
    <row r="2656" spans="1:7" ht="20.100000000000001" customHeight="1" thickTop="1" thickBot="1"/>
    <row r="2657" spans="1:7" ht="20.100000000000001" customHeight="1" thickTop="1">
      <c r="A2657" s="391" t="s">
        <v>1255</v>
      </c>
      <c r="B2657" s="392"/>
      <c r="C2657" s="392"/>
      <c r="D2657" s="392"/>
      <c r="E2657" s="392"/>
      <c r="F2657" s="392"/>
      <c r="G2657" s="393"/>
    </row>
    <row r="2658" spans="1:7" ht="20.100000000000001" customHeight="1">
      <c r="A2658" s="344" t="s">
        <v>719</v>
      </c>
      <c r="B2658" s="345" t="str">
        <f>Comitente</f>
        <v>INSTITUTO PROVINCIAL DE LA VIVIENDA</v>
      </c>
      <c r="C2658" s="346"/>
      <c r="D2658" s="347"/>
      <c r="E2658" s="347"/>
      <c r="F2658" s="348"/>
      <c r="G2658" s="349"/>
    </row>
    <row r="2659" spans="1:7" ht="20.100000000000001" customHeight="1">
      <c r="A2659" s="344" t="s">
        <v>720</v>
      </c>
      <c r="B2659" s="345" t="str">
        <f>Contratista</f>
        <v>xxxxxx</v>
      </c>
      <c r="C2659" s="350"/>
      <c r="D2659" s="350"/>
      <c r="E2659" s="350"/>
      <c r="F2659" s="351"/>
      <c r="G2659" s="352"/>
    </row>
    <row r="2660" spans="1:7" ht="20.100000000000001" customHeight="1">
      <c r="A2660" s="344" t="s">
        <v>20</v>
      </c>
      <c r="B2660" s="345" t="str">
        <f>Obra</f>
        <v>BARRIO SAN CAYETANO - DPTO. CHIMBAS</v>
      </c>
      <c r="C2660" s="350"/>
      <c r="D2660" s="350"/>
      <c r="E2660" s="350"/>
      <c r="F2660" s="351" t="s">
        <v>33</v>
      </c>
      <c r="G2660" s="353">
        <f>+Datos!$C$10</f>
        <v>43525</v>
      </c>
    </row>
    <row r="2661" spans="1:7" ht="20.100000000000001" customHeight="1">
      <c r="A2661" s="354" t="s">
        <v>718</v>
      </c>
      <c r="B2661" s="355" t="str">
        <f>Ubicación</f>
        <v>DPTO. CHIMBAS</v>
      </c>
      <c r="C2661" s="355"/>
      <c r="D2661" s="338"/>
      <c r="E2661" s="356"/>
      <c r="F2661" s="357"/>
      <c r="G2661" s="358"/>
    </row>
    <row r="2662" spans="1:7" ht="20.100000000000001" customHeight="1">
      <c r="A2662" s="354" t="s">
        <v>34</v>
      </c>
      <c r="B2662" s="359" t="s">
        <v>1126</v>
      </c>
      <c r="C2662" s="360" t="str">
        <f>IFERROR(VLOOKUP(B2662,Tabla_CyP,2,FALSE),"")</f>
        <v>INFRAESTRUCTURA</v>
      </c>
      <c r="D2662" s="361"/>
      <c r="E2662" s="356"/>
      <c r="F2662" s="357"/>
      <c r="G2662" s="358"/>
    </row>
    <row r="2663" spans="1:7" ht="20.100000000000001" customHeight="1">
      <c r="A2663" s="354" t="s">
        <v>21</v>
      </c>
      <c r="B2663" s="394">
        <f>IFERROR(VLOOKUP(COUNTIF($A$1:A2663,"ITEM:"),Tabla_NumeroItem,2,FALSE),"")</f>
        <v>50</v>
      </c>
      <c r="C2663" s="360" t="str">
        <f>IFERROR(VLOOKUP(B2663,Tabla_CyP,2,FALSE),"")</f>
        <v>Ejecución de base para calles (0,10)</v>
      </c>
      <c r="D2663" s="338"/>
      <c r="E2663" s="356"/>
      <c r="F2663" s="351" t="s">
        <v>22</v>
      </c>
      <c r="G2663" s="362" t="str">
        <f>IFERROR(VLOOKUP(B2663,Tabla_CyP,4,FALSE),"")</f>
        <v>m3</v>
      </c>
    </row>
    <row r="2664" spans="1:7" ht="20.100000000000001" customHeight="1">
      <c r="A2664" s="354"/>
      <c r="B2664" s="355"/>
      <c r="C2664" s="360"/>
      <c r="D2664" s="338"/>
      <c r="E2664" s="356"/>
      <c r="F2664" s="357"/>
      <c r="G2664" s="358"/>
    </row>
    <row r="2665" spans="1:7" ht="20.100000000000001" customHeight="1">
      <c r="A2665" s="628" t="s">
        <v>581</v>
      </c>
      <c r="B2665" s="629"/>
      <c r="C2665" s="630" t="s">
        <v>0</v>
      </c>
      <c r="D2665" s="630" t="s">
        <v>23</v>
      </c>
      <c r="E2665" s="632" t="s">
        <v>24</v>
      </c>
      <c r="F2665" s="624" t="s">
        <v>25</v>
      </c>
      <c r="G2665" s="626" t="s">
        <v>26</v>
      </c>
    </row>
    <row r="2666" spans="1:7" ht="20.100000000000001" customHeight="1">
      <c r="A2666" s="363" t="s">
        <v>582</v>
      </c>
      <c r="B2666" s="364" t="s">
        <v>583</v>
      </c>
      <c r="C2666" s="631"/>
      <c r="D2666" s="631"/>
      <c r="E2666" s="633"/>
      <c r="F2666" s="625"/>
      <c r="G2666" s="627"/>
    </row>
    <row r="2667" spans="1:7" ht="20.100000000000001" customHeight="1">
      <c r="A2667" s="599"/>
      <c r="B2667" s="365"/>
      <c r="C2667" s="366" t="s">
        <v>721</v>
      </c>
      <c r="D2667" s="367"/>
      <c r="E2667" s="368"/>
      <c r="F2667" s="369"/>
      <c r="G2667" s="370"/>
    </row>
    <row r="2668" spans="1:7" ht="20.100000000000001" customHeight="1">
      <c r="A2668" s="371" t="str">
        <f t="shared" ref="A2668:A2681" si="802">IFERROR(VLOOKUP(C2668,Tabla_Insumos,4,FALSE),"")</f>
        <v/>
      </c>
      <c r="B2668" s="336" t="str">
        <f t="shared" ref="B2668:B2681" si="803">IFERROR(VLOOKUP(C2668,Tabla_Insumos,5,FALSE),"")</f>
        <v/>
      </c>
      <c r="C2668" s="372"/>
      <c r="D2668" s="333" t="str">
        <f t="shared" ref="D2668:D2681" si="804">IFERROR(VLOOKUP(C2668,Tabla_Insumos,2,FALSE),"")</f>
        <v/>
      </c>
      <c r="E2668" s="373"/>
      <c r="F2668" s="339">
        <f t="shared" ref="F2668:F2681" si="805">IFERROR(VLOOKUP(C2668,Tabla_Insumos,3,FALSE),0)</f>
        <v>0</v>
      </c>
      <c r="G2668" s="340">
        <f>ROUND(E2668*F2668,2)</f>
        <v>0</v>
      </c>
    </row>
    <row r="2669" spans="1:7" ht="20.100000000000001" customHeight="1">
      <c r="A2669" s="371" t="str">
        <f t="shared" si="802"/>
        <v/>
      </c>
      <c r="B2669" s="336" t="str">
        <f t="shared" si="803"/>
        <v/>
      </c>
      <c r="C2669" s="521"/>
      <c r="D2669" s="333" t="str">
        <f t="shared" si="804"/>
        <v/>
      </c>
      <c r="E2669" s="397"/>
      <c r="F2669" s="339">
        <f t="shared" si="805"/>
        <v>0</v>
      </c>
      <c r="G2669" s="340">
        <f t="shared" ref="G2669:G2681" si="806">ROUND(E2669*F2669,2)</f>
        <v>0</v>
      </c>
    </row>
    <row r="2670" spans="1:7" ht="20.100000000000001" customHeight="1">
      <c r="A2670" s="371" t="str">
        <f t="shared" si="802"/>
        <v/>
      </c>
      <c r="B2670" s="336" t="str">
        <f t="shared" si="803"/>
        <v/>
      </c>
      <c r="C2670" s="377"/>
      <c r="D2670" s="333" t="str">
        <f t="shared" si="804"/>
        <v/>
      </c>
      <c r="E2670" s="397"/>
      <c r="F2670" s="339">
        <f t="shared" si="805"/>
        <v>0</v>
      </c>
      <c r="G2670" s="340">
        <f t="shared" si="806"/>
        <v>0</v>
      </c>
    </row>
    <row r="2671" spans="1:7" ht="20.100000000000001" customHeight="1">
      <c r="A2671" s="371" t="str">
        <f t="shared" si="802"/>
        <v/>
      </c>
      <c r="B2671" s="336" t="str">
        <f t="shared" si="803"/>
        <v/>
      </c>
      <c r="C2671" s="522"/>
      <c r="D2671" s="333" t="str">
        <f t="shared" si="804"/>
        <v/>
      </c>
      <c r="E2671" s="403"/>
      <c r="F2671" s="339">
        <f t="shared" si="805"/>
        <v>0</v>
      </c>
      <c r="G2671" s="340">
        <f t="shared" si="806"/>
        <v>0</v>
      </c>
    </row>
    <row r="2672" spans="1:7" ht="20.100000000000001" customHeight="1">
      <c r="A2672" s="371" t="str">
        <f t="shared" si="802"/>
        <v/>
      </c>
      <c r="B2672" s="336" t="str">
        <f t="shared" si="803"/>
        <v/>
      </c>
      <c r="C2672" s="372"/>
      <c r="D2672" s="333" t="str">
        <f t="shared" si="804"/>
        <v/>
      </c>
      <c r="E2672" s="403"/>
      <c r="F2672" s="339">
        <f t="shared" si="805"/>
        <v>0</v>
      </c>
      <c r="G2672" s="340">
        <f t="shared" si="806"/>
        <v>0</v>
      </c>
    </row>
    <row r="2673" spans="1:7" ht="20.100000000000001" customHeight="1">
      <c r="A2673" s="371" t="str">
        <f t="shared" si="802"/>
        <v/>
      </c>
      <c r="B2673" s="336" t="str">
        <f t="shared" si="803"/>
        <v/>
      </c>
      <c r="C2673" s="372"/>
      <c r="D2673" s="333" t="str">
        <f t="shared" si="804"/>
        <v/>
      </c>
      <c r="E2673" s="373"/>
      <c r="F2673" s="339">
        <f t="shared" si="805"/>
        <v>0</v>
      </c>
      <c r="G2673" s="340">
        <f t="shared" si="806"/>
        <v>0</v>
      </c>
    </row>
    <row r="2674" spans="1:7" ht="20.100000000000001" customHeight="1">
      <c r="A2674" s="371" t="str">
        <f t="shared" si="802"/>
        <v/>
      </c>
      <c r="B2674" s="336" t="str">
        <f t="shared" si="803"/>
        <v/>
      </c>
      <c r="C2674" s="372"/>
      <c r="D2674" s="333" t="str">
        <f t="shared" si="804"/>
        <v/>
      </c>
      <c r="E2674" s="373"/>
      <c r="F2674" s="339">
        <f t="shared" si="805"/>
        <v>0</v>
      </c>
      <c r="G2674" s="340">
        <f t="shared" si="806"/>
        <v>0</v>
      </c>
    </row>
    <row r="2675" spans="1:7" ht="20.100000000000001" customHeight="1">
      <c r="A2675" s="371" t="str">
        <f t="shared" si="802"/>
        <v/>
      </c>
      <c r="B2675" s="336" t="str">
        <f t="shared" si="803"/>
        <v/>
      </c>
      <c r="C2675" s="372"/>
      <c r="D2675" s="333" t="str">
        <f t="shared" si="804"/>
        <v/>
      </c>
      <c r="E2675" s="373"/>
      <c r="F2675" s="339">
        <f t="shared" si="805"/>
        <v>0</v>
      </c>
      <c r="G2675" s="340">
        <f t="shared" si="806"/>
        <v>0</v>
      </c>
    </row>
    <row r="2676" spans="1:7" ht="20.100000000000001" customHeight="1">
      <c r="A2676" s="371" t="str">
        <f t="shared" si="802"/>
        <v/>
      </c>
      <c r="B2676" s="336" t="str">
        <f t="shared" si="803"/>
        <v/>
      </c>
      <c r="C2676" s="372"/>
      <c r="D2676" s="333" t="str">
        <f t="shared" si="804"/>
        <v/>
      </c>
      <c r="E2676" s="373"/>
      <c r="F2676" s="339">
        <f t="shared" si="805"/>
        <v>0</v>
      </c>
      <c r="G2676" s="340">
        <f t="shared" si="806"/>
        <v>0</v>
      </c>
    </row>
    <row r="2677" spans="1:7" ht="20.100000000000001" customHeight="1">
      <c r="A2677" s="371" t="str">
        <f t="shared" si="802"/>
        <v/>
      </c>
      <c r="B2677" s="336" t="str">
        <f t="shared" si="803"/>
        <v/>
      </c>
      <c r="C2677" s="372"/>
      <c r="D2677" s="333" t="str">
        <f t="shared" si="804"/>
        <v/>
      </c>
      <c r="E2677" s="373"/>
      <c r="F2677" s="339">
        <f t="shared" si="805"/>
        <v>0</v>
      </c>
      <c r="G2677" s="340">
        <f t="shared" si="806"/>
        <v>0</v>
      </c>
    </row>
    <row r="2678" spans="1:7" ht="20.100000000000001" customHeight="1">
      <c r="A2678" s="371" t="str">
        <f t="shared" si="802"/>
        <v/>
      </c>
      <c r="B2678" s="336" t="str">
        <f t="shared" si="803"/>
        <v/>
      </c>
      <c r="C2678" s="372"/>
      <c r="D2678" s="333" t="str">
        <f t="shared" si="804"/>
        <v/>
      </c>
      <c r="E2678" s="373"/>
      <c r="F2678" s="339">
        <f t="shared" si="805"/>
        <v>0</v>
      </c>
      <c r="G2678" s="340">
        <f t="shared" si="806"/>
        <v>0</v>
      </c>
    </row>
    <row r="2679" spans="1:7" ht="20.100000000000001" customHeight="1">
      <c r="A2679" s="371" t="str">
        <f t="shared" si="802"/>
        <v/>
      </c>
      <c r="B2679" s="336" t="str">
        <f t="shared" si="803"/>
        <v/>
      </c>
      <c r="C2679" s="372"/>
      <c r="D2679" s="333" t="str">
        <f t="shared" si="804"/>
        <v/>
      </c>
      <c r="E2679" s="373"/>
      <c r="F2679" s="339">
        <f t="shared" si="805"/>
        <v>0</v>
      </c>
      <c r="G2679" s="340">
        <f t="shared" si="806"/>
        <v>0</v>
      </c>
    </row>
    <row r="2680" spans="1:7" ht="20.100000000000001" customHeight="1">
      <c r="A2680" s="371" t="str">
        <f t="shared" si="802"/>
        <v/>
      </c>
      <c r="B2680" s="336" t="str">
        <f t="shared" si="803"/>
        <v/>
      </c>
      <c r="C2680" s="372"/>
      <c r="D2680" s="333" t="str">
        <f t="shared" si="804"/>
        <v/>
      </c>
      <c r="E2680" s="373"/>
      <c r="F2680" s="339">
        <f t="shared" si="805"/>
        <v>0</v>
      </c>
      <c r="G2680" s="340">
        <f t="shared" si="806"/>
        <v>0</v>
      </c>
    </row>
    <row r="2681" spans="1:7" ht="20.100000000000001" customHeight="1">
      <c r="A2681" s="371" t="str">
        <f t="shared" si="802"/>
        <v/>
      </c>
      <c r="B2681" s="336" t="str">
        <f t="shared" si="803"/>
        <v/>
      </c>
      <c r="C2681" s="372"/>
      <c r="D2681" s="333" t="str">
        <f t="shared" si="804"/>
        <v/>
      </c>
      <c r="E2681" s="373"/>
      <c r="F2681" s="339">
        <f t="shared" si="805"/>
        <v>0</v>
      </c>
      <c r="G2681" s="340">
        <f t="shared" si="806"/>
        <v>0</v>
      </c>
    </row>
    <row r="2682" spans="1:7" ht="20.100000000000001" customHeight="1">
      <c r="A2682" s="374"/>
      <c r="B2682" s="360"/>
      <c r="C2682" s="360"/>
      <c r="D2682" s="338"/>
      <c r="E2682" s="356"/>
      <c r="F2682" s="598" t="s">
        <v>27</v>
      </c>
      <c r="G2682" s="341">
        <f>SUBTOTAL(9,G2668:G2681)</f>
        <v>0</v>
      </c>
    </row>
    <row r="2683" spans="1:7" ht="20.100000000000001" customHeight="1">
      <c r="A2683" s="374"/>
      <c r="B2683" s="360"/>
      <c r="C2683" s="347" t="s">
        <v>722</v>
      </c>
      <c r="D2683" s="338"/>
      <c r="E2683" s="356"/>
      <c r="F2683" s="357"/>
      <c r="G2683" s="375"/>
    </row>
    <row r="2684" spans="1:7" ht="20.100000000000001" customHeight="1">
      <c r="A2684" s="371" t="str">
        <f t="shared" ref="A2684:A2691" si="807">IFERROR(VLOOKUP(C2684,Tabla_Insumos,4,FALSE),"")</f>
        <v/>
      </c>
      <c r="B2684" s="336" t="str">
        <f t="shared" ref="B2684:B2691" si="808">IFERROR(VLOOKUP(C2684,Tabla_Insumos,5,FALSE),"")</f>
        <v/>
      </c>
      <c r="C2684" s="399"/>
      <c r="D2684" s="333" t="str">
        <f t="shared" ref="D2684:D2691" si="809">IFERROR(VLOOKUP(C2684,Tabla_Insumos,2,FALSE),"")</f>
        <v/>
      </c>
      <c r="E2684" s="373"/>
      <c r="F2684" s="376">
        <f t="shared" ref="F2684:F2691" si="810">IFERROR(VLOOKUP(C2684,Tabla_Insumos,3,FALSE),0)</f>
        <v>0</v>
      </c>
      <c r="G2684" s="340">
        <f>ROUND(E2684*F2684,2)</f>
        <v>0</v>
      </c>
    </row>
    <row r="2685" spans="1:7" ht="20.100000000000001" customHeight="1">
      <c r="A2685" s="371" t="str">
        <f t="shared" si="807"/>
        <v/>
      </c>
      <c r="B2685" s="336" t="str">
        <f t="shared" si="808"/>
        <v/>
      </c>
      <c r="C2685" s="372"/>
      <c r="D2685" s="333" t="str">
        <f t="shared" si="809"/>
        <v/>
      </c>
      <c r="E2685" s="373"/>
      <c r="F2685" s="376">
        <f t="shared" si="810"/>
        <v>0</v>
      </c>
      <c r="G2685" s="340">
        <f t="shared" ref="G2685:G2691" si="811">ROUND(E2685*F2685,2)</f>
        <v>0</v>
      </c>
    </row>
    <row r="2686" spans="1:7" ht="20.100000000000001" customHeight="1">
      <c r="A2686" s="371" t="str">
        <f t="shared" si="807"/>
        <v/>
      </c>
      <c r="B2686" s="336" t="str">
        <f t="shared" si="808"/>
        <v/>
      </c>
      <c r="C2686" s="372"/>
      <c r="D2686" s="333" t="str">
        <f t="shared" si="809"/>
        <v/>
      </c>
      <c r="E2686" s="373"/>
      <c r="F2686" s="376">
        <f t="shared" si="810"/>
        <v>0</v>
      </c>
      <c r="G2686" s="340">
        <f t="shared" si="811"/>
        <v>0</v>
      </c>
    </row>
    <row r="2687" spans="1:7" ht="20.100000000000001" customHeight="1">
      <c r="A2687" s="371" t="str">
        <f t="shared" si="807"/>
        <v/>
      </c>
      <c r="B2687" s="336" t="str">
        <f t="shared" si="808"/>
        <v/>
      </c>
      <c r="C2687" s="343"/>
      <c r="D2687" s="333" t="str">
        <f t="shared" si="809"/>
        <v/>
      </c>
      <c r="E2687" s="337"/>
      <c r="F2687" s="376">
        <f t="shared" si="810"/>
        <v>0</v>
      </c>
      <c r="G2687" s="340">
        <f t="shared" si="811"/>
        <v>0</v>
      </c>
    </row>
    <row r="2688" spans="1:7" ht="20.100000000000001" customHeight="1">
      <c r="A2688" s="371" t="str">
        <f t="shared" si="807"/>
        <v/>
      </c>
      <c r="B2688" s="336" t="str">
        <f t="shared" si="808"/>
        <v/>
      </c>
      <c r="C2688" s="336"/>
      <c r="D2688" s="333" t="str">
        <f t="shared" si="809"/>
        <v/>
      </c>
      <c r="E2688" s="337"/>
      <c r="F2688" s="376">
        <f t="shared" si="810"/>
        <v>0</v>
      </c>
      <c r="G2688" s="340">
        <f t="shared" si="811"/>
        <v>0</v>
      </c>
    </row>
    <row r="2689" spans="1:7" ht="20.100000000000001" customHeight="1">
      <c r="A2689" s="371" t="str">
        <f t="shared" si="807"/>
        <v/>
      </c>
      <c r="B2689" s="336" t="str">
        <f t="shared" si="808"/>
        <v/>
      </c>
      <c r="C2689" s="336"/>
      <c r="D2689" s="333" t="str">
        <f t="shared" si="809"/>
        <v/>
      </c>
      <c r="E2689" s="337"/>
      <c r="F2689" s="376">
        <f t="shared" si="810"/>
        <v>0</v>
      </c>
      <c r="G2689" s="340">
        <f t="shared" si="811"/>
        <v>0</v>
      </c>
    </row>
    <row r="2690" spans="1:7" ht="20.100000000000001" customHeight="1">
      <c r="A2690" s="371" t="str">
        <f t="shared" si="807"/>
        <v/>
      </c>
      <c r="B2690" s="336" t="str">
        <f t="shared" si="808"/>
        <v/>
      </c>
      <c r="C2690" s="372"/>
      <c r="D2690" s="333" t="str">
        <f t="shared" si="809"/>
        <v/>
      </c>
      <c r="E2690" s="373"/>
      <c r="F2690" s="376">
        <f t="shared" si="810"/>
        <v>0</v>
      </c>
      <c r="G2690" s="340">
        <f t="shared" si="811"/>
        <v>0</v>
      </c>
    </row>
    <row r="2691" spans="1:7" ht="20.100000000000001" customHeight="1">
      <c r="A2691" s="371" t="str">
        <f t="shared" si="807"/>
        <v/>
      </c>
      <c r="B2691" s="336" t="str">
        <f t="shared" si="808"/>
        <v/>
      </c>
      <c r="C2691" s="372"/>
      <c r="D2691" s="333" t="str">
        <f t="shared" si="809"/>
        <v/>
      </c>
      <c r="E2691" s="373"/>
      <c r="F2691" s="376">
        <f t="shared" si="810"/>
        <v>0</v>
      </c>
      <c r="G2691" s="340">
        <f t="shared" si="811"/>
        <v>0</v>
      </c>
    </row>
    <row r="2692" spans="1:7" ht="20.100000000000001" customHeight="1">
      <c r="A2692" s="374"/>
      <c r="B2692" s="360"/>
      <c r="C2692" s="360"/>
      <c r="D2692" s="338"/>
      <c r="E2692" s="356"/>
      <c r="F2692" s="598" t="s">
        <v>28</v>
      </c>
      <c r="G2692" s="341">
        <f>SUBTOTAL(9,G2684:G2691)</f>
        <v>0</v>
      </c>
    </row>
    <row r="2693" spans="1:7" ht="20.100000000000001" customHeight="1">
      <c r="A2693" s="374"/>
      <c r="B2693" s="360"/>
      <c r="C2693" s="347" t="s">
        <v>723</v>
      </c>
      <c r="D2693" s="338"/>
      <c r="E2693" s="356"/>
      <c r="F2693" s="357"/>
      <c r="G2693" s="375"/>
    </row>
    <row r="2694" spans="1:7" ht="20.100000000000001" customHeight="1">
      <c r="A2694" s="371" t="str">
        <f t="shared" ref="A2694:A2702" si="812">IFERROR(VLOOKUP(C2694,Tabla_Insumos,4,FALSE),"")</f>
        <v/>
      </c>
      <c r="B2694" s="336" t="str">
        <f t="shared" ref="B2694:B2702" si="813">IFERROR(VLOOKUP(C2694,Tabla_Insumos,5,FALSE),"")</f>
        <v/>
      </c>
      <c r="C2694" s="377"/>
      <c r="D2694" s="333" t="str">
        <f t="shared" ref="D2694:D2702" si="814">IFERROR(VLOOKUP(C2694,Tabla_Insumos,2,FALSE),"")</f>
        <v/>
      </c>
      <c r="E2694" s="401"/>
      <c r="F2694" s="339">
        <f t="shared" ref="F2694:F2702" si="815">IFERROR(VLOOKUP(C2694,Tabla_Insumos,3,FALSE),0)</f>
        <v>0</v>
      </c>
      <c r="G2694" s="340">
        <f>ROUND(E2694*F2694,2)</f>
        <v>0</v>
      </c>
    </row>
    <row r="2695" spans="1:7" ht="20.100000000000001" customHeight="1">
      <c r="A2695" s="371" t="str">
        <f t="shared" si="812"/>
        <v/>
      </c>
      <c r="B2695" s="336" t="str">
        <f t="shared" si="813"/>
        <v/>
      </c>
      <c r="C2695" s="377"/>
      <c r="D2695" s="333" t="str">
        <f t="shared" si="814"/>
        <v/>
      </c>
      <c r="E2695" s="401"/>
      <c r="F2695" s="339">
        <f t="shared" si="815"/>
        <v>0</v>
      </c>
      <c r="G2695" s="340">
        <f t="shared" ref="G2695:G2702" si="816">ROUND(E2695*F2695,2)</f>
        <v>0</v>
      </c>
    </row>
    <row r="2696" spans="1:7" ht="20.100000000000001" customHeight="1">
      <c r="A2696" s="371" t="str">
        <f t="shared" si="812"/>
        <v/>
      </c>
      <c r="B2696" s="336" t="str">
        <f t="shared" si="813"/>
        <v/>
      </c>
      <c r="C2696" s="399"/>
      <c r="D2696" s="333" t="str">
        <f t="shared" si="814"/>
        <v/>
      </c>
      <c r="E2696" s="401"/>
      <c r="F2696" s="339">
        <f t="shared" si="815"/>
        <v>0</v>
      </c>
      <c r="G2696" s="340">
        <f t="shared" si="816"/>
        <v>0</v>
      </c>
    </row>
    <row r="2697" spans="1:7" ht="20.100000000000001" customHeight="1">
      <c r="A2697" s="371" t="str">
        <f t="shared" si="812"/>
        <v/>
      </c>
      <c r="B2697" s="336" t="str">
        <f t="shared" si="813"/>
        <v/>
      </c>
      <c r="C2697" s="372"/>
      <c r="D2697" s="333" t="str">
        <f t="shared" si="814"/>
        <v/>
      </c>
      <c r="E2697" s="373"/>
      <c r="F2697" s="339">
        <f t="shared" si="815"/>
        <v>0</v>
      </c>
      <c r="G2697" s="340">
        <f t="shared" si="816"/>
        <v>0</v>
      </c>
    </row>
    <row r="2698" spans="1:7" ht="20.100000000000001" customHeight="1">
      <c r="A2698" s="371" t="str">
        <f t="shared" si="812"/>
        <v/>
      </c>
      <c r="B2698" s="336" t="str">
        <f t="shared" si="813"/>
        <v/>
      </c>
      <c r="C2698" s="372"/>
      <c r="D2698" s="333" t="str">
        <f t="shared" si="814"/>
        <v/>
      </c>
      <c r="E2698" s="373"/>
      <c r="F2698" s="339">
        <f t="shared" si="815"/>
        <v>0</v>
      </c>
      <c r="G2698" s="340">
        <f t="shared" si="816"/>
        <v>0</v>
      </c>
    </row>
    <row r="2699" spans="1:7" ht="20.100000000000001" customHeight="1">
      <c r="A2699" s="371" t="str">
        <f t="shared" si="812"/>
        <v/>
      </c>
      <c r="B2699" s="336" t="str">
        <f t="shared" si="813"/>
        <v/>
      </c>
      <c r="C2699" s="372"/>
      <c r="D2699" s="333" t="str">
        <f t="shared" si="814"/>
        <v/>
      </c>
      <c r="E2699" s="373"/>
      <c r="F2699" s="339">
        <f t="shared" si="815"/>
        <v>0</v>
      </c>
      <c r="G2699" s="340">
        <f t="shared" si="816"/>
        <v>0</v>
      </c>
    </row>
    <row r="2700" spans="1:7" ht="20.100000000000001" customHeight="1">
      <c r="A2700" s="371" t="str">
        <f t="shared" si="812"/>
        <v/>
      </c>
      <c r="B2700" s="336" t="str">
        <f t="shared" si="813"/>
        <v/>
      </c>
      <c r="C2700" s="372"/>
      <c r="D2700" s="333" t="str">
        <f t="shared" si="814"/>
        <v/>
      </c>
      <c r="E2700" s="373"/>
      <c r="F2700" s="339">
        <f t="shared" si="815"/>
        <v>0</v>
      </c>
      <c r="G2700" s="340">
        <f t="shared" si="816"/>
        <v>0</v>
      </c>
    </row>
    <row r="2701" spans="1:7" ht="20.100000000000001" customHeight="1">
      <c r="A2701" s="371" t="str">
        <f t="shared" si="812"/>
        <v/>
      </c>
      <c r="B2701" s="336" t="str">
        <f t="shared" si="813"/>
        <v/>
      </c>
      <c r="C2701" s="372"/>
      <c r="D2701" s="333" t="str">
        <f t="shared" si="814"/>
        <v/>
      </c>
      <c r="E2701" s="373"/>
      <c r="F2701" s="339">
        <f t="shared" si="815"/>
        <v>0</v>
      </c>
      <c r="G2701" s="340">
        <f t="shared" si="816"/>
        <v>0</v>
      </c>
    </row>
    <row r="2702" spans="1:7" ht="20.100000000000001" customHeight="1">
      <c r="A2702" s="371" t="str">
        <f t="shared" si="812"/>
        <v/>
      </c>
      <c r="B2702" s="336" t="str">
        <f t="shared" si="813"/>
        <v/>
      </c>
      <c r="C2702" s="372"/>
      <c r="D2702" s="333" t="str">
        <f t="shared" si="814"/>
        <v/>
      </c>
      <c r="E2702" s="373"/>
      <c r="F2702" s="339">
        <f t="shared" si="815"/>
        <v>0</v>
      </c>
      <c r="G2702" s="340">
        <f t="shared" si="816"/>
        <v>0</v>
      </c>
    </row>
    <row r="2703" spans="1:7" ht="20.100000000000001" customHeight="1">
      <c r="A2703" s="379"/>
      <c r="B2703" s="338"/>
      <c r="C2703" s="360"/>
      <c r="D2703" s="338"/>
      <c r="E2703" s="356"/>
      <c r="F2703" s="598" t="s">
        <v>29</v>
      </c>
      <c r="G2703" s="341">
        <f>SUBTOTAL(9,G2694:G2702)</f>
        <v>0</v>
      </c>
    </row>
    <row r="2704" spans="1:7" ht="20.100000000000001" customHeight="1" thickBot="1">
      <c r="A2704" s="380"/>
      <c r="B2704" s="381"/>
      <c r="C2704" s="382"/>
      <c r="D2704" s="381"/>
      <c r="E2704" s="383"/>
      <c r="F2704" s="384"/>
      <c r="G2704" s="385"/>
    </row>
    <row r="2705" spans="1:7" ht="20.100000000000001" customHeight="1" thickBot="1">
      <c r="A2705" s="395">
        <f>B2663</f>
        <v>50</v>
      </c>
      <c r="B2705" s="386" t="str">
        <f>C2663</f>
        <v>Ejecución de base para calles (0,10)</v>
      </c>
      <c r="C2705" s="387"/>
      <c r="D2705" s="387" t="s">
        <v>30</v>
      </c>
      <c r="E2705" s="388"/>
      <c r="F2705" s="389" t="s">
        <v>31</v>
      </c>
      <c r="G2705" s="390">
        <f>SUBTOTAL(9,G2668:G2704)</f>
        <v>0</v>
      </c>
    </row>
    <row r="2706" spans="1:7" ht="20.100000000000001" customHeight="1" thickTop="1" thickBot="1"/>
    <row r="2707" spans="1:7" ht="20.100000000000001" customHeight="1" thickTop="1">
      <c r="A2707" s="391" t="s">
        <v>1255</v>
      </c>
      <c r="B2707" s="392"/>
      <c r="C2707" s="392"/>
      <c r="D2707" s="392"/>
      <c r="E2707" s="392"/>
      <c r="F2707" s="392"/>
      <c r="G2707" s="393"/>
    </row>
    <row r="2708" spans="1:7" ht="20.100000000000001" customHeight="1">
      <c r="A2708" s="344" t="s">
        <v>719</v>
      </c>
      <c r="B2708" s="345" t="str">
        <f>Comitente</f>
        <v>INSTITUTO PROVINCIAL DE LA VIVIENDA</v>
      </c>
      <c r="C2708" s="346"/>
      <c r="D2708" s="347"/>
      <c r="E2708" s="347"/>
      <c r="F2708" s="348"/>
      <c r="G2708" s="349"/>
    </row>
    <row r="2709" spans="1:7" ht="20.100000000000001" customHeight="1">
      <c r="A2709" s="344" t="s">
        <v>720</v>
      </c>
      <c r="B2709" s="345" t="str">
        <f>Contratista</f>
        <v>xxxxxx</v>
      </c>
      <c r="C2709" s="350"/>
      <c r="D2709" s="350"/>
      <c r="E2709" s="350"/>
      <c r="F2709" s="351"/>
      <c r="G2709" s="352"/>
    </row>
    <row r="2710" spans="1:7" ht="20.100000000000001" customHeight="1">
      <c r="A2710" s="344" t="s">
        <v>20</v>
      </c>
      <c r="B2710" s="345" t="str">
        <f>Obra</f>
        <v>BARRIO SAN CAYETANO - DPTO. CHIMBAS</v>
      </c>
      <c r="C2710" s="350"/>
      <c r="D2710" s="350"/>
      <c r="E2710" s="350"/>
      <c r="F2710" s="351" t="s">
        <v>33</v>
      </c>
      <c r="G2710" s="353">
        <f>+Datos!$C$10</f>
        <v>43525</v>
      </c>
    </row>
    <row r="2711" spans="1:7" ht="20.100000000000001" customHeight="1">
      <c r="A2711" s="354" t="s">
        <v>718</v>
      </c>
      <c r="B2711" s="355" t="str">
        <f>Ubicación</f>
        <v>DPTO. CHIMBAS</v>
      </c>
      <c r="C2711" s="355"/>
      <c r="D2711" s="338"/>
      <c r="E2711" s="356"/>
      <c r="F2711" s="357"/>
      <c r="G2711" s="358"/>
    </row>
    <row r="2712" spans="1:7" ht="20.100000000000001" customHeight="1">
      <c r="A2712" s="354" t="s">
        <v>34</v>
      </c>
      <c r="B2712" s="359" t="s">
        <v>1126</v>
      </c>
      <c r="C2712" s="360" t="str">
        <f>IFERROR(VLOOKUP(B2712,Tabla_CyP,2,FALSE),"")</f>
        <v>INFRAESTRUCTURA</v>
      </c>
      <c r="D2712" s="361"/>
      <c r="E2712" s="356"/>
      <c r="F2712" s="357"/>
      <c r="G2712" s="358"/>
    </row>
    <row r="2713" spans="1:7" ht="20.100000000000001" customHeight="1">
      <c r="A2713" s="354" t="s">
        <v>21</v>
      </c>
      <c r="B2713" s="394">
        <f>IFERROR(VLOOKUP(COUNTIF($A$1:A2713,"ITEM:"),Tabla_NumeroItem,2,FALSE),"")</f>
        <v>51</v>
      </c>
      <c r="C2713" s="360" t="str">
        <f>IFERROR(VLOOKUP(B2713,Tabla_CyP,2,FALSE),"")</f>
        <v>Ejecución de sub-base para calles (0,10)</v>
      </c>
      <c r="D2713" s="338"/>
      <c r="E2713" s="356"/>
      <c r="F2713" s="351" t="s">
        <v>22</v>
      </c>
      <c r="G2713" s="362" t="str">
        <f>IFERROR(VLOOKUP(B2713,Tabla_CyP,4,FALSE),"")</f>
        <v>m3</v>
      </c>
    </row>
    <row r="2714" spans="1:7" ht="20.100000000000001" customHeight="1">
      <c r="A2714" s="354"/>
      <c r="B2714" s="355"/>
      <c r="C2714" s="360"/>
      <c r="D2714" s="338"/>
      <c r="E2714" s="356"/>
      <c r="F2714" s="357"/>
      <c r="G2714" s="358"/>
    </row>
    <row r="2715" spans="1:7" ht="20.100000000000001" customHeight="1">
      <c r="A2715" s="628" t="s">
        <v>581</v>
      </c>
      <c r="B2715" s="629"/>
      <c r="C2715" s="630" t="s">
        <v>0</v>
      </c>
      <c r="D2715" s="630" t="s">
        <v>23</v>
      </c>
      <c r="E2715" s="632" t="s">
        <v>24</v>
      </c>
      <c r="F2715" s="624" t="s">
        <v>25</v>
      </c>
      <c r="G2715" s="626" t="s">
        <v>26</v>
      </c>
    </row>
    <row r="2716" spans="1:7" ht="20.100000000000001" customHeight="1">
      <c r="A2716" s="363" t="s">
        <v>582</v>
      </c>
      <c r="B2716" s="364" t="s">
        <v>583</v>
      </c>
      <c r="C2716" s="631"/>
      <c r="D2716" s="631"/>
      <c r="E2716" s="633"/>
      <c r="F2716" s="625"/>
      <c r="G2716" s="627"/>
    </row>
    <row r="2717" spans="1:7" ht="20.100000000000001" customHeight="1">
      <c r="A2717" s="599"/>
      <c r="B2717" s="365"/>
      <c r="C2717" s="366" t="s">
        <v>721</v>
      </c>
      <c r="D2717" s="367"/>
      <c r="E2717" s="368"/>
      <c r="F2717" s="369"/>
      <c r="G2717" s="370"/>
    </row>
    <row r="2718" spans="1:7" ht="20.100000000000001" customHeight="1">
      <c r="A2718" s="371" t="str">
        <f t="shared" ref="A2718:A2731" si="817">IFERROR(VLOOKUP(C2718,Tabla_Insumos,4,FALSE),"")</f>
        <v/>
      </c>
      <c r="B2718" s="336" t="str">
        <f t="shared" ref="B2718:B2731" si="818">IFERROR(VLOOKUP(C2718,Tabla_Insumos,5,FALSE),"")</f>
        <v/>
      </c>
      <c r="C2718" s="372"/>
      <c r="D2718" s="333" t="str">
        <f t="shared" ref="D2718:D2731" si="819">IFERROR(VLOOKUP(C2718,Tabla_Insumos,2,FALSE),"")</f>
        <v/>
      </c>
      <c r="E2718" s="373"/>
      <c r="F2718" s="339">
        <f t="shared" ref="F2718:F2731" si="820">IFERROR(VLOOKUP(C2718,Tabla_Insumos,3,FALSE),0)</f>
        <v>0</v>
      </c>
      <c r="G2718" s="340">
        <f>ROUND(E2718*F2718,2)</f>
        <v>0</v>
      </c>
    </row>
    <row r="2719" spans="1:7" ht="20.100000000000001" customHeight="1">
      <c r="A2719" s="371" t="str">
        <f t="shared" si="817"/>
        <v/>
      </c>
      <c r="B2719" s="336" t="str">
        <f t="shared" si="818"/>
        <v/>
      </c>
      <c r="C2719" s="372"/>
      <c r="D2719" s="333" t="str">
        <f t="shared" si="819"/>
        <v/>
      </c>
      <c r="E2719" s="373"/>
      <c r="F2719" s="339">
        <f t="shared" si="820"/>
        <v>0</v>
      </c>
      <c r="G2719" s="340">
        <f t="shared" ref="G2719:G2731" si="821">ROUND(E2719*F2719,2)</f>
        <v>0</v>
      </c>
    </row>
    <row r="2720" spans="1:7" ht="20.100000000000001" customHeight="1">
      <c r="A2720" s="371" t="str">
        <f t="shared" si="817"/>
        <v/>
      </c>
      <c r="B2720" s="336" t="str">
        <f t="shared" si="818"/>
        <v/>
      </c>
      <c r="C2720" s="372"/>
      <c r="D2720" s="333" t="str">
        <f t="shared" si="819"/>
        <v/>
      </c>
      <c r="E2720" s="373"/>
      <c r="F2720" s="339">
        <f t="shared" si="820"/>
        <v>0</v>
      </c>
      <c r="G2720" s="340">
        <f t="shared" si="821"/>
        <v>0</v>
      </c>
    </row>
    <row r="2721" spans="1:7" ht="20.100000000000001" customHeight="1">
      <c r="A2721" s="371" t="str">
        <f t="shared" si="817"/>
        <v/>
      </c>
      <c r="B2721" s="336" t="str">
        <f t="shared" si="818"/>
        <v/>
      </c>
      <c r="C2721" s="372"/>
      <c r="D2721" s="333" t="str">
        <f t="shared" si="819"/>
        <v/>
      </c>
      <c r="E2721" s="373"/>
      <c r="F2721" s="339">
        <f t="shared" si="820"/>
        <v>0</v>
      </c>
      <c r="G2721" s="340">
        <f t="shared" si="821"/>
        <v>0</v>
      </c>
    </row>
    <row r="2722" spans="1:7" ht="20.100000000000001" customHeight="1">
      <c r="A2722" s="371" t="str">
        <f t="shared" si="817"/>
        <v/>
      </c>
      <c r="B2722" s="336" t="str">
        <f t="shared" si="818"/>
        <v/>
      </c>
      <c r="C2722" s="372"/>
      <c r="D2722" s="333" t="str">
        <f t="shared" si="819"/>
        <v/>
      </c>
      <c r="E2722" s="373"/>
      <c r="F2722" s="339">
        <f t="shared" si="820"/>
        <v>0</v>
      </c>
      <c r="G2722" s="340">
        <f t="shared" si="821"/>
        <v>0</v>
      </c>
    </row>
    <row r="2723" spans="1:7" ht="20.100000000000001" customHeight="1">
      <c r="A2723" s="371" t="str">
        <f t="shared" si="817"/>
        <v/>
      </c>
      <c r="B2723" s="336" t="str">
        <f t="shared" si="818"/>
        <v/>
      </c>
      <c r="C2723" s="372"/>
      <c r="D2723" s="333" t="str">
        <f t="shared" si="819"/>
        <v/>
      </c>
      <c r="E2723" s="373"/>
      <c r="F2723" s="339">
        <f t="shared" si="820"/>
        <v>0</v>
      </c>
      <c r="G2723" s="340">
        <f t="shared" si="821"/>
        <v>0</v>
      </c>
    </row>
    <row r="2724" spans="1:7" ht="20.100000000000001" customHeight="1">
      <c r="A2724" s="371" t="str">
        <f t="shared" si="817"/>
        <v/>
      </c>
      <c r="B2724" s="336" t="str">
        <f t="shared" si="818"/>
        <v/>
      </c>
      <c r="C2724" s="372"/>
      <c r="D2724" s="333" t="str">
        <f t="shared" si="819"/>
        <v/>
      </c>
      <c r="E2724" s="373"/>
      <c r="F2724" s="339">
        <f t="shared" si="820"/>
        <v>0</v>
      </c>
      <c r="G2724" s="340">
        <f t="shared" si="821"/>
        <v>0</v>
      </c>
    </row>
    <row r="2725" spans="1:7" ht="20.100000000000001" customHeight="1">
      <c r="A2725" s="371" t="str">
        <f t="shared" si="817"/>
        <v/>
      </c>
      <c r="B2725" s="336" t="str">
        <f t="shared" si="818"/>
        <v/>
      </c>
      <c r="C2725" s="372"/>
      <c r="D2725" s="333" t="str">
        <f t="shared" si="819"/>
        <v/>
      </c>
      <c r="E2725" s="373"/>
      <c r="F2725" s="339">
        <f t="shared" si="820"/>
        <v>0</v>
      </c>
      <c r="G2725" s="340">
        <f t="shared" si="821"/>
        <v>0</v>
      </c>
    </row>
    <row r="2726" spans="1:7" ht="20.100000000000001" customHeight="1">
      <c r="A2726" s="371" t="str">
        <f t="shared" si="817"/>
        <v/>
      </c>
      <c r="B2726" s="336" t="str">
        <f t="shared" si="818"/>
        <v/>
      </c>
      <c r="C2726" s="372"/>
      <c r="D2726" s="333" t="str">
        <f t="shared" si="819"/>
        <v/>
      </c>
      <c r="E2726" s="373"/>
      <c r="F2726" s="339">
        <f t="shared" si="820"/>
        <v>0</v>
      </c>
      <c r="G2726" s="340">
        <f t="shared" si="821"/>
        <v>0</v>
      </c>
    </row>
    <row r="2727" spans="1:7" ht="20.100000000000001" customHeight="1">
      <c r="A2727" s="371" t="str">
        <f t="shared" si="817"/>
        <v/>
      </c>
      <c r="B2727" s="336" t="str">
        <f t="shared" si="818"/>
        <v/>
      </c>
      <c r="C2727" s="372"/>
      <c r="D2727" s="333" t="str">
        <f t="shared" si="819"/>
        <v/>
      </c>
      <c r="E2727" s="373"/>
      <c r="F2727" s="339">
        <f t="shared" si="820"/>
        <v>0</v>
      </c>
      <c r="G2727" s="340">
        <f t="shared" si="821"/>
        <v>0</v>
      </c>
    </row>
    <row r="2728" spans="1:7" ht="20.100000000000001" customHeight="1">
      <c r="A2728" s="371" t="str">
        <f t="shared" si="817"/>
        <v/>
      </c>
      <c r="B2728" s="336" t="str">
        <f t="shared" si="818"/>
        <v/>
      </c>
      <c r="C2728" s="372"/>
      <c r="D2728" s="333" t="str">
        <f t="shared" si="819"/>
        <v/>
      </c>
      <c r="E2728" s="373"/>
      <c r="F2728" s="339">
        <f t="shared" si="820"/>
        <v>0</v>
      </c>
      <c r="G2728" s="340">
        <f t="shared" si="821"/>
        <v>0</v>
      </c>
    </row>
    <row r="2729" spans="1:7" ht="20.100000000000001" customHeight="1">
      <c r="A2729" s="371" t="str">
        <f t="shared" si="817"/>
        <v/>
      </c>
      <c r="B2729" s="336" t="str">
        <f t="shared" si="818"/>
        <v/>
      </c>
      <c r="C2729" s="372"/>
      <c r="D2729" s="333" t="str">
        <f t="shared" si="819"/>
        <v/>
      </c>
      <c r="E2729" s="373"/>
      <c r="F2729" s="339">
        <f t="shared" si="820"/>
        <v>0</v>
      </c>
      <c r="G2729" s="340">
        <f t="shared" si="821"/>
        <v>0</v>
      </c>
    </row>
    <row r="2730" spans="1:7" ht="20.100000000000001" customHeight="1">
      <c r="A2730" s="371" t="str">
        <f t="shared" si="817"/>
        <v/>
      </c>
      <c r="B2730" s="336" t="str">
        <f t="shared" si="818"/>
        <v/>
      </c>
      <c r="C2730" s="372"/>
      <c r="D2730" s="333" t="str">
        <f t="shared" si="819"/>
        <v/>
      </c>
      <c r="E2730" s="373"/>
      <c r="F2730" s="339">
        <f t="shared" si="820"/>
        <v>0</v>
      </c>
      <c r="G2730" s="340">
        <f t="shared" si="821"/>
        <v>0</v>
      </c>
    </row>
    <row r="2731" spans="1:7" ht="20.100000000000001" customHeight="1">
      <c r="A2731" s="371" t="str">
        <f t="shared" si="817"/>
        <v/>
      </c>
      <c r="B2731" s="336" t="str">
        <f t="shared" si="818"/>
        <v/>
      </c>
      <c r="C2731" s="372"/>
      <c r="D2731" s="333" t="str">
        <f t="shared" si="819"/>
        <v/>
      </c>
      <c r="E2731" s="373"/>
      <c r="F2731" s="339">
        <f t="shared" si="820"/>
        <v>0</v>
      </c>
      <c r="G2731" s="340">
        <f t="shared" si="821"/>
        <v>0</v>
      </c>
    </row>
    <row r="2732" spans="1:7" ht="20.100000000000001" customHeight="1">
      <c r="A2732" s="374"/>
      <c r="B2732" s="360"/>
      <c r="C2732" s="360"/>
      <c r="D2732" s="338"/>
      <c r="E2732" s="356"/>
      <c r="F2732" s="598" t="s">
        <v>27</v>
      </c>
      <c r="G2732" s="341">
        <f>SUBTOTAL(9,G2718:G2731)</f>
        <v>0</v>
      </c>
    </row>
    <row r="2733" spans="1:7" ht="20.100000000000001" customHeight="1">
      <c r="A2733" s="374"/>
      <c r="B2733" s="360"/>
      <c r="C2733" s="347" t="s">
        <v>722</v>
      </c>
      <c r="D2733" s="338"/>
      <c r="E2733" s="356"/>
      <c r="F2733" s="357"/>
      <c r="G2733" s="375"/>
    </row>
    <row r="2734" spans="1:7" ht="20.100000000000001" customHeight="1">
      <c r="A2734" s="371" t="str">
        <f t="shared" ref="A2734:A2741" si="822">IFERROR(VLOOKUP(C2734,Tabla_Insumos,4,FALSE),"")</f>
        <v/>
      </c>
      <c r="B2734" s="336" t="str">
        <f t="shared" ref="B2734:B2741" si="823">IFERROR(VLOOKUP(C2734,Tabla_Insumos,5,FALSE),"")</f>
        <v/>
      </c>
      <c r="C2734" s="398"/>
      <c r="D2734" s="333" t="str">
        <f t="shared" ref="D2734:D2741" si="824">IFERROR(VLOOKUP(C2734,Tabla_Insumos,2,FALSE),"")</f>
        <v/>
      </c>
      <c r="E2734" s="400"/>
      <c r="F2734" s="376">
        <f t="shared" ref="F2734:F2741" si="825">IFERROR(VLOOKUP(C2734,Tabla_Insumos,3,FALSE),0)</f>
        <v>0</v>
      </c>
      <c r="G2734" s="340">
        <f>ROUND(E2734*F2734,2)</f>
        <v>0</v>
      </c>
    </row>
    <row r="2735" spans="1:7" ht="20.100000000000001" customHeight="1">
      <c r="A2735" s="371" t="str">
        <f t="shared" si="822"/>
        <v/>
      </c>
      <c r="B2735" s="336" t="str">
        <f t="shared" si="823"/>
        <v/>
      </c>
      <c r="C2735" s="398"/>
      <c r="D2735" s="333" t="str">
        <f t="shared" si="824"/>
        <v/>
      </c>
      <c r="E2735" s="400"/>
      <c r="F2735" s="376">
        <f t="shared" si="825"/>
        <v>0</v>
      </c>
      <c r="G2735" s="340">
        <f t="shared" ref="G2735:G2741" si="826">ROUND(E2735*F2735,2)</f>
        <v>0</v>
      </c>
    </row>
    <row r="2736" spans="1:7" ht="20.100000000000001" customHeight="1">
      <c r="A2736" s="371" t="str">
        <f t="shared" si="822"/>
        <v/>
      </c>
      <c r="B2736" s="336" t="str">
        <f t="shared" si="823"/>
        <v/>
      </c>
      <c r="C2736" s="399"/>
      <c r="D2736" s="333" t="str">
        <f t="shared" si="824"/>
        <v/>
      </c>
      <c r="E2736" s="400"/>
      <c r="F2736" s="376">
        <f t="shared" si="825"/>
        <v>0</v>
      </c>
      <c r="G2736" s="340">
        <f t="shared" si="826"/>
        <v>0</v>
      </c>
    </row>
    <row r="2737" spans="1:7" ht="20.100000000000001" customHeight="1">
      <c r="A2737" s="371" t="str">
        <f t="shared" si="822"/>
        <v/>
      </c>
      <c r="B2737" s="336" t="str">
        <f t="shared" si="823"/>
        <v/>
      </c>
      <c r="C2737" s="343"/>
      <c r="D2737" s="333" t="str">
        <f t="shared" si="824"/>
        <v/>
      </c>
      <c r="E2737" s="337"/>
      <c r="F2737" s="376">
        <f t="shared" si="825"/>
        <v>0</v>
      </c>
      <c r="G2737" s="340">
        <f t="shared" si="826"/>
        <v>0</v>
      </c>
    </row>
    <row r="2738" spans="1:7" ht="20.100000000000001" customHeight="1">
      <c r="A2738" s="371" t="str">
        <f t="shared" si="822"/>
        <v/>
      </c>
      <c r="B2738" s="336" t="str">
        <f t="shared" si="823"/>
        <v/>
      </c>
      <c r="C2738" s="336"/>
      <c r="D2738" s="333" t="str">
        <f t="shared" si="824"/>
        <v/>
      </c>
      <c r="E2738" s="337"/>
      <c r="F2738" s="376">
        <f t="shared" si="825"/>
        <v>0</v>
      </c>
      <c r="G2738" s="340">
        <f t="shared" si="826"/>
        <v>0</v>
      </c>
    </row>
    <row r="2739" spans="1:7" ht="20.100000000000001" customHeight="1">
      <c r="A2739" s="371" t="str">
        <f t="shared" si="822"/>
        <v/>
      </c>
      <c r="B2739" s="336" t="str">
        <f t="shared" si="823"/>
        <v/>
      </c>
      <c r="C2739" s="336"/>
      <c r="D2739" s="333" t="str">
        <f t="shared" si="824"/>
        <v/>
      </c>
      <c r="E2739" s="337"/>
      <c r="F2739" s="376">
        <f t="shared" si="825"/>
        <v>0</v>
      </c>
      <c r="G2739" s="340">
        <f t="shared" si="826"/>
        <v>0</v>
      </c>
    </row>
    <row r="2740" spans="1:7" ht="20.100000000000001" customHeight="1">
      <c r="A2740" s="371" t="str">
        <f t="shared" si="822"/>
        <v/>
      </c>
      <c r="B2740" s="336" t="str">
        <f t="shared" si="823"/>
        <v/>
      </c>
      <c r="C2740" s="372"/>
      <c r="D2740" s="333" t="str">
        <f t="shared" si="824"/>
        <v/>
      </c>
      <c r="E2740" s="373"/>
      <c r="F2740" s="376">
        <f t="shared" si="825"/>
        <v>0</v>
      </c>
      <c r="G2740" s="340">
        <f t="shared" si="826"/>
        <v>0</v>
      </c>
    </row>
    <row r="2741" spans="1:7" ht="20.100000000000001" customHeight="1">
      <c r="A2741" s="371" t="str">
        <f t="shared" si="822"/>
        <v/>
      </c>
      <c r="B2741" s="336" t="str">
        <f t="shared" si="823"/>
        <v/>
      </c>
      <c r="C2741" s="372"/>
      <c r="D2741" s="333" t="str">
        <f t="shared" si="824"/>
        <v/>
      </c>
      <c r="E2741" s="373"/>
      <c r="F2741" s="376">
        <f t="shared" si="825"/>
        <v>0</v>
      </c>
      <c r="G2741" s="340">
        <f t="shared" si="826"/>
        <v>0</v>
      </c>
    </row>
    <row r="2742" spans="1:7" ht="20.100000000000001" customHeight="1">
      <c r="A2742" s="374"/>
      <c r="B2742" s="360"/>
      <c r="C2742" s="360"/>
      <c r="D2742" s="338"/>
      <c r="E2742" s="356"/>
      <c r="F2742" s="598" t="s">
        <v>28</v>
      </c>
      <c r="G2742" s="341">
        <f>SUBTOTAL(9,G2734:G2741)</f>
        <v>0</v>
      </c>
    </row>
    <row r="2743" spans="1:7" ht="20.100000000000001" customHeight="1">
      <c r="A2743" s="374"/>
      <c r="B2743" s="360"/>
      <c r="C2743" s="347" t="s">
        <v>723</v>
      </c>
      <c r="D2743" s="338"/>
      <c r="E2743" s="356"/>
      <c r="F2743" s="357"/>
      <c r="G2743" s="375"/>
    </row>
    <row r="2744" spans="1:7" ht="20.100000000000001" customHeight="1">
      <c r="A2744" s="371" t="str">
        <f t="shared" ref="A2744:A2752" si="827">IFERROR(VLOOKUP(C2744,Tabla_Insumos,4,FALSE),"")</f>
        <v/>
      </c>
      <c r="B2744" s="336" t="str">
        <f t="shared" ref="B2744:B2752" si="828">IFERROR(VLOOKUP(C2744,Tabla_Insumos,5,FALSE),"")</f>
        <v/>
      </c>
      <c r="C2744" s="399"/>
      <c r="D2744" s="333" t="str">
        <f t="shared" ref="D2744:D2752" si="829">IFERROR(VLOOKUP(C2744,Tabla_Insumos,2,FALSE),"")</f>
        <v/>
      </c>
      <c r="E2744" s="401"/>
      <c r="F2744" s="339">
        <f t="shared" ref="F2744:F2752" si="830">IFERROR(VLOOKUP(C2744,Tabla_Insumos,3,FALSE),0)</f>
        <v>0</v>
      </c>
      <c r="G2744" s="340">
        <f>ROUND(E2744*F2744,2)</f>
        <v>0</v>
      </c>
    </row>
    <row r="2745" spans="1:7" ht="20.100000000000001" customHeight="1">
      <c r="A2745" s="371" t="str">
        <f t="shared" si="827"/>
        <v/>
      </c>
      <c r="B2745" s="336" t="str">
        <f t="shared" si="828"/>
        <v/>
      </c>
      <c r="C2745" s="377"/>
      <c r="D2745" s="333" t="str">
        <f t="shared" si="829"/>
        <v/>
      </c>
      <c r="E2745" s="401"/>
      <c r="F2745" s="339">
        <f t="shared" si="830"/>
        <v>0</v>
      </c>
      <c r="G2745" s="340">
        <f t="shared" ref="G2745:G2752" si="831">ROUND(E2745*F2745,2)</f>
        <v>0</v>
      </c>
    </row>
    <row r="2746" spans="1:7" ht="20.100000000000001" customHeight="1">
      <c r="A2746" s="371" t="str">
        <f t="shared" si="827"/>
        <v/>
      </c>
      <c r="B2746" s="336" t="str">
        <f t="shared" si="828"/>
        <v/>
      </c>
      <c r="C2746" s="377"/>
      <c r="D2746" s="333" t="str">
        <f t="shared" si="829"/>
        <v/>
      </c>
      <c r="E2746" s="401"/>
      <c r="F2746" s="339">
        <f t="shared" si="830"/>
        <v>0</v>
      </c>
      <c r="G2746" s="340">
        <f t="shared" si="831"/>
        <v>0</v>
      </c>
    </row>
    <row r="2747" spans="1:7" ht="20.100000000000001" customHeight="1">
      <c r="A2747" s="371" t="str">
        <f t="shared" si="827"/>
        <v/>
      </c>
      <c r="B2747" s="336" t="str">
        <f t="shared" si="828"/>
        <v/>
      </c>
      <c r="C2747" s="377"/>
      <c r="D2747" s="333" t="str">
        <f t="shared" si="829"/>
        <v/>
      </c>
      <c r="E2747" s="337"/>
      <c r="F2747" s="339">
        <f t="shared" si="830"/>
        <v>0</v>
      </c>
      <c r="G2747" s="340">
        <f t="shared" si="831"/>
        <v>0</v>
      </c>
    </row>
    <row r="2748" spans="1:7" ht="20.100000000000001" customHeight="1">
      <c r="A2748" s="371" t="str">
        <f t="shared" si="827"/>
        <v/>
      </c>
      <c r="B2748" s="336" t="str">
        <f t="shared" si="828"/>
        <v/>
      </c>
      <c r="C2748" s="378"/>
      <c r="D2748" s="333" t="str">
        <f t="shared" si="829"/>
        <v/>
      </c>
      <c r="E2748" s="337"/>
      <c r="F2748" s="339">
        <f t="shared" si="830"/>
        <v>0</v>
      </c>
      <c r="G2748" s="340">
        <f t="shared" si="831"/>
        <v>0</v>
      </c>
    </row>
    <row r="2749" spans="1:7" ht="20.100000000000001" customHeight="1">
      <c r="A2749" s="371" t="str">
        <f t="shared" si="827"/>
        <v/>
      </c>
      <c r="B2749" s="336" t="str">
        <f t="shared" si="828"/>
        <v/>
      </c>
      <c r="C2749" s="372"/>
      <c r="D2749" s="333" t="str">
        <f t="shared" si="829"/>
        <v/>
      </c>
      <c r="E2749" s="373"/>
      <c r="F2749" s="339">
        <f t="shared" si="830"/>
        <v>0</v>
      </c>
      <c r="G2749" s="340">
        <f t="shared" si="831"/>
        <v>0</v>
      </c>
    </row>
    <row r="2750" spans="1:7" ht="20.100000000000001" customHeight="1">
      <c r="A2750" s="371" t="str">
        <f t="shared" si="827"/>
        <v/>
      </c>
      <c r="B2750" s="336" t="str">
        <f t="shared" si="828"/>
        <v/>
      </c>
      <c r="C2750" s="372"/>
      <c r="D2750" s="333" t="str">
        <f t="shared" si="829"/>
        <v/>
      </c>
      <c r="E2750" s="373"/>
      <c r="F2750" s="339">
        <f t="shared" si="830"/>
        <v>0</v>
      </c>
      <c r="G2750" s="340">
        <f t="shared" si="831"/>
        <v>0</v>
      </c>
    </row>
    <row r="2751" spans="1:7" ht="20.100000000000001" customHeight="1">
      <c r="A2751" s="371" t="str">
        <f t="shared" si="827"/>
        <v/>
      </c>
      <c r="B2751" s="336" t="str">
        <f t="shared" si="828"/>
        <v/>
      </c>
      <c r="C2751" s="372"/>
      <c r="D2751" s="333" t="str">
        <f t="shared" si="829"/>
        <v/>
      </c>
      <c r="E2751" s="373"/>
      <c r="F2751" s="339">
        <f t="shared" si="830"/>
        <v>0</v>
      </c>
      <c r="G2751" s="340">
        <f t="shared" si="831"/>
        <v>0</v>
      </c>
    </row>
    <row r="2752" spans="1:7" ht="20.100000000000001" customHeight="1">
      <c r="A2752" s="371" t="str">
        <f t="shared" si="827"/>
        <v/>
      </c>
      <c r="B2752" s="336" t="str">
        <f t="shared" si="828"/>
        <v/>
      </c>
      <c r="C2752" s="372"/>
      <c r="D2752" s="333" t="str">
        <f t="shared" si="829"/>
        <v/>
      </c>
      <c r="E2752" s="373"/>
      <c r="F2752" s="339">
        <f t="shared" si="830"/>
        <v>0</v>
      </c>
      <c r="G2752" s="340">
        <f t="shared" si="831"/>
        <v>0</v>
      </c>
    </row>
    <row r="2753" spans="1:7" ht="20.100000000000001" customHeight="1">
      <c r="A2753" s="379"/>
      <c r="B2753" s="338"/>
      <c r="C2753" s="360"/>
      <c r="D2753" s="338"/>
      <c r="E2753" s="356"/>
      <c r="F2753" s="598" t="s">
        <v>29</v>
      </c>
      <c r="G2753" s="341">
        <f>SUBTOTAL(9,G2744:G2752)</f>
        <v>0</v>
      </c>
    </row>
    <row r="2754" spans="1:7" ht="20.100000000000001" customHeight="1" thickBot="1">
      <c r="A2754" s="380"/>
      <c r="B2754" s="381"/>
      <c r="C2754" s="382"/>
      <c r="D2754" s="381"/>
      <c r="E2754" s="383"/>
      <c r="F2754" s="384"/>
      <c r="G2754" s="385"/>
    </row>
    <row r="2755" spans="1:7" ht="20.100000000000001" customHeight="1" thickBot="1">
      <c r="A2755" s="395">
        <f>B2713</f>
        <v>51</v>
      </c>
      <c r="B2755" s="386" t="str">
        <f>C2713</f>
        <v>Ejecución de sub-base para calles (0,10)</v>
      </c>
      <c r="C2755" s="387"/>
      <c r="D2755" s="387" t="s">
        <v>30</v>
      </c>
      <c r="E2755" s="388"/>
      <c r="F2755" s="389" t="s">
        <v>31</v>
      </c>
      <c r="G2755" s="390">
        <f>SUBTOTAL(9,G2718:G2754)</f>
        <v>0</v>
      </c>
    </row>
    <row r="2756" spans="1:7" ht="20.100000000000001" customHeight="1" thickTop="1" thickBot="1"/>
    <row r="2757" spans="1:7" ht="20.100000000000001" customHeight="1" thickTop="1">
      <c r="A2757" s="391" t="s">
        <v>1255</v>
      </c>
      <c r="B2757" s="392"/>
      <c r="C2757" s="392"/>
      <c r="D2757" s="392"/>
      <c r="E2757" s="392"/>
      <c r="F2757" s="392"/>
      <c r="G2757" s="393"/>
    </row>
    <row r="2758" spans="1:7" ht="20.100000000000001" customHeight="1">
      <c r="A2758" s="344" t="s">
        <v>719</v>
      </c>
      <c r="B2758" s="345" t="str">
        <f>Comitente</f>
        <v>INSTITUTO PROVINCIAL DE LA VIVIENDA</v>
      </c>
      <c r="C2758" s="346"/>
      <c r="D2758" s="347"/>
      <c r="E2758" s="347"/>
      <c r="F2758" s="348"/>
      <c r="G2758" s="349"/>
    </row>
    <row r="2759" spans="1:7" ht="20.100000000000001" customHeight="1">
      <c r="A2759" s="344" t="s">
        <v>720</v>
      </c>
      <c r="B2759" s="345" t="str">
        <f>Contratista</f>
        <v>xxxxxx</v>
      </c>
      <c r="C2759" s="350"/>
      <c r="D2759" s="350"/>
      <c r="E2759" s="350"/>
      <c r="F2759" s="351"/>
      <c r="G2759" s="352"/>
    </row>
    <row r="2760" spans="1:7" ht="20.100000000000001" customHeight="1">
      <c r="A2760" s="344" t="s">
        <v>20</v>
      </c>
      <c r="B2760" s="345" t="str">
        <f>Obra</f>
        <v>BARRIO SAN CAYETANO - DPTO. CHIMBAS</v>
      </c>
      <c r="C2760" s="350"/>
      <c r="D2760" s="350"/>
      <c r="E2760" s="350"/>
      <c r="F2760" s="351" t="s">
        <v>33</v>
      </c>
      <c r="G2760" s="353">
        <f>+Datos!$C$10</f>
        <v>43525</v>
      </c>
    </row>
    <row r="2761" spans="1:7" ht="20.100000000000001" customHeight="1">
      <c r="A2761" s="354" t="s">
        <v>718</v>
      </c>
      <c r="B2761" s="355" t="str">
        <f>Ubicación</f>
        <v>DPTO. CHIMBAS</v>
      </c>
      <c r="C2761" s="355"/>
      <c r="D2761" s="338"/>
      <c r="E2761" s="356"/>
      <c r="F2761" s="357"/>
      <c r="G2761" s="358"/>
    </row>
    <row r="2762" spans="1:7" ht="20.100000000000001" customHeight="1">
      <c r="A2762" s="354" t="s">
        <v>34</v>
      </c>
      <c r="B2762" s="359" t="s">
        <v>1126</v>
      </c>
      <c r="C2762" s="360" t="str">
        <f>IFERROR(VLOOKUP(B2762,Tabla_CyP,2,FALSE),"")</f>
        <v>INFRAESTRUCTURA</v>
      </c>
      <c r="D2762" s="361"/>
      <c r="E2762" s="356"/>
      <c r="F2762" s="357"/>
      <c r="G2762" s="358"/>
    </row>
    <row r="2763" spans="1:7" ht="20.100000000000001" customHeight="1">
      <c r="A2763" s="354" t="s">
        <v>21</v>
      </c>
      <c r="B2763" s="394">
        <f>IFERROR(VLOOKUP(COUNTIF($A$1:A2763,"ITEM:"),Tabla_NumeroItem,2,FALSE),"")</f>
        <v>52</v>
      </c>
      <c r="C2763" s="360" t="str">
        <f>IFERROR(VLOOKUP(B2763,Tabla_CyP,2,FALSE),"")</f>
        <v>Construcción cunetas de tierra</v>
      </c>
      <c r="D2763" s="338"/>
      <c r="E2763" s="356"/>
      <c r="F2763" s="351" t="s">
        <v>22</v>
      </c>
      <c r="G2763" s="362" t="str">
        <f>IFERROR(VLOOKUP(B2763,Tabla_CyP,4,FALSE),"")</f>
        <v>ml</v>
      </c>
    </row>
    <row r="2764" spans="1:7" ht="20.100000000000001" customHeight="1">
      <c r="A2764" s="354"/>
      <c r="B2764" s="355"/>
      <c r="C2764" s="360"/>
      <c r="D2764" s="338"/>
      <c r="E2764" s="356"/>
      <c r="F2764" s="357"/>
      <c r="G2764" s="358"/>
    </row>
    <row r="2765" spans="1:7" ht="20.100000000000001" customHeight="1">
      <c r="A2765" s="628" t="s">
        <v>581</v>
      </c>
      <c r="B2765" s="629"/>
      <c r="C2765" s="630" t="s">
        <v>0</v>
      </c>
      <c r="D2765" s="630" t="s">
        <v>23</v>
      </c>
      <c r="E2765" s="632" t="s">
        <v>24</v>
      </c>
      <c r="F2765" s="624" t="s">
        <v>25</v>
      </c>
      <c r="G2765" s="626" t="s">
        <v>26</v>
      </c>
    </row>
    <row r="2766" spans="1:7" ht="20.100000000000001" customHeight="1">
      <c r="A2766" s="363" t="s">
        <v>582</v>
      </c>
      <c r="B2766" s="364" t="s">
        <v>583</v>
      </c>
      <c r="C2766" s="631"/>
      <c r="D2766" s="631"/>
      <c r="E2766" s="633"/>
      <c r="F2766" s="625"/>
      <c r="G2766" s="627"/>
    </row>
    <row r="2767" spans="1:7" ht="20.100000000000001" customHeight="1">
      <c r="A2767" s="599"/>
      <c r="B2767" s="365"/>
      <c r="C2767" s="366" t="s">
        <v>721</v>
      </c>
      <c r="D2767" s="367"/>
      <c r="E2767" s="368"/>
      <c r="F2767" s="369"/>
      <c r="G2767" s="370"/>
    </row>
    <row r="2768" spans="1:7" ht="20.100000000000001" customHeight="1">
      <c r="A2768" s="371" t="str">
        <f t="shared" ref="A2768:A2781" si="832">IFERROR(VLOOKUP(C2768,Tabla_Insumos,4,FALSE),"")</f>
        <v/>
      </c>
      <c r="B2768" s="336" t="str">
        <f t="shared" ref="B2768:B2781" si="833">IFERROR(VLOOKUP(C2768,Tabla_Insumos,5,FALSE),"")</f>
        <v/>
      </c>
      <c r="C2768" s="399"/>
      <c r="D2768" s="333" t="str">
        <f t="shared" ref="D2768:D2781" si="834">IFERROR(VLOOKUP(C2768,Tabla_Insumos,2,FALSE),"")</f>
        <v/>
      </c>
      <c r="E2768" s="373"/>
      <c r="F2768" s="339">
        <f t="shared" ref="F2768:F2781" si="835">IFERROR(VLOOKUP(C2768,Tabla_Insumos,3,FALSE),0)</f>
        <v>0</v>
      </c>
      <c r="G2768" s="340">
        <f>ROUND(E2768*F2768,2)</f>
        <v>0</v>
      </c>
    </row>
    <row r="2769" spans="1:7" ht="20.100000000000001" customHeight="1">
      <c r="A2769" s="371" t="str">
        <f t="shared" si="832"/>
        <v/>
      </c>
      <c r="B2769" s="336" t="str">
        <f t="shared" si="833"/>
        <v/>
      </c>
      <c r="C2769" s="372"/>
      <c r="D2769" s="333" t="str">
        <f t="shared" si="834"/>
        <v/>
      </c>
      <c r="E2769" s="373"/>
      <c r="F2769" s="339">
        <f t="shared" si="835"/>
        <v>0</v>
      </c>
      <c r="G2769" s="340">
        <f t="shared" ref="G2769:G2781" si="836">ROUND(E2769*F2769,2)</f>
        <v>0</v>
      </c>
    </row>
    <row r="2770" spans="1:7" ht="20.100000000000001" customHeight="1">
      <c r="A2770" s="371" t="str">
        <f t="shared" si="832"/>
        <v/>
      </c>
      <c r="B2770" s="336" t="str">
        <f t="shared" si="833"/>
        <v/>
      </c>
      <c r="C2770" s="372"/>
      <c r="D2770" s="333" t="str">
        <f t="shared" si="834"/>
        <v/>
      </c>
      <c r="E2770" s="373"/>
      <c r="F2770" s="339">
        <f t="shared" si="835"/>
        <v>0</v>
      </c>
      <c r="G2770" s="340">
        <f t="shared" si="836"/>
        <v>0</v>
      </c>
    </row>
    <row r="2771" spans="1:7" ht="20.100000000000001" customHeight="1">
      <c r="A2771" s="371" t="str">
        <f t="shared" si="832"/>
        <v/>
      </c>
      <c r="B2771" s="336" t="str">
        <f t="shared" si="833"/>
        <v/>
      </c>
      <c r="C2771" s="372"/>
      <c r="D2771" s="333" t="str">
        <f t="shared" si="834"/>
        <v/>
      </c>
      <c r="E2771" s="373"/>
      <c r="F2771" s="339">
        <f t="shared" si="835"/>
        <v>0</v>
      </c>
      <c r="G2771" s="340">
        <f t="shared" si="836"/>
        <v>0</v>
      </c>
    </row>
    <row r="2772" spans="1:7" ht="20.100000000000001" customHeight="1">
      <c r="A2772" s="371" t="str">
        <f t="shared" si="832"/>
        <v/>
      </c>
      <c r="B2772" s="336" t="str">
        <f t="shared" si="833"/>
        <v/>
      </c>
      <c r="C2772" s="372"/>
      <c r="D2772" s="333" t="str">
        <f t="shared" si="834"/>
        <v/>
      </c>
      <c r="E2772" s="373"/>
      <c r="F2772" s="339">
        <f t="shared" si="835"/>
        <v>0</v>
      </c>
      <c r="G2772" s="340">
        <f t="shared" si="836"/>
        <v>0</v>
      </c>
    </row>
    <row r="2773" spans="1:7" ht="20.100000000000001" customHeight="1">
      <c r="A2773" s="371" t="str">
        <f t="shared" si="832"/>
        <v/>
      </c>
      <c r="B2773" s="336" t="str">
        <f t="shared" si="833"/>
        <v/>
      </c>
      <c r="C2773" s="372"/>
      <c r="D2773" s="333" t="str">
        <f t="shared" si="834"/>
        <v/>
      </c>
      <c r="E2773" s="373"/>
      <c r="F2773" s="339">
        <f t="shared" si="835"/>
        <v>0</v>
      </c>
      <c r="G2773" s="340">
        <f t="shared" si="836"/>
        <v>0</v>
      </c>
    </row>
    <row r="2774" spans="1:7" ht="20.100000000000001" customHeight="1">
      <c r="A2774" s="371" t="str">
        <f t="shared" si="832"/>
        <v/>
      </c>
      <c r="B2774" s="336" t="str">
        <f t="shared" si="833"/>
        <v/>
      </c>
      <c r="C2774" s="372"/>
      <c r="D2774" s="333" t="str">
        <f t="shared" si="834"/>
        <v/>
      </c>
      <c r="E2774" s="373"/>
      <c r="F2774" s="339">
        <f t="shared" si="835"/>
        <v>0</v>
      </c>
      <c r="G2774" s="340">
        <f t="shared" si="836"/>
        <v>0</v>
      </c>
    </row>
    <row r="2775" spans="1:7" ht="20.100000000000001" customHeight="1">
      <c r="A2775" s="371" t="str">
        <f t="shared" si="832"/>
        <v/>
      </c>
      <c r="B2775" s="336" t="str">
        <f t="shared" si="833"/>
        <v/>
      </c>
      <c r="C2775" s="372"/>
      <c r="D2775" s="333" t="str">
        <f t="shared" si="834"/>
        <v/>
      </c>
      <c r="E2775" s="373"/>
      <c r="F2775" s="339">
        <f t="shared" si="835"/>
        <v>0</v>
      </c>
      <c r="G2775" s="340">
        <f t="shared" si="836"/>
        <v>0</v>
      </c>
    </row>
    <row r="2776" spans="1:7" ht="20.100000000000001" customHeight="1">
      <c r="A2776" s="371" t="str">
        <f t="shared" si="832"/>
        <v/>
      </c>
      <c r="B2776" s="336" t="str">
        <f t="shared" si="833"/>
        <v/>
      </c>
      <c r="C2776" s="372"/>
      <c r="D2776" s="333" t="str">
        <f t="shared" si="834"/>
        <v/>
      </c>
      <c r="E2776" s="373"/>
      <c r="F2776" s="339">
        <f t="shared" si="835"/>
        <v>0</v>
      </c>
      <c r="G2776" s="340">
        <f t="shared" si="836"/>
        <v>0</v>
      </c>
    </row>
    <row r="2777" spans="1:7" ht="20.100000000000001" customHeight="1">
      <c r="A2777" s="371" t="str">
        <f t="shared" si="832"/>
        <v/>
      </c>
      <c r="B2777" s="336" t="str">
        <f t="shared" si="833"/>
        <v/>
      </c>
      <c r="C2777" s="372"/>
      <c r="D2777" s="333" t="str">
        <f t="shared" si="834"/>
        <v/>
      </c>
      <c r="E2777" s="373"/>
      <c r="F2777" s="339">
        <f t="shared" si="835"/>
        <v>0</v>
      </c>
      <c r="G2777" s="340">
        <f t="shared" si="836"/>
        <v>0</v>
      </c>
    </row>
    <row r="2778" spans="1:7" ht="20.100000000000001" customHeight="1">
      <c r="A2778" s="371" t="str">
        <f t="shared" si="832"/>
        <v/>
      </c>
      <c r="B2778" s="336" t="str">
        <f t="shared" si="833"/>
        <v/>
      </c>
      <c r="C2778" s="372"/>
      <c r="D2778" s="333" t="str">
        <f t="shared" si="834"/>
        <v/>
      </c>
      <c r="E2778" s="373"/>
      <c r="F2778" s="339">
        <f t="shared" si="835"/>
        <v>0</v>
      </c>
      <c r="G2778" s="340">
        <f t="shared" si="836"/>
        <v>0</v>
      </c>
    </row>
    <row r="2779" spans="1:7" ht="20.100000000000001" customHeight="1">
      <c r="A2779" s="371" t="str">
        <f t="shared" si="832"/>
        <v/>
      </c>
      <c r="B2779" s="336" t="str">
        <f t="shared" si="833"/>
        <v/>
      </c>
      <c r="C2779" s="372"/>
      <c r="D2779" s="333" t="str">
        <f t="shared" si="834"/>
        <v/>
      </c>
      <c r="E2779" s="373"/>
      <c r="F2779" s="339">
        <f t="shared" si="835"/>
        <v>0</v>
      </c>
      <c r="G2779" s="340">
        <f t="shared" si="836"/>
        <v>0</v>
      </c>
    </row>
    <row r="2780" spans="1:7" ht="20.100000000000001" customHeight="1">
      <c r="A2780" s="371" t="str">
        <f t="shared" si="832"/>
        <v/>
      </c>
      <c r="B2780" s="336" t="str">
        <f t="shared" si="833"/>
        <v/>
      </c>
      <c r="C2780" s="372"/>
      <c r="D2780" s="333" t="str">
        <f t="shared" si="834"/>
        <v/>
      </c>
      <c r="E2780" s="373"/>
      <c r="F2780" s="339">
        <f t="shared" si="835"/>
        <v>0</v>
      </c>
      <c r="G2780" s="340">
        <f t="shared" si="836"/>
        <v>0</v>
      </c>
    </row>
    <row r="2781" spans="1:7" ht="20.100000000000001" customHeight="1">
      <c r="A2781" s="371" t="str">
        <f t="shared" si="832"/>
        <v/>
      </c>
      <c r="B2781" s="336" t="str">
        <f t="shared" si="833"/>
        <v/>
      </c>
      <c r="C2781" s="372"/>
      <c r="D2781" s="333" t="str">
        <f t="shared" si="834"/>
        <v/>
      </c>
      <c r="E2781" s="373"/>
      <c r="F2781" s="339">
        <f t="shared" si="835"/>
        <v>0</v>
      </c>
      <c r="G2781" s="340">
        <f t="shared" si="836"/>
        <v>0</v>
      </c>
    </row>
    <row r="2782" spans="1:7" ht="20.100000000000001" customHeight="1">
      <c r="A2782" s="374"/>
      <c r="B2782" s="360"/>
      <c r="C2782" s="360"/>
      <c r="D2782" s="338"/>
      <c r="E2782" s="356"/>
      <c r="F2782" s="598" t="s">
        <v>27</v>
      </c>
      <c r="G2782" s="341">
        <f>SUBTOTAL(9,G2768:G2781)</f>
        <v>0</v>
      </c>
    </row>
    <row r="2783" spans="1:7" ht="20.100000000000001" customHeight="1">
      <c r="A2783" s="374"/>
      <c r="B2783" s="360"/>
      <c r="C2783" s="347" t="s">
        <v>722</v>
      </c>
      <c r="D2783" s="338"/>
      <c r="E2783" s="356"/>
      <c r="F2783" s="357"/>
      <c r="G2783" s="375"/>
    </row>
    <row r="2784" spans="1:7" ht="20.100000000000001" customHeight="1">
      <c r="A2784" s="371" t="str">
        <f t="shared" ref="A2784:A2791" si="837">IFERROR(VLOOKUP(C2784,Tabla_Insumos,4,FALSE),"")</f>
        <v/>
      </c>
      <c r="B2784" s="336" t="str">
        <f t="shared" ref="B2784:B2791" si="838">IFERROR(VLOOKUP(C2784,Tabla_Insumos,5,FALSE),"")</f>
        <v/>
      </c>
      <c r="C2784" s="398"/>
      <c r="D2784" s="333" t="str">
        <f t="shared" ref="D2784:D2791" si="839">IFERROR(VLOOKUP(C2784,Tabla_Insumos,2,FALSE),"")</f>
        <v/>
      </c>
      <c r="E2784" s="400"/>
      <c r="F2784" s="376">
        <f t="shared" ref="F2784:F2791" si="840">IFERROR(VLOOKUP(C2784,Tabla_Insumos,3,FALSE),0)</f>
        <v>0</v>
      </c>
      <c r="G2784" s="340">
        <f>ROUND(E2784*F2784,2)</f>
        <v>0</v>
      </c>
    </row>
    <row r="2785" spans="1:7" ht="20.100000000000001" customHeight="1">
      <c r="A2785" s="371" t="str">
        <f t="shared" si="837"/>
        <v/>
      </c>
      <c r="B2785" s="336" t="str">
        <f t="shared" si="838"/>
        <v/>
      </c>
      <c r="C2785" s="398"/>
      <c r="D2785" s="333" t="str">
        <f t="shared" si="839"/>
        <v/>
      </c>
      <c r="E2785" s="400"/>
      <c r="F2785" s="376">
        <f t="shared" si="840"/>
        <v>0</v>
      </c>
      <c r="G2785" s="340">
        <f t="shared" ref="G2785:G2791" si="841">ROUND(E2785*F2785,2)</f>
        <v>0</v>
      </c>
    </row>
    <row r="2786" spans="1:7" ht="20.100000000000001" customHeight="1">
      <c r="A2786" s="371" t="str">
        <f t="shared" si="837"/>
        <v/>
      </c>
      <c r="B2786" s="336" t="str">
        <f t="shared" si="838"/>
        <v/>
      </c>
      <c r="C2786" s="399"/>
      <c r="D2786" s="333" t="str">
        <f t="shared" si="839"/>
        <v/>
      </c>
      <c r="E2786" s="400"/>
      <c r="F2786" s="376"/>
      <c r="G2786" s="340">
        <f t="shared" si="841"/>
        <v>0</v>
      </c>
    </row>
    <row r="2787" spans="1:7" ht="20.100000000000001" customHeight="1">
      <c r="A2787" s="371" t="str">
        <f t="shared" si="837"/>
        <v/>
      </c>
      <c r="B2787" s="336" t="str">
        <f t="shared" si="838"/>
        <v/>
      </c>
      <c r="C2787" s="343"/>
      <c r="D2787" s="333" t="str">
        <f t="shared" si="839"/>
        <v/>
      </c>
      <c r="E2787" s="337"/>
      <c r="F2787" s="376">
        <f t="shared" si="840"/>
        <v>0</v>
      </c>
      <c r="G2787" s="340">
        <f t="shared" si="841"/>
        <v>0</v>
      </c>
    </row>
    <row r="2788" spans="1:7" ht="20.100000000000001" customHeight="1">
      <c r="A2788" s="371" t="str">
        <f t="shared" si="837"/>
        <v/>
      </c>
      <c r="B2788" s="336" t="str">
        <f t="shared" si="838"/>
        <v/>
      </c>
      <c r="C2788" s="336"/>
      <c r="D2788" s="333" t="str">
        <f t="shared" si="839"/>
        <v/>
      </c>
      <c r="E2788" s="337"/>
      <c r="F2788" s="376">
        <f t="shared" si="840"/>
        <v>0</v>
      </c>
      <c r="G2788" s="340">
        <f t="shared" si="841"/>
        <v>0</v>
      </c>
    </row>
    <row r="2789" spans="1:7" ht="20.100000000000001" customHeight="1">
      <c r="A2789" s="371" t="str">
        <f t="shared" si="837"/>
        <v/>
      </c>
      <c r="B2789" s="336" t="str">
        <f t="shared" si="838"/>
        <v/>
      </c>
      <c r="C2789" s="336"/>
      <c r="D2789" s="333" t="str">
        <f t="shared" si="839"/>
        <v/>
      </c>
      <c r="E2789" s="337"/>
      <c r="F2789" s="376">
        <f t="shared" si="840"/>
        <v>0</v>
      </c>
      <c r="G2789" s="340">
        <f t="shared" si="841"/>
        <v>0</v>
      </c>
    </row>
    <row r="2790" spans="1:7" ht="20.100000000000001" customHeight="1">
      <c r="A2790" s="371" t="str">
        <f t="shared" si="837"/>
        <v/>
      </c>
      <c r="B2790" s="336" t="str">
        <f t="shared" si="838"/>
        <v/>
      </c>
      <c r="C2790" s="372"/>
      <c r="D2790" s="333" t="str">
        <f t="shared" si="839"/>
        <v/>
      </c>
      <c r="E2790" s="373"/>
      <c r="F2790" s="376">
        <f t="shared" si="840"/>
        <v>0</v>
      </c>
      <c r="G2790" s="340">
        <f t="shared" si="841"/>
        <v>0</v>
      </c>
    </row>
    <row r="2791" spans="1:7" ht="20.100000000000001" customHeight="1">
      <c r="A2791" s="371" t="str">
        <f t="shared" si="837"/>
        <v/>
      </c>
      <c r="B2791" s="336" t="str">
        <f t="shared" si="838"/>
        <v/>
      </c>
      <c r="C2791" s="372"/>
      <c r="D2791" s="333" t="str">
        <f t="shared" si="839"/>
        <v/>
      </c>
      <c r="E2791" s="373"/>
      <c r="F2791" s="376">
        <f t="shared" si="840"/>
        <v>0</v>
      </c>
      <c r="G2791" s="340">
        <f t="shared" si="841"/>
        <v>0</v>
      </c>
    </row>
    <row r="2792" spans="1:7" ht="20.100000000000001" customHeight="1">
      <c r="A2792" s="374"/>
      <c r="B2792" s="360"/>
      <c r="C2792" s="360"/>
      <c r="D2792" s="338"/>
      <c r="E2792" s="356"/>
      <c r="F2792" s="598" t="s">
        <v>28</v>
      </c>
      <c r="G2792" s="341">
        <f>SUBTOTAL(9,G2784:G2791)</f>
        <v>0</v>
      </c>
    </row>
    <row r="2793" spans="1:7" ht="20.100000000000001" customHeight="1">
      <c r="A2793" s="374"/>
      <c r="B2793" s="360"/>
      <c r="C2793" s="347" t="s">
        <v>723</v>
      </c>
      <c r="D2793" s="338"/>
      <c r="E2793" s="356"/>
      <c r="F2793" s="357"/>
      <c r="G2793" s="375"/>
    </row>
    <row r="2794" spans="1:7" ht="20.100000000000001" customHeight="1">
      <c r="A2794" s="371" t="str">
        <f t="shared" ref="A2794:A2802" si="842">IFERROR(VLOOKUP(C2794,Tabla_Insumos,4,FALSE),"")</f>
        <v/>
      </c>
      <c r="B2794" s="336" t="str">
        <f t="shared" ref="B2794:B2802" si="843">IFERROR(VLOOKUP(C2794,Tabla_Insumos,5,FALSE),"")</f>
        <v/>
      </c>
      <c r="C2794" s="409"/>
      <c r="D2794" s="333" t="str">
        <f t="shared" ref="D2794:D2802" si="844">IFERROR(VLOOKUP(C2794,Tabla_Insumos,2,FALSE),"")</f>
        <v/>
      </c>
      <c r="E2794" s="373"/>
      <c r="F2794" s="339">
        <f t="shared" ref="F2794:F2802" si="845">IFERROR(VLOOKUP(C2794,Tabla_Insumos,3,FALSE),0)</f>
        <v>0</v>
      </c>
      <c r="G2794" s="340">
        <f>ROUND(E2794*F2794,2)</f>
        <v>0</v>
      </c>
    </row>
    <row r="2795" spans="1:7" ht="20.100000000000001" customHeight="1">
      <c r="A2795" s="371" t="str">
        <f t="shared" si="842"/>
        <v/>
      </c>
      <c r="B2795" s="336" t="str">
        <f t="shared" si="843"/>
        <v/>
      </c>
      <c r="C2795" s="372"/>
      <c r="D2795" s="333" t="str">
        <f t="shared" si="844"/>
        <v/>
      </c>
      <c r="E2795" s="373"/>
      <c r="F2795" s="339">
        <f t="shared" si="845"/>
        <v>0</v>
      </c>
      <c r="G2795" s="340">
        <f t="shared" ref="G2795:G2802" si="846">ROUND(E2795*F2795,2)</f>
        <v>0</v>
      </c>
    </row>
    <row r="2796" spans="1:7" ht="20.100000000000001" customHeight="1">
      <c r="A2796" s="371" t="str">
        <f t="shared" si="842"/>
        <v/>
      </c>
      <c r="B2796" s="336" t="str">
        <f t="shared" si="843"/>
        <v/>
      </c>
      <c r="C2796" s="372"/>
      <c r="D2796" s="333" t="str">
        <f t="shared" si="844"/>
        <v/>
      </c>
      <c r="E2796" s="373"/>
      <c r="F2796" s="339">
        <f t="shared" si="845"/>
        <v>0</v>
      </c>
      <c r="G2796" s="340">
        <f t="shared" si="846"/>
        <v>0</v>
      </c>
    </row>
    <row r="2797" spans="1:7" ht="20.100000000000001" customHeight="1">
      <c r="A2797" s="371" t="str">
        <f t="shared" si="842"/>
        <v/>
      </c>
      <c r="B2797" s="336" t="str">
        <f t="shared" si="843"/>
        <v/>
      </c>
      <c r="C2797" s="377"/>
      <c r="D2797" s="333" t="str">
        <f t="shared" si="844"/>
        <v/>
      </c>
      <c r="E2797" s="337"/>
      <c r="F2797" s="339">
        <f t="shared" si="845"/>
        <v>0</v>
      </c>
      <c r="G2797" s="340">
        <f t="shared" si="846"/>
        <v>0</v>
      </c>
    </row>
    <row r="2798" spans="1:7" ht="20.100000000000001" customHeight="1">
      <c r="A2798" s="371" t="str">
        <f t="shared" si="842"/>
        <v/>
      </c>
      <c r="B2798" s="336" t="str">
        <f t="shared" si="843"/>
        <v/>
      </c>
      <c r="C2798" s="378"/>
      <c r="D2798" s="333" t="str">
        <f t="shared" si="844"/>
        <v/>
      </c>
      <c r="E2798" s="337"/>
      <c r="F2798" s="339">
        <f t="shared" si="845"/>
        <v>0</v>
      </c>
      <c r="G2798" s="340">
        <f t="shared" si="846"/>
        <v>0</v>
      </c>
    </row>
    <row r="2799" spans="1:7" ht="20.100000000000001" customHeight="1">
      <c r="A2799" s="371" t="str">
        <f t="shared" si="842"/>
        <v/>
      </c>
      <c r="B2799" s="336" t="str">
        <f t="shared" si="843"/>
        <v/>
      </c>
      <c r="C2799" s="372"/>
      <c r="D2799" s="333" t="str">
        <f t="shared" si="844"/>
        <v/>
      </c>
      <c r="E2799" s="373"/>
      <c r="F2799" s="339">
        <f t="shared" si="845"/>
        <v>0</v>
      </c>
      <c r="G2799" s="340">
        <f t="shared" si="846"/>
        <v>0</v>
      </c>
    </row>
    <row r="2800" spans="1:7" ht="20.100000000000001" customHeight="1">
      <c r="A2800" s="371" t="str">
        <f t="shared" si="842"/>
        <v/>
      </c>
      <c r="B2800" s="336" t="str">
        <f t="shared" si="843"/>
        <v/>
      </c>
      <c r="C2800" s="372"/>
      <c r="D2800" s="333" t="str">
        <f t="shared" si="844"/>
        <v/>
      </c>
      <c r="E2800" s="373"/>
      <c r="F2800" s="339">
        <f t="shared" si="845"/>
        <v>0</v>
      </c>
      <c r="G2800" s="340">
        <f t="shared" si="846"/>
        <v>0</v>
      </c>
    </row>
    <row r="2801" spans="1:7" ht="20.100000000000001" customHeight="1">
      <c r="A2801" s="371" t="str">
        <f t="shared" si="842"/>
        <v/>
      </c>
      <c r="B2801" s="336" t="str">
        <f t="shared" si="843"/>
        <v/>
      </c>
      <c r="C2801" s="372"/>
      <c r="D2801" s="333" t="str">
        <f t="shared" si="844"/>
        <v/>
      </c>
      <c r="E2801" s="373"/>
      <c r="F2801" s="339">
        <f t="shared" si="845"/>
        <v>0</v>
      </c>
      <c r="G2801" s="340">
        <f t="shared" si="846"/>
        <v>0</v>
      </c>
    </row>
    <row r="2802" spans="1:7" ht="20.100000000000001" customHeight="1">
      <c r="A2802" s="371" t="str">
        <f t="shared" si="842"/>
        <v/>
      </c>
      <c r="B2802" s="336" t="str">
        <f t="shared" si="843"/>
        <v/>
      </c>
      <c r="C2802" s="372"/>
      <c r="D2802" s="333" t="str">
        <f t="shared" si="844"/>
        <v/>
      </c>
      <c r="E2802" s="373"/>
      <c r="F2802" s="339">
        <f t="shared" si="845"/>
        <v>0</v>
      </c>
      <c r="G2802" s="340">
        <f t="shared" si="846"/>
        <v>0</v>
      </c>
    </row>
    <row r="2803" spans="1:7" ht="20.100000000000001" customHeight="1">
      <c r="A2803" s="379"/>
      <c r="B2803" s="338"/>
      <c r="C2803" s="360"/>
      <c r="D2803" s="338"/>
      <c r="E2803" s="356"/>
      <c r="F2803" s="598" t="s">
        <v>29</v>
      </c>
      <c r="G2803" s="341">
        <f>SUBTOTAL(9,G2794:G2802)</f>
        <v>0</v>
      </c>
    </row>
    <row r="2804" spans="1:7" ht="20.100000000000001" customHeight="1" thickBot="1">
      <c r="A2804" s="380"/>
      <c r="B2804" s="381"/>
      <c r="C2804" s="382"/>
      <c r="D2804" s="381"/>
      <c r="E2804" s="383"/>
      <c r="F2804" s="384"/>
      <c r="G2804" s="385"/>
    </row>
    <row r="2805" spans="1:7" ht="20.100000000000001" customHeight="1" thickBot="1">
      <c r="A2805" s="395">
        <f>B2763</f>
        <v>52</v>
      </c>
      <c r="B2805" s="386" t="str">
        <f>C2763</f>
        <v>Construcción cunetas de tierra</v>
      </c>
      <c r="C2805" s="387"/>
      <c r="D2805" s="387" t="s">
        <v>30</v>
      </c>
      <c r="E2805" s="388"/>
      <c r="F2805" s="389" t="s">
        <v>31</v>
      </c>
      <c r="G2805" s="390">
        <f>SUBTOTAL(9,G2768:G2804)</f>
        <v>0</v>
      </c>
    </row>
    <row r="2806" spans="1:7" ht="20.100000000000001" customHeight="1" thickTop="1" thickBot="1"/>
    <row r="2807" spans="1:7" ht="20.100000000000001" customHeight="1" thickTop="1">
      <c r="A2807" s="391" t="s">
        <v>1255</v>
      </c>
      <c r="B2807" s="392"/>
      <c r="C2807" s="392"/>
      <c r="D2807" s="392"/>
      <c r="E2807" s="392"/>
      <c r="F2807" s="392"/>
      <c r="G2807" s="393"/>
    </row>
    <row r="2808" spans="1:7" ht="20.100000000000001" customHeight="1">
      <c r="A2808" s="344" t="s">
        <v>719</v>
      </c>
      <c r="B2808" s="345" t="str">
        <f>Comitente</f>
        <v>INSTITUTO PROVINCIAL DE LA VIVIENDA</v>
      </c>
      <c r="C2808" s="346"/>
      <c r="D2808" s="347"/>
      <c r="E2808" s="347"/>
      <c r="F2808" s="348"/>
      <c r="G2808" s="349"/>
    </row>
    <row r="2809" spans="1:7" ht="20.100000000000001" customHeight="1">
      <c r="A2809" s="344" t="s">
        <v>720</v>
      </c>
      <c r="B2809" s="345" t="str">
        <f>Contratista</f>
        <v>xxxxxx</v>
      </c>
      <c r="C2809" s="350"/>
      <c r="D2809" s="350"/>
      <c r="E2809" s="350"/>
      <c r="F2809" s="351"/>
      <c r="G2809" s="352"/>
    </row>
    <row r="2810" spans="1:7" ht="20.100000000000001" customHeight="1">
      <c r="A2810" s="344" t="s">
        <v>20</v>
      </c>
      <c r="B2810" s="345" t="str">
        <f>Obra</f>
        <v>BARRIO SAN CAYETANO - DPTO. CHIMBAS</v>
      </c>
      <c r="C2810" s="350"/>
      <c r="D2810" s="350"/>
      <c r="E2810" s="350"/>
      <c r="F2810" s="351" t="s">
        <v>33</v>
      </c>
      <c r="G2810" s="353">
        <f>+Datos!$C$10</f>
        <v>43525</v>
      </c>
    </row>
    <row r="2811" spans="1:7" ht="20.100000000000001" customHeight="1">
      <c r="A2811" s="354" t="s">
        <v>718</v>
      </c>
      <c r="B2811" s="355" t="str">
        <f>Ubicación</f>
        <v>DPTO. CHIMBAS</v>
      </c>
      <c r="C2811" s="355"/>
      <c r="D2811" s="338"/>
      <c r="E2811" s="356"/>
      <c r="F2811" s="357"/>
      <c r="G2811" s="358"/>
    </row>
    <row r="2812" spans="1:7" ht="20.100000000000001" customHeight="1">
      <c r="A2812" s="354" t="s">
        <v>34</v>
      </c>
      <c r="B2812" s="359" t="s">
        <v>1126</v>
      </c>
      <c r="C2812" s="360" t="str">
        <f>IFERROR(VLOOKUP(B2812,Tabla_CyP,2,FALSE),"")</f>
        <v>INFRAESTRUCTURA</v>
      </c>
      <c r="D2812" s="361"/>
      <c r="E2812" s="356"/>
      <c r="F2812" s="357"/>
      <c r="G2812" s="358"/>
    </row>
    <row r="2813" spans="1:7" ht="20.100000000000001" customHeight="1">
      <c r="A2813" s="354" t="s">
        <v>21</v>
      </c>
      <c r="B2813" s="394">
        <f>IFERROR(VLOOKUP(COUNTIF($A$1:A2813,"ITEM:"),Tabla_NumeroItem,2,FALSE),"")</f>
        <v>53</v>
      </c>
      <c r="C2813" s="360" t="str">
        <f>IFERROR(VLOOKUP(B2813,Tabla_CyP,2,FALSE),"")</f>
        <v>Arbolado Público (ver tipo de esp. arbóreas en Plano de Diseño Urbano)</v>
      </c>
      <c r="D2813" s="338"/>
      <c r="E2813" s="356"/>
      <c r="F2813" s="351" t="s">
        <v>22</v>
      </c>
      <c r="G2813" s="362" t="str">
        <f>IFERROR(VLOOKUP(B2813,Tabla_CyP,4,FALSE),"")</f>
        <v>u</v>
      </c>
    </row>
    <row r="2814" spans="1:7" ht="20.100000000000001" customHeight="1">
      <c r="A2814" s="354"/>
      <c r="B2814" s="355"/>
      <c r="C2814" s="360"/>
      <c r="D2814" s="338"/>
      <c r="E2814" s="356"/>
      <c r="F2814" s="357"/>
      <c r="G2814" s="358"/>
    </row>
    <row r="2815" spans="1:7" ht="20.100000000000001" customHeight="1">
      <c r="A2815" s="628" t="s">
        <v>581</v>
      </c>
      <c r="B2815" s="629"/>
      <c r="C2815" s="630" t="s">
        <v>0</v>
      </c>
      <c r="D2815" s="630" t="s">
        <v>23</v>
      </c>
      <c r="E2815" s="632" t="s">
        <v>24</v>
      </c>
      <c r="F2815" s="624" t="s">
        <v>25</v>
      </c>
      <c r="G2815" s="626" t="s">
        <v>26</v>
      </c>
    </row>
    <row r="2816" spans="1:7" ht="20.100000000000001" customHeight="1">
      <c r="A2816" s="363" t="s">
        <v>582</v>
      </c>
      <c r="B2816" s="364" t="s">
        <v>583</v>
      </c>
      <c r="C2816" s="631"/>
      <c r="D2816" s="631"/>
      <c r="E2816" s="633"/>
      <c r="F2816" s="625"/>
      <c r="G2816" s="627"/>
    </row>
    <row r="2817" spans="1:7" ht="20.100000000000001" customHeight="1">
      <c r="A2817" s="599"/>
      <c r="B2817" s="365"/>
      <c r="C2817" s="366" t="s">
        <v>721</v>
      </c>
      <c r="D2817" s="367"/>
      <c r="E2817" s="368"/>
      <c r="F2817" s="369"/>
      <c r="G2817" s="370"/>
    </row>
    <row r="2818" spans="1:7" ht="20.100000000000001" customHeight="1">
      <c r="A2818" s="371" t="str">
        <f t="shared" ref="A2818:A2831" si="847">IFERROR(VLOOKUP(C2818,Tabla_Insumos,4,FALSE),"")</f>
        <v/>
      </c>
      <c r="B2818" s="336" t="str">
        <f t="shared" ref="B2818:B2831" si="848">IFERROR(VLOOKUP(C2818,Tabla_Insumos,5,FALSE),"")</f>
        <v/>
      </c>
      <c r="C2818" s="399"/>
      <c r="D2818" s="333" t="str">
        <f t="shared" ref="D2818:D2831" si="849">IFERROR(VLOOKUP(C2818,Tabla_Insumos,2,FALSE),"")</f>
        <v/>
      </c>
      <c r="E2818" s="373"/>
      <c r="F2818" s="339">
        <f t="shared" ref="F2818:F2831" si="850">IFERROR(VLOOKUP(C2818,Tabla_Insumos,3,FALSE),0)</f>
        <v>0</v>
      </c>
      <c r="G2818" s="340">
        <f>ROUND(E2818*F2818,2)</f>
        <v>0</v>
      </c>
    </row>
    <row r="2819" spans="1:7" ht="20.100000000000001" customHeight="1">
      <c r="A2819" s="371" t="str">
        <f t="shared" si="847"/>
        <v/>
      </c>
      <c r="B2819" s="336" t="str">
        <f t="shared" si="848"/>
        <v/>
      </c>
      <c r="C2819" s="334"/>
      <c r="D2819" s="333" t="str">
        <f t="shared" si="849"/>
        <v/>
      </c>
      <c r="E2819" s="337"/>
      <c r="F2819" s="339">
        <f t="shared" si="850"/>
        <v>0</v>
      </c>
      <c r="G2819" s="340">
        <f t="shared" ref="G2819:G2831" si="851">ROUND(E2819*F2819,2)</f>
        <v>0</v>
      </c>
    </row>
    <row r="2820" spans="1:7" ht="20.100000000000001" customHeight="1">
      <c r="A2820" s="371" t="str">
        <f t="shared" si="847"/>
        <v/>
      </c>
      <c r="B2820" s="336" t="str">
        <f t="shared" si="848"/>
        <v/>
      </c>
      <c r="C2820" s="334"/>
      <c r="D2820" s="333" t="str">
        <f t="shared" si="849"/>
        <v/>
      </c>
      <c r="E2820" s="337"/>
      <c r="F2820" s="339">
        <f t="shared" si="850"/>
        <v>0</v>
      </c>
      <c r="G2820" s="340">
        <f t="shared" si="851"/>
        <v>0</v>
      </c>
    </row>
    <row r="2821" spans="1:7" ht="20.100000000000001" customHeight="1">
      <c r="A2821" s="371" t="str">
        <f t="shared" si="847"/>
        <v/>
      </c>
      <c r="B2821" s="336" t="str">
        <f t="shared" si="848"/>
        <v/>
      </c>
      <c r="C2821" s="335"/>
      <c r="D2821" s="333" t="str">
        <f t="shared" si="849"/>
        <v/>
      </c>
      <c r="E2821" s="337"/>
      <c r="F2821" s="339">
        <f t="shared" si="850"/>
        <v>0</v>
      </c>
      <c r="G2821" s="340">
        <f t="shared" si="851"/>
        <v>0</v>
      </c>
    </row>
    <row r="2822" spans="1:7" ht="20.100000000000001" customHeight="1">
      <c r="A2822" s="371" t="str">
        <f t="shared" si="847"/>
        <v/>
      </c>
      <c r="B2822" s="336" t="str">
        <f t="shared" si="848"/>
        <v/>
      </c>
      <c r="C2822" s="377"/>
      <c r="D2822" s="333" t="str">
        <f t="shared" si="849"/>
        <v/>
      </c>
      <c r="E2822" s="337"/>
      <c r="F2822" s="339">
        <f t="shared" si="850"/>
        <v>0</v>
      </c>
      <c r="G2822" s="340">
        <f t="shared" si="851"/>
        <v>0</v>
      </c>
    </row>
    <row r="2823" spans="1:7" ht="20.100000000000001" customHeight="1">
      <c r="A2823" s="371" t="str">
        <f t="shared" si="847"/>
        <v/>
      </c>
      <c r="B2823" s="336" t="str">
        <f t="shared" si="848"/>
        <v/>
      </c>
      <c r="C2823" s="404"/>
      <c r="D2823" s="333" t="str">
        <f t="shared" si="849"/>
        <v/>
      </c>
      <c r="E2823" s="373"/>
      <c r="F2823" s="339">
        <f t="shared" si="850"/>
        <v>0</v>
      </c>
      <c r="G2823" s="340">
        <f t="shared" si="851"/>
        <v>0</v>
      </c>
    </row>
    <row r="2824" spans="1:7" ht="20.100000000000001" customHeight="1">
      <c r="A2824" s="371" t="str">
        <f t="shared" si="847"/>
        <v/>
      </c>
      <c r="B2824" s="336" t="str">
        <f t="shared" si="848"/>
        <v/>
      </c>
      <c r="C2824" s="372"/>
      <c r="D2824" s="333" t="str">
        <f t="shared" si="849"/>
        <v/>
      </c>
      <c r="E2824" s="373"/>
      <c r="F2824" s="339">
        <f t="shared" si="850"/>
        <v>0</v>
      </c>
      <c r="G2824" s="340">
        <f t="shared" si="851"/>
        <v>0</v>
      </c>
    </row>
    <row r="2825" spans="1:7" ht="20.100000000000001" customHeight="1">
      <c r="A2825" s="371" t="str">
        <f t="shared" si="847"/>
        <v/>
      </c>
      <c r="B2825" s="336" t="str">
        <f t="shared" si="848"/>
        <v/>
      </c>
      <c r="C2825" s="372"/>
      <c r="D2825" s="333" t="str">
        <f t="shared" si="849"/>
        <v/>
      </c>
      <c r="E2825" s="373"/>
      <c r="F2825" s="339">
        <f t="shared" si="850"/>
        <v>0</v>
      </c>
      <c r="G2825" s="340">
        <f t="shared" si="851"/>
        <v>0</v>
      </c>
    </row>
    <row r="2826" spans="1:7" ht="20.100000000000001" customHeight="1">
      <c r="A2826" s="371" t="str">
        <f t="shared" si="847"/>
        <v/>
      </c>
      <c r="B2826" s="336" t="str">
        <f t="shared" si="848"/>
        <v/>
      </c>
      <c r="C2826" s="372"/>
      <c r="D2826" s="333" t="str">
        <f t="shared" si="849"/>
        <v/>
      </c>
      <c r="E2826" s="373"/>
      <c r="F2826" s="339">
        <f t="shared" si="850"/>
        <v>0</v>
      </c>
      <c r="G2826" s="340">
        <f t="shared" si="851"/>
        <v>0</v>
      </c>
    </row>
    <row r="2827" spans="1:7" ht="20.100000000000001" customHeight="1">
      <c r="A2827" s="371" t="str">
        <f t="shared" si="847"/>
        <v/>
      </c>
      <c r="B2827" s="336" t="str">
        <f t="shared" si="848"/>
        <v/>
      </c>
      <c r="C2827" s="372"/>
      <c r="D2827" s="333" t="str">
        <f t="shared" si="849"/>
        <v/>
      </c>
      <c r="E2827" s="373"/>
      <c r="F2827" s="339">
        <f t="shared" si="850"/>
        <v>0</v>
      </c>
      <c r="G2827" s="340">
        <f t="shared" si="851"/>
        <v>0</v>
      </c>
    </row>
    <row r="2828" spans="1:7" ht="20.100000000000001" customHeight="1">
      <c r="A2828" s="371" t="str">
        <f t="shared" si="847"/>
        <v/>
      </c>
      <c r="B2828" s="336" t="str">
        <f t="shared" si="848"/>
        <v/>
      </c>
      <c r="C2828" s="372"/>
      <c r="D2828" s="333" t="str">
        <f t="shared" si="849"/>
        <v/>
      </c>
      <c r="E2828" s="373"/>
      <c r="F2828" s="339">
        <f t="shared" si="850"/>
        <v>0</v>
      </c>
      <c r="G2828" s="340">
        <f t="shared" si="851"/>
        <v>0</v>
      </c>
    </row>
    <row r="2829" spans="1:7" ht="20.100000000000001" customHeight="1">
      <c r="A2829" s="371" t="str">
        <f t="shared" si="847"/>
        <v/>
      </c>
      <c r="B2829" s="336" t="str">
        <f t="shared" si="848"/>
        <v/>
      </c>
      <c r="C2829" s="372"/>
      <c r="D2829" s="333" t="str">
        <f t="shared" si="849"/>
        <v/>
      </c>
      <c r="E2829" s="373"/>
      <c r="F2829" s="339">
        <f t="shared" si="850"/>
        <v>0</v>
      </c>
      <c r="G2829" s="340">
        <f t="shared" si="851"/>
        <v>0</v>
      </c>
    </row>
    <row r="2830" spans="1:7" ht="20.100000000000001" customHeight="1">
      <c r="A2830" s="371" t="str">
        <f t="shared" si="847"/>
        <v/>
      </c>
      <c r="B2830" s="336" t="str">
        <f t="shared" si="848"/>
        <v/>
      </c>
      <c r="C2830" s="372"/>
      <c r="D2830" s="333" t="str">
        <f t="shared" si="849"/>
        <v/>
      </c>
      <c r="E2830" s="373"/>
      <c r="F2830" s="339">
        <f t="shared" si="850"/>
        <v>0</v>
      </c>
      <c r="G2830" s="340">
        <f t="shared" si="851"/>
        <v>0</v>
      </c>
    </row>
    <row r="2831" spans="1:7" ht="20.100000000000001" customHeight="1">
      <c r="A2831" s="371" t="str">
        <f t="shared" si="847"/>
        <v/>
      </c>
      <c r="B2831" s="336" t="str">
        <f t="shared" si="848"/>
        <v/>
      </c>
      <c r="C2831" s="372"/>
      <c r="D2831" s="333" t="str">
        <f t="shared" si="849"/>
        <v/>
      </c>
      <c r="E2831" s="373"/>
      <c r="F2831" s="339">
        <f t="shared" si="850"/>
        <v>0</v>
      </c>
      <c r="G2831" s="340">
        <f t="shared" si="851"/>
        <v>0</v>
      </c>
    </row>
    <row r="2832" spans="1:7" ht="20.100000000000001" customHeight="1">
      <c r="A2832" s="374"/>
      <c r="B2832" s="360"/>
      <c r="C2832" s="360"/>
      <c r="D2832" s="338"/>
      <c r="E2832" s="356"/>
      <c r="F2832" s="598" t="s">
        <v>27</v>
      </c>
      <c r="G2832" s="341">
        <f>SUBTOTAL(9,G2818:G2831)</f>
        <v>0</v>
      </c>
    </row>
    <row r="2833" spans="1:7" ht="20.100000000000001" customHeight="1">
      <c r="A2833" s="374"/>
      <c r="B2833" s="360"/>
      <c r="C2833" s="347" t="s">
        <v>722</v>
      </c>
      <c r="D2833" s="338"/>
      <c r="E2833" s="356"/>
      <c r="F2833" s="357"/>
      <c r="G2833" s="375"/>
    </row>
    <row r="2834" spans="1:7" ht="20.100000000000001" customHeight="1">
      <c r="A2834" s="371" t="str">
        <f t="shared" ref="A2834:A2841" si="852">IFERROR(VLOOKUP(C2834,Tabla_Insumos,4,FALSE),"")</f>
        <v/>
      </c>
      <c r="B2834" s="336" t="str">
        <f t="shared" ref="B2834:B2841" si="853">IFERROR(VLOOKUP(C2834,Tabla_Insumos,5,FALSE),"")</f>
        <v/>
      </c>
      <c r="C2834" s="398"/>
      <c r="D2834" s="333" t="str">
        <f t="shared" ref="D2834:D2841" si="854">IFERROR(VLOOKUP(C2834,Tabla_Insumos,2,FALSE),"")</f>
        <v/>
      </c>
      <c r="E2834" s="400"/>
      <c r="F2834" s="376">
        <f t="shared" ref="F2834:F2841" si="855">IFERROR(VLOOKUP(C2834,Tabla_Insumos,3,FALSE),0)</f>
        <v>0</v>
      </c>
      <c r="G2834" s="340">
        <f>ROUND(E2834*F2834,2)</f>
        <v>0</v>
      </c>
    </row>
    <row r="2835" spans="1:7" ht="20.100000000000001" customHeight="1">
      <c r="A2835" s="371" t="str">
        <f t="shared" si="852"/>
        <v/>
      </c>
      <c r="B2835" s="336" t="str">
        <f t="shared" si="853"/>
        <v/>
      </c>
      <c r="C2835" s="398"/>
      <c r="D2835" s="333" t="str">
        <f t="shared" si="854"/>
        <v/>
      </c>
      <c r="E2835" s="400"/>
      <c r="F2835" s="376">
        <f t="shared" si="855"/>
        <v>0</v>
      </c>
      <c r="G2835" s="340">
        <f t="shared" ref="G2835:G2841" si="856">ROUND(E2835*F2835,2)</f>
        <v>0</v>
      </c>
    </row>
    <row r="2836" spans="1:7" ht="20.100000000000001" customHeight="1">
      <c r="A2836" s="371" t="str">
        <f t="shared" si="852"/>
        <v/>
      </c>
      <c r="B2836" s="336" t="str">
        <f t="shared" si="853"/>
        <v/>
      </c>
      <c r="C2836" s="343"/>
      <c r="D2836" s="333" t="str">
        <f t="shared" si="854"/>
        <v/>
      </c>
      <c r="E2836" s="337"/>
      <c r="F2836" s="376">
        <f>+G2834+G2835</f>
        <v>0</v>
      </c>
      <c r="G2836" s="340">
        <f t="shared" si="856"/>
        <v>0</v>
      </c>
    </row>
    <row r="2837" spans="1:7" ht="20.100000000000001" customHeight="1">
      <c r="A2837" s="371" t="str">
        <f t="shared" si="852"/>
        <v/>
      </c>
      <c r="B2837" s="336" t="str">
        <f t="shared" si="853"/>
        <v/>
      </c>
      <c r="C2837" s="343"/>
      <c r="D2837" s="333" t="str">
        <f t="shared" si="854"/>
        <v/>
      </c>
      <c r="E2837" s="337"/>
      <c r="F2837" s="376">
        <f t="shared" si="855"/>
        <v>0</v>
      </c>
      <c r="G2837" s="340">
        <f t="shared" si="856"/>
        <v>0</v>
      </c>
    </row>
    <row r="2838" spans="1:7" ht="20.100000000000001" customHeight="1">
      <c r="A2838" s="371" t="str">
        <f t="shared" si="852"/>
        <v/>
      </c>
      <c r="B2838" s="336" t="str">
        <f t="shared" si="853"/>
        <v/>
      </c>
      <c r="C2838" s="336"/>
      <c r="D2838" s="333" t="str">
        <f t="shared" si="854"/>
        <v/>
      </c>
      <c r="E2838" s="337"/>
      <c r="F2838" s="376">
        <f t="shared" si="855"/>
        <v>0</v>
      </c>
      <c r="G2838" s="340">
        <f t="shared" si="856"/>
        <v>0</v>
      </c>
    </row>
    <row r="2839" spans="1:7" ht="20.100000000000001" customHeight="1">
      <c r="A2839" s="371" t="str">
        <f t="shared" si="852"/>
        <v/>
      </c>
      <c r="B2839" s="336" t="str">
        <f t="shared" si="853"/>
        <v/>
      </c>
      <c r="C2839" s="336"/>
      <c r="D2839" s="333" t="str">
        <f t="shared" si="854"/>
        <v/>
      </c>
      <c r="E2839" s="337"/>
      <c r="F2839" s="376">
        <f t="shared" si="855"/>
        <v>0</v>
      </c>
      <c r="G2839" s="340">
        <f t="shared" si="856"/>
        <v>0</v>
      </c>
    </row>
    <row r="2840" spans="1:7" ht="20.100000000000001" customHeight="1">
      <c r="A2840" s="371" t="str">
        <f t="shared" si="852"/>
        <v/>
      </c>
      <c r="B2840" s="336" t="str">
        <f t="shared" si="853"/>
        <v/>
      </c>
      <c r="C2840" s="372"/>
      <c r="D2840" s="333" t="str">
        <f t="shared" si="854"/>
        <v/>
      </c>
      <c r="E2840" s="373"/>
      <c r="F2840" s="376">
        <f t="shared" si="855"/>
        <v>0</v>
      </c>
      <c r="G2840" s="340">
        <f t="shared" si="856"/>
        <v>0</v>
      </c>
    </row>
    <row r="2841" spans="1:7" ht="20.100000000000001" customHeight="1">
      <c r="A2841" s="371" t="str">
        <f t="shared" si="852"/>
        <v/>
      </c>
      <c r="B2841" s="336" t="str">
        <f t="shared" si="853"/>
        <v/>
      </c>
      <c r="C2841" s="372"/>
      <c r="D2841" s="333" t="str">
        <f t="shared" si="854"/>
        <v/>
      </c>
      <c r="E2841" s="373"/>
      <c r="F2841" s="376">
        <f t="shared" si="855"/>
        <v>0</v>
      </c>
      <c r="G2841" s="340">
        <f t="shared" si="856"/>
        <v>0</v>
      </c>
    </row>
    <row r="2842" spans="1:7" ht="20.100000000000001" customHeight="1">
      <c r="A2842" s="374"/>
      <c r="B2842" s="360"/>
      <c r="C2842" s="360"/>
      <c r="D2842" s="338"/>
      <c r="E2842" s="356"/>
      <c r="F2842" s="598" t="s">
        <v>28</v>
      </c>
      <c r="G2842" s="341">
        <f>SUBTOTAL(9,G2834:G2841)</f>
        <v>0</v>
      </c>
    </row>
    <row r="2843" spans="1:7" ht="20.100000000000001" customHeight="1">
      <c r="A2843" s="374"/>
      <c r="B2843" s="360"/>
      <c r="C2843" s="347" t="s">
        <v>723</v>
      </c>
      <c r="D2843" s="338"/>
      <c r="E2843" s="356"/>
      <c r="F2843" s="357"/>
      <c r="G2843" s="375"/>
    </row>
    <row r="2844" spans="1:7" ht="20.100000000000001" customHeight="1">
      <c r="A2844" s="371" t="str">
        <f t="shared" ref="A2844:A2852" si="857">IFERROR(VLOOKUP(C2844,Tabla_Insumos,4,FALSE),"")</f>
        <v/>
      </c>
      <c r="B2844" s="336" t="str">
        <f t="shared" ref="B2844:B2852" si="858">IFERROR(VLOOKUP(C2844,Tabla_Insumos,5,FALSE),"")</f>
        <v/>
      </c>
      <c r="C2844" s="399"/>
      <c r="D2844" s="333" t="str">
        <f t="shared" ref="D2844:D2852" si="859">IFERROR(VLOOKUP(C2844,Tabla_Insumos,2,FALSE),"")</f>
        <v/>
      </c>
      <c r="E2844" s="401"/>
      <c r="F2844" s="339">
        <f t="shared" ref="F2844:F2852" si="860">IFERROR(VLOOKUP(C2844,Tabla_Insumos,3,FALSE),0)</f>
        <v>0</v>
      </c>
      <c r="G2844" s="340">
        <f>ROUND(E2844*F2844,2)</f>
        <v>0</v>
      </c>
    </row>
    <row r="2845" spans="1:7" ht="20.100000000000001" customHeight="1">
      <c r="A2845" s="371" t="str">
        <f t="shared" si="857"/>
        <v/>
      </c>
      <c r="B2845" s="336" t="str">
        <f t="shared" si="858"/>
        <v/>
      </c>
      <c r="C2845" s="343"/>
      <c r="D2845" s="333" t="str">
        <f t="shared" si="859"/>
        <v/>
      </c>
      <c r="E2845" s="337"/>
      <c r="F2845" s="339">
        <f t="shared" si="860"/>
        <v>0</v>
      </c>
      <c r="G2845" s="340">
        <f t="shared" ref="G2845:G2852" si="861">ROUND(E2845*F2845,2)</f>
        <v>0</v>
      </c>
    </row>
    <row r="2846" spans="1:7" ht="20.100000000000001" customHeight="1">
      <c r="A2846" s="371" t="str">
        <f t="shared" si="857"/>
        <v/>
      </c>
      <c r="B2846" s="336" t="str">
        <f t="shared" si="858"/>
        <v/>
      </c>
      <c r="C2846" s="342"/>
      <c r="D2846" s="333" t="str">
        <f t="shared" si="859"/>
        <v/>
      </c>
      <c r="E2846" s="337"/>
      <c r="F2846" s="339">
        <f t="shared" si="860"/>
        <v>0</v>
      </c>
      <c r="G2846" s="340">
        <f t="shared" si="861"/>
        <v>0</v>
      </c>
    </row>
    <row r="2847" spans="1:7" ht="20.100000000000001" customHeight="1">
      <c r="A2847" s="371" t="str">
        <f t="shared" si="857"/>
        <v/>
      </c>
      <c r="B2847" s="336" t="str">
        <f t="shared" si="858"/>
        <v/>
      </c>
      <c r="C2847" s="377"/>
      <c r="D2847" s="333" t="str">
        <f t="shared" si="859"/>
        <v/>
      </c>
      <c r="E2847" s="337"/>
      <c r="F2847" s="339">
        <f t="shared" si="860"/>
        <v>0</v>
      </c>
      <c r="G2847" s="340">
        <f t="shared" si="861"/>
        <v>0</v>
      </c>
    </row>
    <row r="2848" spans="1:7" ht="20.100000000000001" customHeight="1">
      <c r="A2848" s="371" t="str">
        <f t="shared" si="857"/>
        <v/>
      </c>
      <c r="B2848" s="336" t="str">
        <f t="shared" si="858"/>
        <v/>
      </c>
      <c r="C2848" s="378"/>
      <c r="D2848" s="333" t="str">
        <f t="shared" si="859"/>
        <v/>
      </c>
      <c r="E2848" s="337"/>
      <c r="F2848" s="339">
        <f t="shared" si="860"/>
        <v>0</v>
      </c>
      <c r="G2848" s="340">
        <f t="shared" si="861"/>
        <v>0</v>
      </c>
    </row>
    <row r="2849" spans="1:7" ht="20.100000000000001" customHeight="1">
      <c r="A2849" s="371" t="str">
        <f t="shared" si="857"/>
        <v/>
      </c>
      <c r="B2849" s="336" t="str">
        <f t="shared" si="858"/>
        <v/>
      </c>
      <c r="C2849" s="372"/>
      <c r="D2849" s="333" t="str">
        <f t="shared" si="859"/>
        <v/>
      </c>
      <c r="E2849" s="373"/>
      <c r="F2849" s="339">
        <f t="shared" si="860"/>
        <v>0</v>
      </c>
      <c r="G2849" s="340">
        <f t="shared" si="861"/>
        <v>0</v>
      </c>
    </row>
    <row r="2850" spans="1:7" ht="20.100000000000001" customHeight="1">
      <c r="A2850" s="371" t="str">
        <f t="shared" si="857"/>
        <v/>
      </c>
      <c r="B2850" s="336" t="str">
        <f t="shared" si="858"/>
        <v/>
      </c>
      <c r="C2850" s="372"/>
      <c r="D2850" s="333" t="str">
        <f t="shared" si="859"/>
        <v/>
      </c>
      <c r="E2850" s="373"/>
      <c r="F2850" s="339">
        <f t="shared" si="860"/>
        <v>0</v>
      </c>
      <c r="G2850" s="340">
        <f t="shared" si="861"/>
        <v>0</v>
      </c>
    </row>
    <row r="2851" spans="1:7" ht="20.100000000000001" customHeight="1">
      <c r="A2851" s="371" t="str">
        <f t="shared" si="857"/>
        <v/>
      </c>
      <c r="B2851" s="336" t="str">
        <f t="shared" si="858"/>
        <v/>
      </c>
      <c r="C2851" s="372"/>
      <c r="D2851" s="333" t="str">
        <f t="shared" si="859"/>
        <v/>
      </c>
      <c r="E2851" s="373"/>
      <c r="F2851" s="339">
        <f t="shared" si="860"/>
        <v>0</v>
      </c>
      <c r="G2851" s="340">
        <f t="shared" si="861"/>
        <v>0</v>
      </c>
    </row>
    <row r="2852" spans="1:7" ht="20.100000000000001" customHeight="1">
      <c r="A2852" s="371" t="str">
        <f t="shared" si="857"/>
        <v/>
      </c>
      <c r="B2852" s="336" t="str">
        <f t="shared" si="858"/>
        <v/>
      </c>
      <c r="C2852" s="372"/>
      <c r="D2852" s="333" t="str">
        <f t="shared" si="859"/>
        <v/>
      </c>
      <c r="E2852" s="373"/>
      <c r="F2852" s="339">
        <f t="shared" si="860"/>
        <v>0</v>
      </c>
      <c r="G2852" s="340">
        <f t="shared" si="861"/>
        <v>0</v>
      </c>
    </row>
    <row r="2853" spans="1:7" ht="20.100000000000001" customHeight="1">
      <c r="A2853" s="379"/>
      <c r="B2853" s="338"/>
      <c r="C2853" s="360"/>
      <c r="D2853" s="338"/>
      <c r="E2853" s="356"/>
      <c r="F2853" s="598" t="s">
        <v>29</v>
      </c>
      <c r="G2853" s="341">
        <f>SUBTOTAL(9,G2844:G2852)</f>
        <v>0</v>
      </c>
    </row>
    <row r="2854" spans="1:7" ht="20.100000000000001" customHeight="1" thickBot="1">
      <c r="A2854" s="380"/>
      <c r="B2854" s="381"/>
      <c r="C2854" s="382"/>
      <c r="D2854" s="381"/>
      <c r="E2854" s="383"/>
      <c r="F2854" s="384"/>
      <c r="G2854" s="385"/>
    </row>
    <row r="2855" spans="1:7" ht="20.100000000000001" customHeight="1" thickBot="1">
      <c r="A2855" s="395">
        <f>B2813</f>
        <v>53</v>
      </c>
      <c r="B2855" s="386" t="str">
        <f>C2813</f>
        <v>Arbolado Público (ver tipo de esp. arbóreas en Plano de Diseño Urbano)</v>
      </c>
      <c r="C2855" s="387"/>
      <c r="D2855" s="387" t="s">
        <v>30</v>
      </c>
      <c r="E2855" s="388"/>
      <c r="F2855" s="389" t="s">
        <v>31</v>
      </c>
      <c r="G2855" s="390">
        <f>SUBTOTAL(9,G2818:G2854)</f>
        <v>0</v>
      </c>
    </row>
    <row r="2856" spans="1:7" ht="20.100000000000001" customHeight="1" thickTop="1" thickBot="1"/>
    <row r="2857" spans="1:7" ht="20.100000000000001" customHeight="1" thickTop="1">
      <c r="A2857" s="391" t="s">
        <v>1255</v>
      </c>
      <c r="B2857" s="392"/>
      <c r="C2857" s="392"/>
      <c r="D2857" s="392"/>
      <c r="E2857" s="392"/>
      <c r="F2857" s="392"/>
      <c r="G2857" s="393"/>
    </row>
    <row r="2858" spans="1:7" ht="20.100000000000001" customHeight="1">
      <c r="A2858" s="344" t="s">
        <v>719</v>
      </c>
      <c r="B2858" s="345" t="str">
        <f>Comitente</f>
        <v>INSTITUTO PROVINCIAL DE LA VIVIENDA</v>
      </c>
      <c r="C2858" s="346"/>
      <c r="D2858" s="347"/>
      <c r="E2858" s="347"/>
      <c r="F2858" s="348"/>
      <c r="G2858" s="349"/>
    </row>
    <row r="2859" spans="1:7" ht="20.100000000000001" customHeight="1">
      <c r="A2859" s="344" t="s">
        <v>720</v>
      </c>
      <c r="B2859" s="345" t="str">
        <f>Contratista</f>
        <v>xxxxxx</v>
      </c>
      <c r="C2859" s="350"/>
      <c r="D2859" s="350"/>
      <c r="E2859" s="350"/>
      <c r="F2859" s="351"/>
      <c r="G2859" s="352"/>
    </row>
    <row r="2860" spans="1:7" ht="20.100000000000001" customHeight="1">
      <c r="A2860" s="344" t="s">
        <v>20</v>
      </c>
      <c r="B2860" s="345" t="str">
        <f>Obra</f>
        <v>BARRIO SAN CAYETANO - DPTO. CHIMBAS</v>
      </c>
      <c r="C2860" s="350"/>
      <c r="D2860" s="350"/>
      <c r="E2860" s="350"/>
      <c r="F2860" s="351" t="s">
        <v>33</v>
      </c>
      <c r="G2860" s="353">
        <f>+Datos!$C$10</f>
        <v>43525</v>
      </c>
    </row>
    <row r="2861" spans="1:7" ht="20.100000000000001" customHeight="1">
      <c r="A2861" s="354" t="s">
        <v>718</v>
      </c>
      <c r="B2861" s="355" t="str">
        <f>Ubicación</f>
        <v>DPTO. CHIMBAS</v>
      </c>
      <c r="C2861" s="355"/>
      <c r="D2861" s="338"/>
      <c r="E2861" s="356"/>
      <c r="F2861" s="357"/>
      <c r="G2861" s="358"/>
    </row>
    <row r="2862" spans="1:7" ht="20.100000000000001" customHeight="1">
      <c r="A2862" s="354" t="s">
        <v>34</v>
      </c>
      <c r="B2862" s="359" t="s">
        <v>1126</v>
      </c>
      <c r="C2862" s="360" t="str">
        <f>IFERROR(VLOOKUP(B2862,Tabla_CyP,2,FALSE),"")</f>
        <v>INFRAESTRUCTURA</v>
      </c>
      <c r="D2862" s="361"/>
      <c r="E2862" s="356"/>
      <c r="F2862" s="357"/>
      <c r="G2862" s="358"/>
    </row>
    <row r="2863" spans="1:7" ht="20.100000000000001" customHeight="1">
      <c r="A2863" s="354" t="s">
        <v>21</v>
      </c>
      <c r="B2863" s="394">
        <f>IFERROR(VLOOKUP(COUNTIF($A$1:A2863,"ITEM:"),Tabla_NumeroItem,2,FALSE),"")</f>
        <v>54</v>
      </c>
      <c r="C2863" s="360" t="str">
        <f>IFERROR(VLOOKUP(B2863,Tabla_CyP,2,FALSE),"")</f>
        <v>Tasa de Arbolado Público</v>
      </c>
      <c r="D2863" s="338"/>
      <c r="E2863" s="356"/>
      <c r="F2863" s="351" t="s">
        <v>22</v>
      </c>
      <c r="G2863" s="362" t="str">
        <f>IFERROR(VLOOKUP(B2863,Tabla_CyP,4,FALSE),"")</f>
        <v>u</v>
      </c>
    </row>
    <row r="2864" spans="1:7" ht="20.100000000000001" customHeight="1">
      <c r="A2864" s="354"/>
      <c r="B2864" s="355"/>
      <c r="C2864" s="360"/>
      <c r="D2864" s="338"/>
      <c r="E2864" s="356"/>
      <c r="F2864" s="357"/>
      <c r="G2864" s="358"/>
    </row>
    <row r="2865" spans="1:7" ht="20.100000000000001" customHeight="1">
      <c r="A2865" s="628" t="s">
        <v>581</v>
      </c>
      <c r="B2865" s="629"/>
      <c r="C2865" s="630" t="s">
        <v>0</v>
      </c>
      <c r="D2865" s="630" t="s">
        <v>23</v>
      </c>
      <c r="E2865" s="632" t="s">
        <v>24</v>
      </c>
      <c r="F2865" s="624" t="s">
        <v>25</v>
      </c>
      <c r="G2865" s="626" t="s">
        <v>26</v>
      </c>
    </row>
    <row r="2866" spans="1:7" ht="20.100000000000001" customHeight="1">
      <c r="A2866" s="363" t="s">
        <v>582</v>
      </c>
      <c r="B2866" s="364" t="s">
        <v>583</v>
      </c>
      <c r="C2866" s="631"/>
      <c r="D2866" s="631"/>
      <c r="E2866" s="633"/>
      <c r="F2866" s="625"/>
      <c r="G2866" s="627"/>
    </row>
    <row r="2867" spans="1:7" ht="20.100000000000001" customHeight="1">
      <c r="A2867" s="599"/>
      <c r="B2867" s="365"/>
      <c r="C2867" s="366" t="s">
        <v>721</v>
      </c>
      <c r="D2867" s="367"/>
      <c r="E2867" s="368"/>
      <c r="F2867" s="369"/>
      <c r="G2867" s="370"/>
    </row>
    <row r="2868" spans="1:7" ht="20.100000000000001" customHeight="1">
      <c r="A2868" s="371" t="str">
        <f t="shared" ref="A2868:A2885" si="862">IFERROR(VLOOKUP(C2868,Tabla_Insumos,4,FALSE),"")</f>
        <v/>
      </c>
      <c r="B2868" s="336" t="str">
        <f t="shared" ref="B2868:B2885" si="863">IFERROR(VLOOKUP(C2868,Tabla_Insumos,5,FALSE),"")</f>
        <v/>
      </c>
      <c r="C2868" s="486"/>
      <c r="D2868" s="333" t="str">
        <f t="shared" ref="D2868:D2885" si="864">IFERROR(VLOOKUP(C2868,Tabla_Insumos,2,FALSE),"")</f>
        <v/>
      </c>
      <c r="E2868" s="373"/>
      <c r="F2868" s="339">
        <f t="shared" ref="F2868:F2885" si="865">IFERROR(VLOOKUP(C2868,Tabla_Insumos,3,FALSE),0)</f>
        <v>0</v>
      </c>
      <c r="G2868" s="340">
        <f>ROUND(E2868*F2868,2)</f>
        <v>0</v>
      </c>
    </row>
    <row r="2869" spans="1:7" ht="20.100000000000001" customHeight="1">
      <c r="A2869" s="371" t="str">
        <f t="shared" si="862"/>
        <v/>
      </c>
      <c r="B2869" s="336" t="str">
        <f t="shared" si="863"/>
        <v/>
      </c>
      <c r="C2869" s="486"/>
      <c r="D2869" s="333" t="str">
        <f t="shared" si="864"/>
        <v/>
      </c>
      <c r="E2869" s="337"/>
      <c r="F2869" s="339">
        <f t="shared" si="865"/>
        <v>0</v>
      </c>
      <c r="G2869" s="340">
        <f t="shared" ref="G2869:G2885" si="866">ROUND(E2869*F2869,2)</f>
        <v>0</v>
      </c>
    </row>
    <row r="2870" spans="1:7" ht="20.100000000000001" customHeight="1">
      <c r="A2870" s="371" t="str">
        <f t="shared" si="862"/>
        <v/>
      </c>
      <c r="B2870" s="336" t="str">
        <f t="shared" si="863"/>
        <v/>
      </c>
      <c r="C2870" s="486"/>
      <c r="D2870" s="333" t="str">
        <f t="shared" si="864"/>
        <v/>
      </c>
      <c r="E2870" s="337"/>
      <c r="F2870" s="339">
        <f t="shared" si="865"/>
        <v>0</v>
      </c>
      <c r="G2870" s="340">
        <f t="shared" si="866"/>
        <v>0</v>
      </c>
    </row>
    <row r="2871" spans="1:7" ht="20.100000000000001" customHeight="1">
      <c r="A2871" s="371" t="str">
        <f t="shared" si="862"/>
        <v/>
      </c>
      <c r="B2871" s="336" t="str">
        <f t="shared" si="863"/>
        <v/>
      </c>
      <c r="C2871" s="486"/>
      <c r="D2871" s="333" t="str">
        <f t="shared" si="864"/>
        <v/>
      </c>
      <c r="E2871" s="337"/>
      <c r="F2871" s="339">
        <f t="shared" si="865"/>
        <v>0</v>
      </c>
      <c r="G2871" s="340">
        <f t="shared" si="866"/>
        <v>0</v>
      </c>
    </row>
    <row r="2872" spans="1:7" ht="20.100000000000001" customHeight="1">
      <c r="A2872" s="371" t="str">
        <f t="shared" si="862"/>
        <v/>
      </c>
      <c r="B2872" s="336" t="str">
        <f t="shared" si="863"/>
        <v/>
      </c>
      <c r="C2872" s="336"/>
      <c r="D2872" s="333" t="str">
        <f t="shared" si="864"/>
        <v/>
      </c>
      <c r="E2872" s="337"/>
      <c r="F2872" s="339">
        <f t="shared" si="865"/>
        <v>0</v>
      </c>
      <c r="G2872" s="340">
        <f t="shared" si="866"/>
        <v>0</v>
      </c>
    </row>
    <row r="2873" spans="1:7" ht="20.100000000000001" customHeight="1">
      <c r="A2873" s="371" t="str">
        <f t="shared" si="862"/>
        <v/>
      </c>
      <c r="B2873" s="336" t="str">
        <f t="shared" si="863"/>
        <v/>
      </c>
      <c r="C2873" s="409"/>
      <c r="D2873" s="333" t="str">
        <f t="shared" si="864"/>
        <v/>
      </c>
      <c r="E2873" s="373"/>
      <c r="F2873" s="339">
        <f t="shared" si="865"/>
        <v>0</v>
      </c>
      <c r="G2873" s="340">
        <f t="shared" si="866"/>
        <v>0</v>
      </c>
    </row>
    <row r="2874" spans="1:7" ht="20.100000000000001" customHeight="1">
      <c r="A2874" s="371" t="str">
        <f t="shared" si="862"/>
        <v/>
      </c>
      <c r="B2874" s="336" t="str">
        <f t="shared" si="863"/>
        <v/>
      </c>
      <c r="C2874" s="409"/>
      <c r="D2874" s="333" t="str">
        <f t="shared" si="864"/>
        <v/>
      </c>
      <c r="E2874" s="373"/>
      <c r="F2874" s="339">
        <f t="shared" si="865"/>
        <v>0</v>
      </c>
      <c r="G2874" s="340">
        <f t="shared" si="866"/>
        <v>0</v>
      </c>
    </row>
    <row r="2875" spans="1:7" ht="20.100000000000001" customHeight="1">
      <c r="A2875" s="371" t="str">
        <f t="shared" si="862"/>
        <v/>
      </c>
      <c r="B2875" s="336" t="str">
        <f t="shared" si="863"/>
        <v/>
      </c>
      <c r="C2875" s="409"/>
      <c r="D2875" s="333" t="str">
        <f t="shared" si="864"/>
        <v/>
      </c>
      <c r="E2875" s="373"/>
      <c r="F2875" s="339">
        <f t="shared" si="865"/>
        <v>0</v>
      </c>
      <c r="G2875" s="340">
        <f t="shared" si="866"/>
        <v>0</v>
      </c>
    </row>
    <row r="2876" spans="1:7" ht="20.100000000000001" customHeight="1">
      <c r="A2876" s="371" t="str">
        <f t="shared" si="862"/>
        <v/>
      </c>
      <c r="B2876" s="336" t="str">
        <f t="shared" si="863"/>
        <v/>
      </c>
      <c r="C2876" s="409"/>
      <c r="D2876" s="333" t="str">
        <f t="shared" si="864"/>
        <v/>
      </c>
      <c r="E2876" s="373"/>
      <c r="F2876" s="339">
        <f t="shared" si="865"/>
        <v>0</v>
      </c>
      <c r="G2876" s="340">
        <f t="shared" si="866"/>
        <v>0</v>
      </c>
    </row>
    <row r="2877" spans="1:7" ht="20.100000000000001" customHeight="1">
      <c r="A2877" s="371" t="str">
        <f t="shared" si="862"/>
        <v/>
      </c>
      <c r="B2877" s="336" t="str">
        <f t="shared" si="863"/>
        <v/>
      </c>
      <c r="C2877" s="409"/>
      <c r="D2877" s="333" t="str">
        <f t="shared" si="864"/>
        <v/>
      </c>
      <c r="E2877" s="373"/>
      <c r="F2877" s="339">
        <f t="shared" si="865"/>
        <v>0</v>
      </c>
      <c r="G2877" s="340">
        <f t="shared" si="866"/>
        <v>0</v>
      </c>
    </row>
    <row r="2878" spans="1:7" ht="20.100000000000001" customHeight="1">
      <c r="A2878" s="371" t="str">
        <f t="shared" si="862"/>
        <v/>
      </c>
      <c r="B2878" s="336" t="str">
        <f t="shared" si="863"/>
        <v/>
      </c>
      <c r="C2878" s="409"/>
      <c r="D2878" s="333" t="str">
        <f t="shared" si="864"/>
        <v/>
      </c>
      <c r="E2878" s="373"/>
      <c r="F2878" s="339">
        <f t="shared" si="865"/>
        <v>0</v>
      </c>
      <c r="G2878" s="340">
        <f t="shared" si="866"/>
        <v>0</v>
      </c>
    </row>
    <row r="2879" spans="1:7" ht="20.100000000000001" customHeight="1">
      <c r="A2879" s="371" t="str">
        <f t="shared" si="862"/>
        <v/>
      </c>
      <c r="B2879" s="336" t="str">
        <f t="shared" si="863"/>
        <v/>
      </c>
      <c r="C2879" s="409"/>
      <c r="D2879" s="333" t="str">
        <f t="shared" si="864"/>
        <v/>
      </c>
      <c r="E2879" s="373"/>
      <c r="F2879" s="339">
        <f t="shared" si="865"/>
        <v>0</v>
      </c>
      <c r="G2879" s="340">
        <f t="shared" si="866"/>
        <v>0</v>
      </c>
    </row>
    <row r="2880" spans="1:7" ht="20.100000000000001" customHeight="1">
      <c r="A2880" s="371" t="str">
        <f t="shared" si="862"/>
        <v/>
      </c>
      <c r="B2880" s="336" t="str">
        <f t="shared" si="863"/>
        <v/>
      </c>
      <c r="C2880" s="409"/>
      <c r="D2880" s="333" t="str">
        <f t="shared" si="864"/>
        <v/>
      </c>
      <c r="E2880" s="373"/>
      <c r="F2880" s="339">
        <f t="shared" si="865"/>
        <v>0</v>
      </c>
      <c r="G2880" s="340">
        <f t="shared" si="866"/>
        <v>0</v>
      </c>
    </row>
    <row r="2881" spans="1:7" ht="20.100000000000001" customHeight="1">
      <c r="A2881" s="371" t="str">
        <f>IFERROR(VLOOKUP(C2881,Tabla_Insumos,4,FALSE),"")</f>
        <v/>
      </c>
      <c r="B2881" s="336" t="str">
        <f>IFERROR(VLOOKUP(C2881,Tabla_Insumos,5,FALSE),"")</f>
        <v/>
      </c>
      <c r="C2881" s="409"/>
      <c r="D2881" s="333" t="str">
        <f>IFERROR(VLOOKUP(C2881,Tabla_Insumos,2,FALSE),"")</f>
        <v/>
      </c>
      <c r="E2881" s="373"/>
      <c r="F2881" s="339">
        <f>IFERROR(VLOOKUP(C2881,Tabla_Insumos,3,FALSE),0)</f>
        <v>0</v>
      </c>
      <c r="G2881" s="340">
        <f>ROUND(E2881*F2881,2)</f>
        <v>0</v>
      </c>
    </row>
    <row r="2882" spans="1:7" ht="20.100000000000001" customHeight="1">
      <c r="A2882" s="371" t="str">
        <f>IFERROR(VLOOKUP(C2882,Tabla_Insumos,4,FALSE),"")</f>
        <v/>
      </c>
      <c r="B2882" s="336" t="str">
        <f>IFERROR(VLOOKUP(C2882,Tabla_Insumos,5,FALSE),"")</f>
        <v/>
      </c>
      <c r="C2882" s="409"/>
      <c r="D2882" s="333" t="str">
        <f>IFERROR(VLOOKUP(C2882,Tabla_Insumos,2,FALSE),"")</f>
        <v/>
      </c>
      <c r="E2882" s="373"/>
      <c r="F2882" s="339">
        <f>IFERROR(VLOOKUP(C2882,Tabla_Insumos,3,FALSE),0)</f>
        <v>0</v>
      </c>
      <c r="G2882" s="340">
        <f>ROUND(E2882*F2882,2)</f>
        <v>0</v>
      </c>
    </row>
    <row r="2883" spans="1:7" ht="20.100000000000001" customHeight="1">
      <c r="A2883" s="371" t="str">
        <f>IFERROR(VLOOKUP(C2883,Tabla_Insumos,4,FALSE),"")</f>
        <v/>
      </c>
      <c r="B2883" s="336" t="str">
        <f>IFERROR(VLOOKUP(C2883,Tabla_Insumos,5,FALSE),"")</f>
        <v/>
      </c>
      <c r="C2883" s="409"/>
      <c r="D2883" s="333" t="str">
        <f>IFERROR(VLOOKUP(C2883,Tabla_Insumos,2,FALSE),"")</f>
        <v/>
      </c>
      <c r="E2883" s="373"/>
      <c r="F2883" s="339">
        <f>IFERROR(VLOOKUP(C2883,Tabla_Insumos,3,FALSE),0)</f>
        <v>0</v>
      </c>
      <c r="G2883" s="340">
        <f>ROUND(E2883*F2883,2)</f>
        <v>0</v>
      </c>
    </row>
    <row r="2884" spans="1:7" ht="20.100000000000001" customHeight="1">
      <c r="A2884" s="371" t="str">
        <f>IFERROR(VLOOKUP(C2884,Tabla_Insumos,4,FALSE),"")</f>
        <v/>
      </c>
      <c r="B2884" s="336" t="str">
        <f>IFERROR(VLOOKUP(C2884,Tabla_Insumos,5,FALSE),"")</f>
        <v/>
      </c>
      <c r="C2884" s="409"/>
      <c r="D2884" s="333" t="str">
        <f>IFERROR(VLOOKUP(C2884,Tabla_Insumos,2,FALSE),"")</f>
        <v/>
      </c>
      <c r="E2884" s="373"/>
      <c r="F2884" s="339">
        <f>IFERROR(VLOOKUP(C2884,Tabla_Insumos,3,FALSE),0)</f>
        <v>0</v>
      </c>
      <c r="G2884" s="340">
        <f>ROUND(E2884*F2884,2)</f>
        <v>0</v>
      </c>
    </row>
    <row r="2885" spans="1:7" ht="20.100000000000001" customHeight="1">
      <c r="A2885" s="371" t="str">
        <f t="shared" si="862"/>
        <v/>
      </c>
      <c r="B2885" s="336" t="str">
        <f t="shared" si="863"/>
        <v/>
      </c>
      <c r="C2885" s="409"/>
      <c r="D2885" s="333" t="str">
        <f t="shared" si="864"/>
        <v/>
      </c>
      <c r="E2885" s="373"/>
      <c r="F2885" s="339">
        <f t="shared" si="865"/>
        <v>0</v>
      </c>
      <c r="G2885" s="340">
        <f t="shared" si="866"/>
        <v>0</v>
      </c>
    </row>
    <row r="2886" spans="1:7" ht="20.100000000000001" customHeight="1">
      <c r="A2886" s="374"/>
      <c r="B2886" s="360"/>
      <c r="C2886" s="360"/>
      <c r="D2886" s="338"/>
      <c r="E2886" s="356"/>
      <c r="F2886" s="598" t="s">
        <v>27</v>
      </c>
      <c r="G2886" s="341">
        <f>SUBTOTAL(9,G2868:G2885)</f>
        <v>0</v>
      </c>
    </row>
    <row r="2887" spans="1:7" ht="20.100000000000001" customHeight="1">
      <c r="A2887" s="374"/>
      <c r="B2887" s="360"/>
      <c r="C2887" s="347" t="s">
        <v>722</v>
      </c>
      <c r="D2887" s="338"/>
      <c r="E2887" s="356"/>
      <c r="F2887" s="357"/>
      <c r="G2887" s="375"/>
    </row>
    <row r="2888" spans="1:7" ht="20.100000000000001" customHeight="1">
      <c r="A2888" s="371" t="str">
        <f>IFERROR(VLOOKUP(C2888,Tabla_Insumos,4,FALSE),"")</f>
        <v/>
      </c>
      <c r="B2888" s="336" t="str">
        <f>IFERROR(VLOOKUP(C2888,Tabla_Insumos,5,FALSE),"")</f>
        <v/>
      </c>
      <c r="C2888" s="398"/>
      <c r="D2888" s="333" t="str">
        <f>IFERROR(VLOOKUP(C2888,Tabla_Insumos,2,FALSE),"")</f>
        <v/>
      </c>
      <c r="E2888" s="403"/>
      <c r="F2888" s="376">
        <f>IFERROR(VLOOKUP(C2888,Tabla_Insumos,3,FALSE),0)</f>
        <v>0</v>
      </c>
      <c r="G2888" s="340">
        <f>ROUND(E2888*F2888,2)</f>
        <v>0</v>
      </c>
    </row>
    <row r="2889" spans="1:7" ht="20.100000000000001" customHeight="1">
      <c r="A2889" s="371" t="str">
        <f>IFERROR(VLOOKUP(C2889,Tabla_Insumos,4,FALSE),"")</f>
        <v/>
      </c>
      <c r="B2889" s="336" t="str">
        <f>IFERROR(VLOOKUP(C2889,Tabla_Insumos,5,FALSE),"")</f>
        <v/>
      </c>
      <c r="C2889" s="398"/>
      <c r="D2889" s="333" t="str">
        <f>IFERROR(VLOOKUP(C2889,Tabla_Insumos,2,FALSE),"")</f>
        <v/>
      </c>
      <c r="E2889" s="403"/>
      <c r="F2889" s="376">
        <f>IFERROR(VLOOKUP(C2889,Tabla_Insumos,3,FALSE),0)</f>
        <v>0</v>
      </c>
      <c r="G2889" s="340">
        <f>ROUND(E2889*F2889,2)</f>
        <v>0</v>
      </c>
    </row>
    <row r="2890" spans="1:7" ht="20.100000000000001" customHeight="1">
      <c r="A2890" s="371" t="str">
        <f>IFERROR(VLOOKUP(C2890,Tabla_Insumos,4,FALSE),"")</f>
        <v/>
      </c>
      <c r="B2890" s="336" t="str">
        <f>IFERROR(VLOOKUP(C2890,Tabla_Insumos,5,FALSE),"")</f>
        <v/>
      </c>
      <c r="C2890" s="372"/>
      <c r="D2890" s="333" t="str">
        <f>IFERROR(VLOOKUP(C2890,Tabla_Insumos,2,FALSE),"")</f>
        <v/>
      </c>
      <c r="E2890" s="373"/>
      <c r="F2890" s="376">
        <f>IFERROR(VLOOKUP(C2890,Tabla_Insumos,3,FALSE),0)</f>
        <v>0</v>
      </c>
      <c r="G2890" s="340">
        <f>ROUND(E2890*F2890,2)</f>
        <v>0</v>
      </c>
    </row>
    <row r="2891" spans="1:7" ht="20.100000000000001" customHeight="1">
      <c r="A2891" s="371" t="str">
        <f>IFERROR(VLOOKUP(C2891,Tabla_Insumos,4,FALSE),"")</f>
        <v/>
      </c>
      <c r="B2891" s="336" t="str">
        <f>IFERROR(VLOOKUP(C2891,Tabla_Insumos,5,FALSE),"")</f>
        <v/>
      </c>
      <c r="C2891" s="372"/>
      <c r="D2891" s="333" t="str">
        <f>IFERROR(VLOOKUP(C2891,Tabla_Insumos,2,FALSE),"")</f>
        <v/>
      </c>
      <c r="E2891" s="373"/>
      <c r="F2891" s="376">
        <f>IFERROR(VLOOKUP(C2891,Tabla_Insumos,3,FALSE),0)</f>
        <v>0</v>
      </c>
      <c r="G2891" s="340">
        <f>ROUND(E2891*F2891,2)</f>
        <v>0</v>
      </c>
    </row>
    <row r="2892" spans="1:7" ht="20.100000000000001" customHeight="1">
      <c r="A2892" s="374"/>
      <c r="B2892" s="360"/>
      <c r="C2892" s="360"/>
      <c r="D2892" s="338"/>
      <c r="E2892" s="356"/>
      <c r="F2892" s="598" t="s">
        <v>28</v>
      </c>
      <c r="G2892" s="341">
        <f>SUBTOTAL(9,G2888:G2891)</f>
        <v>0</v>
      </c>
    </row>
    <row r="2893" spans="1:7" ht="20.100000000000001" customHeight="1">
      <c r="A2893" s="374"/>
      <c r="B2893" s="360"/>
      <c r="C2893" s="347" t="s">
        <v>723</v>
      </c>
      <c r="D2893" s="338"/>
      <c r="E2893" s="356"/>
      <c r="F2893" s="357"/>
      <c r="G2893" s="375"/>
    </row>
    <row r="2894" spans="1:7" ht="20.100000000000001" customHeight="1">
      <c r="A2894" s="371" t="str">
        <f t="shared" ref="A2894:A2902" si="867">IFERROR(VLOOKUP(C2894,Tabla_Insumos,4,FALSE),"")</f>
        <v/>
      </c>
      <c r="B2894" s="336" t="str">
        <f t="shared" ref="B2894:B2902" si="868">IFERROR(VLOOKUP(C2894,Tabla_Insumos,5,FALSE),"")</f>
        <v/>
      </c>
      <c r="C2894" s="486"/>
      <c r="D2894" s="333" t="str">
        <f t="shared" ref="D2894:D2902" si="869">IFERROR(VLOOKUP(C2894,Tabla_Insumos,2,FALSE),"")</f>
        <v/>
      </c>
      <c r="E2894" s="422"/>
      <c r="F2894" s="339">
        <f t="shared" ref="F2894:F2902" si="870">IFERROR(VLOOKUP(C2894,Tabla_Insumos,3,FALSE),0)</f>
        <v>0</v>
      </c>
      <c r="G2894" s="340">
        <f>ROUND(E2894*F2894,2)</f>
        <v>0</v>
      </c>
    </row>
    <row r="2895" spans="1:7" ht="20.100000000000001" customHeight="1">
      <c r="A2895" s="371" t="str">
        <f t="shared" si="867"/>
        <v/>
      </c>
      <c r="B2895" s="336" t="str">
        <f t="shared" si="868"/>
        <v/>
      </c>
      <c r="C2895" s="486"/>
      <c r="D2895" s="333" t="str">
        <f t="shared" si="869"/>
        <v/>
      </c>
      <c r="E2895" s="422"/>
      <c r="F2895" s="339">
        <f t="shared" si="870"/>
        <v>0</v>
      </c>
      <c r="G2895" s="340">
        <f t="shared" ref="G2895:G2902" si="871">ROUND(E2895*F2895,2)</f>
        <v>0</v>
      </c>
    </row>
    <row r="2896" spans="1:7" ht="20.100000000000001" customHeight="1">
      <c r="A2896" s="371" t="str">
        <f t="shared" si="867"/>
        <v/>
      </c>
      <c r="B2896" s="336" t="str">
        <f t="shared" si="868"/>
        <v/>
      </c>
      <c r="C2896" s="342"/>
      <c r="D2896" s="333" t="str">
        <f t="shared" si="869"/>
        <v/>
      </c>
      <c r="E2896" s="337"/>
      <c r="F2896" s="339">
        <f t="shared" si="870"/>
        <v>0</v>
      </c>
      <c r="G2896" s="340">
        <f t="shared" si="871"/>
        <v>0</v>
      </c>
    </row>
    <row r="2897" spans="1:7" ht="20.100000000000001" customHeight="1">
      <c r="A2897" s="371" t="str">
        <f t="shared" si="867"/>
        <v/>
      </c>
      <c r="B2897" s="336" t="str">
        <f t="shared" si="868"/>
        <v/>
      </c>
      <c r="C2897" s="377"/>
      <c r="D2897" s="333" t="str">
        <f t="shared" si="869"/>
        <v/>
      </c>
      <c r="E2897" s="337"/>
      <c r="F2897" s="339">
        <f t="shared" si="870"/>
        <v>0</v>
      </c>
      <c r="G2897" s="340">
        <f t="shared" si="871"/>
        <v>0</v>
      </c>
    </row>
    <row r="2898" spans="1:7" ht="20.100000000000001" customHeight="1">
      <c r="A2898" s="371" t="str">
        <f t="shared" si="867"/>
        <v/>
      </c>
      <c r="B2898" s="336" t="str">
        <f t="shared" si="868"/>
        <v/>
      </c>
      <c r="C2898" s="378"/>
      <c r="D2898" s="333" t="str">
        <f t="shared" si="869"/>
        <v/>
      </c>
      <c r="E2898" s="337"/>
      <c r="F2898" s="339">
        <f t="shared" si="870"/>
        <v>0</v>
      </c>
      <c r="G2898" s="340">
        <f t="shared" si="871"/>
        <v>0</v>
      </c>
    </row>
    <row r="2899" spans="1:7" ht="20.100000000000001" customHeight="1">
      <c r="A2899" s="371" t="str">
        <f t="shared" si="867"/>
        <v/>
      </c>
      <c r="B2899" s="336" t="str">
        <f t="shared" si="868"/>
        <v/>
      </c>
      <c r="C2899" s="372"/>
      <c r="D2899" s="333" t="str">
        <f t="shared" si="869"/>
        <v/>
      </c>
      <c r="E2899" s="373"/>
      <c r="F2899" s="339">
        <f t="shared" si="870"/>
        <v>0</v>
      </c>
      <c r="G2899" s="340">
        <f t="shared" si="871"/>
        <v>0</v>
      </c>
    </row>
    <row r="2900" spans="1:7" ht="20.100000000000001" customHeight="1">
      <c r="A2900" s="371" t="str">
        <f t="shared" si="867"/>
        <v/>
      </c>
      <c r="B2900" s="336" t="str">
        <f t="shared" si="868"/>
        <v/>
      </c>
      <c r="C2900" s="372"/>
      <c r="D2900" s="333" t="str">
        <f t="shared" si="869"/>
        <v/>
      </c>
      <c r="E2900" s="373"/>
      <c r="F2900" s="339">
        <f t="shared" si="870"/>
        <v>0</v>
      </c>
      <c r="G2900" s="340">
        <f t="shared" si="871"/>
        <v>0</v>
      </c>
    </row>
    <row r="2901" spans="1:7" ht="20.100000000000001" customHeight="1">
      <c r="A2901" s="371" t="str">
        <f t="shared" si="867"/>
        <v/>
      </c>
      <c r="B2901" s="336" t="str">
        <f t="shared" si="868"/>
        <v/>
      </c>
      <c r="C2901" s="372"/>
      <c r="D2901" s="333" t="str">
        <f t="shared" si="869"/>
        <v/>
      </c>
      <c r="E2901" s="373"/>
      <c r="F2901" s="339">
        <f t="shared" si="870"/>
        <v>0</v>
      </c>
      <c r="G2901" s="340">
        <f t="shared" si="871"/>
        <v>0</v>
      </c>
    </row>
    <row r="2902" spans="1:7" ht="20.100000000000001" customHeight="1">
      <c r="A2902" s="371" t="str">
        <f t="shared" si="867"/>
        <v/>
      </c>
      <c r="B2902" s="336" t="str">
        <f t="shared" si="868"/>
        <v/>
      </c>
      <c r="C2902" s="372"/>
      <c r="D2902" s="333" t="str">
        <f t="shared" si="869"/>
        <v/>
      </c>
      <c r="E2902" s="373"/>
      <c r="F2902" s="339">
        <f t="shared" si="870"/>
        <v>0</v>
      </c>
      <c r="G2902" s="340">
        <f t="shared" si="871"/>
        <v>0</v>
      </c>
    </row>
    <row r="2903" spans="1:7" ht="20.100000000000001" customHeight="1">
      <c r="A2903" s="379"/>
      <c r="B2903" s="338"/>
      <c r="C2903" s="360"/>
      <c r="D2903" s="338"/>
      <c r="E2903" s="356"/>
      <c r="F2903" s="598" t="s">
        <v>29</v>
      </c>
      <c r="G2903" s="341">
        <f>SUBTOTAL(9,G2894:G2902)</f>
        <v>0</v>
      </c>
    </row>
    <row r="2904" spans="1:7" ht="20.100000000000001" customHeight="1" thickBot="1">
      <c r="A2904" s="380"/>
      <c r="B2904" s="381"/>
      <c r="C2904" s="382"/>
      <c r="D2904" s="381"/>
      <c r="E2904" s="383"/>
      <c r="F2904" s="384"/>
      <c r="G2904" s="385"/>
    </row>
    <row r="2905" spans="1:7" ht="20.100000000000001" customHeight="1" thickBot="1">
      <c r="A2905" s="395">
        <f>B2863</f>
        <v>54</v>
      </c>
      <c r="B2905" s="386" t="str">
        <f>C2863</f>
        <v>Tasa de Arbolado Público</v>
      </c>
      <c r="C2905" s="387"/>
      <c r="D2905" s="387" t="s">
        <v>30</v>
      </c>
      <c r="E2905" s="388"/>
      <c r="F2905" s="389" t="s">
        <v>31</v>
      </c>
      <c r="G2905" s="390">
        <f>SUBTOTAL(9,G2868:G2904)</f>
        <v>0</v>
      </c>
    </row>
    <row r="2906" spans="1:7" ht="20.100000000000001" customHeight="1" thickTop="1" thickBot="1"/>
    <row r="2907" spans="1:7" ht="20.100000000000001" customHeight="1" thickTop="1">
      <c r="A2907" s="391" t="s">
        <v>1255</v>
      </c>
      <c r="B2907" s="392"/>
      <c r="C2907" s="392"/>
      <c r="D2907" s="392"/>
      <c r="E2907" s="392"/>
      <c r="F2907" s="392"/>
      <c r="G2907" s="393"/>
    </row>
    <row r="2908" spans="1:7" ht="20.100000000000001" customHeight="1">
      <c r="A2908" s="344" t="s">
        <v>719</v>
      </c>
      <c r="B2908" s="345" t="str">
        <f>Comitente</f>
        <v>INSTITUTO PROVINCIAL DE LA VIVIENDA</v>
      </c>
      <c r="C2908" s="346"/>
      <c r="D2908" s="347"/>
      <c r="E2908" s="347"/>
      <c r="F2908" s="348"/>
      <c r="G2908" s="349"/>
    </row>
    <row r="2909" spans="1:7" ht="20.100000000000001" customHeight="1">
      <c r="A2909" s="344" t="s">
        <v>720</v>
      </c>
      <c r="B2909" s="345" t="str">
        <f>Contratista</f>
        <v>xxxxxx</v>
      </c>
      <c r="C2909" s="350"/>
      <c r="D2909" s="350"/>
      <c r="E2909" s="350"/>
      <c r="F2909" s="351"/>
      <c r="G2909" s="352"/>
    </row>
    <row r="2910" spans="1:7" ht="20.100000000000001" customHeight="1">
      <c r="A2910" s="344" t="s">
        <v>20</v>
      </c>
      <c r="B2910" s="345" t="str">
        <f>Obra</f>
        <v>BARRIO SAN CAYETANO - DPTO. CHIMBAS</v>
      </c>
      <c r="C2910" s="350"/>
      <c r="D2910" s="350"/>
      <c r="E2910" s="350"/>
      <c r="F2910" s="351" t="s">
        <v>33</v>
      </c>
      <c r="G2910" s="353">
        <f>+Datos!$C$10</f>
        <v>43525</v>
      </c>
    </row>
    <row r="2911" spans="1:7" ht="20.100000000000001" customHeight="1">
      <c r="A2911" s="354" t="s">
        <v>718</v>
      </c>
      <c r="B2911" s="355" t="str">
        <f>Ubicación</f>
        <v>DPTO. CHIMBAS</v>
      </c>
      <c r="C2911" s="355"/>
      <c r="D2911" s="338"/>
      <c r="E2911" s="356"/>
      <c r="F2911" s="357"/>
      <c r="G2911" s="358"/>
    </row>
    <row r="2912" spans="1:7" ht="20.100000000000001" customHeight="1">
      <c r="A2912" s="354" t="s">
        <v>34</v>
      </c>
      <c r="B2912" s="359" t="s">
        <v>1126</v>
      </c>
      <c r="C2912" s="360" t="str">
        <f>IFERROR(VLOOKUP(B2912,Tabla_CyP,2,FALSE),"")</f>
        <v>INFRAESTRUCTURA</v>
      </c>
      <c r="D2912" s="361"/>
      <c r="E2912" s="356"/>
      <c r="F2912" s="357"/>
      <c r="G2912" s="358"/>
    </row>
    <row r="2913" spans="1:7" ht="20.100000000000001" customHeight="1">
      <c r="A2913" s="354" t="s">
        <v>21</v>
      </c>
      <c r="B2913" s="394">
        <f>IFERROR(VLOOKUP(COUNTIF($A$1:A2913,"ITEM:"),Tabla_NumeroItem,2,FALSE),"")</f>
        <v>55</v>
      </c>
      <c r="C2913" s="360" t="str">
        <f>IFERROR(VLOOKUP(B2913,Tabla_CyP,2,FALSE),"")</f>
        <v>Indicadores de calles</v>
      </c>
      <c r="D2913" s="338"/>
      <c r="E2913" s="356"/>
      <c r="F2913" s="351" t="s">
        <v>22</v>
      </c>
      <c r="G2913" s="362" t="str">
        <f>IFERROR(VLOOKUP(B2913,Tabla_CyP,4,FALSE),"")</f>
        <v>u</v>
      </c>
    </row>
    <row r="2914" spans="1:7" ht="20.100000000000001" customHeight="1">
      <c r="A2914" s="354"/>
      <c r="B2914" s="355"/>
      <c r="C2914" s="360"/>
      <c r="D2914" s="338"/>
      <c r="E2914" s="356"/>
      <c r="F2914" s="357"/>
      <c r="G2914" s="358"/>
    </row>
    <row r="2915" spans="1:7" ht="20.100000000000001" customHeight="1">
      <c r="A2915" s="628" t="s">
        <v>581</v>
      </c>
      <c r="B2915" s="629"/>
      <c r="C2915" s="630" t="s">
        <v>0</v>
      </c>
      <c r="D2915" s="630" t="s">
        <v>23</v>
      </c>
      <c r="E2915" s="632" t="s">
        <v>24</v>
      </c>
      <c r="F2915" s="624" t="s">
        <v>25</v>
      </c>
      <c r="G2915" s="626" t="s">
        <v>26</v>
      </c>
    </row>
    <row r="2916" spans="1:7" ht="20.100000000000001" customHeight="1">
      <c r="A2916" s="363" t="s">
        <v>582</v>
      </c>
      <c r="B2916" s="364" t="s">
        <v>583</v>
      </c>
      <c r="C2916" s="631"/>
      <c r="D2916" s="631"/>
      <c r="E2916" s="633"/>
      <c r="F2916" s="625"/>
      <c r="G2916" s="627"/>
    </row>
    <row r="2917" spans="1:7" ht="20.100000000000001" customHeight="1">
      <c r="A2917" s="599"/>
      <c r="B2917" s="365"/>
      <c r="C2917" s="366" t="s">
        <v>721</v>
      </c>
      <c r="D2917" s="367"/>
      <c r="E2917" s="368"/>
      <c r="F2917" s="369"/>
      <c r="G2917" s="370"/>
    </row>
    <row r="2918" spans="1:7" ht="20.100000000000001" customHeight="1">
      <c r="A2918" s="371" t="str">
        <f t="shared" ref="A2918:A2928" si="872">IFERROR(VLOOKUP(C2918,Tabla_Insumos,4,FALSE),"")</f>
        <v/>
      </c>
      <c r="B2918" s="336" t="str">
        <f t="shared" ref="B2918:B2928" si="873">IFERROR(VLOOKUP(C2918,Tabla_Insumos,5,FALSE),"")</f>
        <v/>
      </c>
      <c r="C2918" s="399"/>
      <c r="D2918" s="333" t="str">
        <f t="shared" ref="D2918:D2928" si="874">IFERROR(VLOOKUP(C2918,Tabla_Insumos,2,FALSE),"")</f>
        <v/>
      </c>
      <c r="E2918" s="373"/>
      <c r="F2918" s="339">
        <f t="shared" ref="F2918:F2928" si="875">IFERROR(VLOOKUP(C2918,Tabla_Insumos,3,FALSE),0)</f>
        <v>0</v>
      </c>
      <c r="G2918" s="340">
        <f>ROUND(E2918*F2918,2)</f>
        <v>0</v>
      </c>
    </row>
    <row r="2919" spans="1:7" ht="20.100000000000001" customHeight="1">
      <c r="A2919" s="371" t="str">
        <f t="shared" si="872"/>
        <v/>
      </c>
      <c r="B2919" s="336" t="str">
        <f t="shared" si="873"/>
        <v/>
      </c>
      <c r="C2919" s="372"/>
      <c r="D2919" s="333" t="str">
        <f t="shared" si="874"/>
        <v/>
      </c>
      <c r="E2919" s="373"/>
      <c r="F2919" s="339">
        <f t="shared" si="875"/>
        <v>0</v>
      </c>
      <c r="G2919" s="340">
        <f t="shared" ref="G2919:G2928" si="876">ROUND(E2919*F2919,2)</f>
        <v>0</v>
      </c>
    </row>
    <row r="2920" spans="1:7" ht="20.100000000000001" customHeight="1">
      <c r="A2920" s="371" t="str">
        <f t="shared" si="872"/>
        <v/>
      </c>
      <c r="B2920" s="336" t="str">
        <f t="shared" si="873"/>
        <v/>
      </c>
      <c r="C2920" s="372"/>
      <c r="D2920" s="333" t="str">
        <f t="shared" si="874"/>
        <v/>
      </c>
      <c r="E2920" s="373"/>
      <c r="F2920" s="339">
        <f t="shared" si="875"/>
        <v>0</v>
      </c>
      <c r="G2920" s="340">
        <f t="shared" si="876"/>
        <v>0</v>
      </c>
    </row>
    <row r="2921" spans="1:7" ht="20.100000000000001" customHeight="1">
      <c r="A2921" s="371" t="str">
        <f t="shared" si="872"/>
        <v/>
      </c>
      <c r="B2921" s="336" t="str">
        <f t="shared" si="873"/>
        <v/>
      </c>
      <c r="C2921" s="372"/>
      <c r="D2921" s="333" t="str">
        <f t="shared" si="874"/>
        <v/>
      </c>
      <c r="E2921" s="373"/>
      <c r="F2921" s="339">
        <f t="shared" si="875"/>
        <v>0</v>
      </c>
      <c r="G2921" s="340">
        <f t="shared" si="876"/>
        <v>0</v>
      </c>
    </row>
    <row r="2922" spans="1:7" ht="20.100000000000001" customHeight="1">
      <c r="A2922" s="371" t="str">
        <f t="shared" si="872"/>
        <v/>
      </c>
      <c r="B2922" s="336" t="str">
        <f t="shared" si="873"/>
        <v/>
      </c>
      <c r="C2922" s="372"/>
      <c r="D2922" s="333" t="str">
        <f t="shared" si="874"/>
        <v/>
      </c>
      <c r="E2922" s="373"/>
      <c r="F2922" s="339">
        <f t="shared" si="875"/>
        <v>0</v>
      </c>
      <c r="G2922" s="340">
        <f t="shared" si="876"/>
        <v>0</v>
      </c>
    </row>
    <row r="2923" spans="1:7" ht="20.100000000000001" customHeight="1">
      <c r="A2923" s="371" t="str">
        <f t="shared" si="872"/>
        <v/>
      </c>
      <c r="B2923" s="336" t="str">
        <f t="shared" si="873"/>
        <v/>
      </c>
      <c r="C2923" s="372"/>
      <c r="D2923" s="333" t="str">
        <f t="shared" si="874"/>
        <v/>
      </c>
      <c r="E2923" s="373"/>
      <c r="F2923" s="339">
        <f t="shared" si="875"/>
        <v>0</v>
      </c>
      <c r="G2923" s="340">
        <f t="shared" si="876"/>
        <v>0</v>
      </c>
    </row>
    <row r="2924" spans="1:7" ht="20.100000000000001" customHeight="1">
      <c r="A2924" s="371" t="str">
        <f t="shared" si="872"/>
        <v/>
      </c>
      <c r="B2924" s="336" t="str">
        <f t="shared" si="873"/>
        <v/>
      </c>
      <c r="C2924" s="372"/>
      <c r="D2924" s="333" t="str">
        <f t="shared" si="874"/>
        <v/>
      </c>
      <c r="E2924" s="373"/>
      <c r="F2924" s="339">
        <f t="shared" si="875"/>
        <v>0</v>
      </c>
      <c r="G2924" s="340">
        <f t="shared" si="876"/>
        <v>0</v>
      </c>
    </row>
    <row r="2925" spans="1:7" ht="20.100000000000001" customHeight="1">
      <c r="A2925" s="371" t="str">
        <f t="shared" si="872"/>
        <v/>
      </c>
      <c r="B2925" s="336" t="str">
        <f t="shared" si="873"/>
        <v/>
      </c>
      <c r="C2925" s="372"/>
      <c r="D2925" s="333" t="str">
        <f t="shared" si="874"/>
        <v/>
      </c>
      <c r="E2925" s="373"/>
      <c r="F2925" s="339">
        <f t="shared" si="875"/>
        <v>0</v>
      </c>
      <c r="G2925" s="340">
        <f t="shared" si="876"/>
        <v>0</v>
      </c>
    </row>
    <row r="2926" spans="1:7" ht="20.100000000000001" customHeight="1">
      <c r="A2926" s="371" t="str">
        <f t="shared" si="872"/>
        <v/>
      </c>
      <c r="B2926" s="336" t="str">
        <f t="shared" si="873"/>
        <v/>
      </c>
      <c r="C2926" s="372"/>
      <c r="D2926" s="333" t="str">
        <f t="shared" si="874"/>
        <v/>
      </c>
      <c r="E2926" s="373"/>
      <c r="F2926" s="339">
        <f t="shared" si="875"/>
        <v>0</v>
      </c>
      <c r="G2926" s="340">
        <f t="shared" si="876"/>
        <v>0</v>
      </c>
    </row>
    <row r="2927" spans="1:7" ht="20.100000000000001" customHeight="1">
      <c r="A2927" s="371" t="str">
        <f t="shared" si="872"/>
        <v/>
      </c>
      <c r="B2927" s="336" t="str">
        <f t="shared" si="873"/>
        <v/>
      </c>
      <c r="C2927" s="372"/>
      <c r="D2927" s="333" t="str">
        <f t="shared" si="874"/>
        <v/>
      </c>
      <c r="E2927" s="373"/>
      <c r="F2927" s="339">
        <f t="shared" si="875"/>
        <v>0</v>
      </c>
      <c r="G2927" s="340">
        <f t="shared" si="876"/>
        <v>0</v>
      </c>
    </row>
    <row r="2928" spans="1:7" ht="20.100000000000001" customHeight="1">
      <c r="A2928" s="371" t="str">
        <f t="shared" si="872"/>
        <v/>
      </c>
      <c r="B2928" s="336" t="str">
        <f t="shared" si="873"/>
        <v/>
      </c>
      <c r="C2928" s="372"/>
      <c r="D2928" s="333" t="str">
        <f t="shared" si="874"/>
        <v/>
      </c>
      <c r="E2928" s="373"/>
      <c r="F2928" s="339">
        <f t="shared" si="875"/>
        <v>0</v>
      </c>
      <c r="G2928" s="340">
        <f t="shared" si="876"/>
        <v>0</v>
      </c>
    </row>
    <row r="2929" spans="1:7" ht="20.100000000000001" customHeight="1">
      <c r="A2929" s="371" t="str">
        <f t="shared" ref="A2929:A2936" si="877">IFERROR(VLOOKUP(C2929,Tabla_Insumos,4,FALSE),"")</f>
        <v/>
      </c>
      <c r="B2929" s="336" t="str">
        <f t="shared" ref="B2929:B2936" si="878">IFERROR(VLOOKUP(C2929,Tabla_Insumos,5,FALSE),"")</f>
        <v/>
      </c>
      <c r="C2929" s="409"/>
      <c r="D2929" s="333" t="str">
        <f t="shared" ref="D2929:D2936" si="879">IFERROR(VLOOKUP(C2929,Tabla_Insumos,2,FALSE),"")</f>
        <v/>
      </c>
      <c r="E2929" s="373"/>
      <c r="F2929" s="339">
        <f t="shared" ref="F2929:F2936" si="880">IFERROR(VLOOKUP(C2929,Tabla_Insumos,3,FALSE),0)</f>
        <v>0</v>
      </c>
      <c r="G2929" s="340">
        <f t="shared" ref="G2929:G2936" si="881">ROUND(E2929*F2929,2)</f>
        <v>0</v>
      </c>
    </row>
    <row r="2930" spans="1:7" ht="20.100000000000001" customHeight="1">
      <c r="A2930" s="371" t="str">
        <f t="shared" si="877"/>
        <v/>
      </c>
      <c r="B2930" s="336" t="str">
        <f t="shared" si="878"/>
        <v/>
      </c>
      <c r="C2930" s="409"/>
      <c r="D2930" s="333" t="str">
        <f t="shared" si="879"/>
        <v/>
      </c>
      <c r="E2930" s="373"/>
      <c r="F2930" s="339">
        <f t="shared" si="880"/>
        <v>0</v>
      </c>
      <c r="G2930" s="340">
        <f t="shared" si="881"/>
        <v>0</v>
      </c>
    </row>
    <row r="2931" spans="1:7" ht="20.100000000000001" customHeight="1">
      <c r="A2931" s="371" t="str">
        <f t="shared" si="877"/>
        <v/>
      </c>
      <c r="B2931" s="336" t="str">
        <f t="shared" si="878"/>
        <v/>
      </c>
      <c r="C2931" s="409"/>
      <c r="D2931" s="333" t="str">
        <f t="shared" si="879"/>
        <v/>
      </c>
      <c r="E2931" s="373"/>
      <c r="F2931" s="339">
        <f t="shared" si="880"/>
        <v>0</v>
      </c>
      <c r="G2931" s="340">
        <f t="shared" si="881"/>
        <v>0</v>
      </c>
    </row>
    <row r="2932" spans="1:7" ht="20.100000000000001" customHeight="1">
      <c r="A2932" s="371" t="str">
        <f t="shared" si="877"/>
        <v/>
      </c>
      <c r="B2932" s="336" t="str">
        <f t="shared" si="878"/>
        <v/>
      </c>
      <c r="C2932" s="409"/>
      <c r="D2932" s="333" t="str">
        <f t="shared" si="879"/>
        <v/>
      </c>
      <c r="E2932" s="373"/>
      <c r="F2932" s="339">
        <f t="shared" si="880"/>
        <v>0</v>
      </c>
      <c r="G2932" s="340">
        <f t="shared" si="881"/>
        <v>0</v>
      </c>
    </row>
    <row r="2933" spans="1:7" ht="20.100000000000001" customHeight="1">
      <c r="A2933" s="371" t="str">
        <f t="shared" si="877"/>
        <v/>
      </c>
      <c r="B2933" s="336" t="str">
        <f t="shared" si="878"/>
        <v/>
      </c>
      <c r="C2933" s="409"/>
      <c r="D2933" s="333" t="str">
        <f t="shared" si="879"/>
        <v/>
      </c>
      <c r="E2933" s="373"/>
      <c r="F2933" s="339">
        <f t="shared" si="880"/>
        <v>0</v>
      </c>
      <c r="G2933" s="340">
        <f t="shared" si="881"/>
        <v>0</v>
      </c>
    </row>
    <row r="2934" spans="1:7" ht="20.100000000000001" customHeight="1">
      <c r="A2934" s="371" t="str">
        <f t="shared" si="877"/>
        <v/>
      </c>
      <c r="B2934" s="336" t="str">
        <f t="shared" si="878"/>
        <v/>
      </c>
      <c r="C2934" s="409"/>
      <c r="D2934" s="333" t="str">
        <f t="shared" si="879"/>
        <v/>
      </c>
      <c r="E2934" s="373"/>
      <c r="F2934" s="339">
        <f t="shared" si="880"/>
        <v>0</v>
      </c>
      <c r="G2934" s="340">
        <f t="shared" si="881"/>
        <v>0</v>
      </c>
    </row>
    <row r="2935" spans="1:7" ht="20.100000000000001" customHeight="1">
      <c r="A2935" s="371" t="str">
        <f t="shared" si="877"/>
        <v/>
      </c>
      <c r="B2935" s="336" t="str">
        <f t="shared" si="878"/>
        <v/>
      </c>
      <c r="C2935" s="409"/>
      <c r="D2935" s="333" t="str">
        <f t="shared" si="879"/>
        <v/>
      </c>
      <c r="E2935" s="373"/>
      <c r="F2935" s="339">
        <f t="shared" si="880"/>
        <v>0</v>
      </c>
      <c r="G2935" s="340">
        <f t="shared" si="881"/>
        <v>0</v>
      </c>
    </row>
    <row r="2936" spans="1:7" ht="20.100000000000001" customHeight="1">
      <c r="A2936" s="371" t="str">
        <f t="shared" si="877"/>
        <v/>
      </c>
      <c r="B2936" s="336" t="str">
        <f t="shared" si="878"/>
        <v/>
      </c>
      <c r="C2936" s="409"/>
      <c r="D2936" s="333" t="str">
        <f t="shared" si="879"/>
        <v/>
      </c>
      <c r="E2936" s="373"/>
      <c r="F2936" s="339">
        <f t="shared" si="880"/>
        <v>0</v>
      </c>
      <c r="G2936" s="340">
        <f t="shared" si="881"/>
        <v>0</v>
      </c>
    </row>
    <row r="2937" spans="1:7" ht="20.100000000000001" customHeight="1">
      <c r="A2937" s="374"/>
      <c r="B2937" s="360"/>
      <c r="C2937" s="360"/>
      <c r="D2937" s="338"/>
      <c r="E2937" s="356"/>
      <c r="F2937" s="598" t="s">
        <v>27</v>
      </c>
      <c r="G2937" s="341">
        <f>SUBTOTAL(9,G2918:G2936)</f>
        <v>0</v>
      </c>
    </row>
    <row r="2938" spans="1:7" ht="20.100000000000001" customHeight="1">
      <c r="A2938" s="374"/>
      <c r="B2938" s="360"/>
      <c r="C2938" s="347" t="s">
        <v>722</v>
      </c>
      <c r="D2938" s="338"/>
      <c r="E2938" s="356"/>
      <c r="F2938" s="357"/>
      <c r="G2938" s="375"/>
    </row>
    <row r="2939" spans="1:7" ht="20.100000000000001" customHeight="1">
      <c r="A2939" s="371" t="str">
        <f t="shared" ref="A2939:A2946" si="882">IFERROR(VLOOKUP(C2939,Tabla_Insumos,4,FALSE),"")</f>
        <v/>
      </c>
      <c r="B2939" s="336" t="str">
        <f t="shared" ref="B2939:B2946" si="883">IFERROR(VLOOKUP(C2939,Tabla_Insumos,5,FALSE),"")</f>
        <v/>
      </c>
      <c r="C2939" s="398"/>
      <c r="D2939" s="333" t="str">
        <f t="shared" ref="D2939:D2946" si="884">IFERROR(VLOOKUP(C2939,Tabla_Insumos,2,FALSE),"")</f>
        <v/>
      </c>
      <c r="E2939" s="400"/>
      <c r="F2939" s="376">
        <f t="shared" ref="F2939:F2946" si="885">IFERROR(VLOOKUP(C2939,Tabla_Insumos,3,FALSE),0)</f>
        <v>0</v>
      </c>
      <c r="G2939" s="340">
        <f>ROUND(E2939*F2939,2)</f>
        <v>0</v>
      </c>
    </row>
    <row r="2940" spans="1:7" ht="20.100000000000001" customHeight="1">
      <c r="A2940" s="371" t="str">
        <f t="shared" si="882"/>
        <v/>
      </c>
      <c r="B2940" s="336" t="str">
        <f t="shared" si="883"/>
        <v/>
      </c>
      <c r="C2940" s="398"/>
      <c r="D2940" s="333" t="str">
        <f t="shared" si="884"/>
        <v/>
      </c>
      <c r="E2940" s="400"/>
      <c r="F2940" s="376">
        <f t="shared" si="885"/>
        <v>0</v>
      </c>
      <c r="G2940" s="340">
        <f t="shared" ref="G2940:G2946" si="886">ROUND(E2940*F2940,2)</f>
        <v>0</v>
      </c>
    </row>
    <row r="2941" spans="1:7" ht="20.100000000000001" customHeight="1">
      <c r="A2941" s="371" t="str">
        <f t="shared" si="882"/>
        <v/>
      </c>
      <c r="B2941" s="336" t="str">
        <f t="shared" si="883"/>
        <v/>
      </c>
      <c r="C2941" s="399"/>
      <c r="D2941" s="333" t="str">
        <f t="shared" si="884"/>
        <v/>
      </c>
      <c r="E2941" s="400"/>
      <c r="F2941" s="376">
        <f t="shared" si="885"/>
        <v>0</v>
      </c>
      <c r="G2941" s="340">
        <f t="shared" si="886"/>
        <v>0</v>
      </c>
    </row>
    <row r="2942" spans="1:7" ht="20.100000000000001" customHeight="1">
      <c r="A2942" s="371" t="str">
        <f t="shared" si="882"/>
        <v/>
      </c>
      <c r="B2942" s="336" t="str">
        <f t="shared" si="883"/>
        <v/>
      </c>
      <c r="C2942" s="343"/>
      <c r="D2942" s="333" t="str">
        <f t="shared" si="884"/>
        <v/>
      </c>
      <c r="E2942" s="337"/>
      <c r="F2942" s="376">
        <f t="shared" si="885"/>
        <v>0</v>
      </c>
      <c r="G2942" s="340">
        <f t="shared" si="886"/>
        <v>0</v>
      </c>
    </row>
    <row r="2943" spans="1:7" ht="20.100000000000001" customHeight="1">
      <c r="A2943" s="371" t="str">
        <f t="shared" si="882"/>
        <v/>
      </c>
      <c r="B2943" s="336" t="str">
        <f t="shared" si="883"/>
        <v/>
      </c>
      <c r="C2943" s="336"/>
      <c r="D2943" s="333" t="str">
        <f t="shared" si="884"/>
        <v/>
      </c>
      <c r="E2943" s="337"/>
      <c r="F2943" s="376">
        <f t="shared" si="885"/>
        <v>0</v>
      </c>
      <c r="G2943" s="340">
        <f t="shared" si="886"/>
        <v>0</v>
      </c>
    </row>
    <row r="2944" spans="1:7" ht="20.100000000000001" customHeight="1">
      <c r="A2944" s="371" t="str">
        <f t="shared" si="882"/>
        <v/>
      </c>
      <c r="B2944" s="336" t="str">
        <f t="shared" si="883"/>
        <v/>
      </c>
      <c r="C2944" s="336"/>
      <c r="D2944" s="333" t="str">
        <f t="shared" si="884"/>
        <v/>
      </c>
      <c r="E2944" s="337"/>
      <c r="F2944" s="376">
        <f t="shared" si="885"/>
        <v>0</v>
      </c>
      <c r="G2944" s="340">
        <f t="shared" si="886"/>
        <v>0</v>
      </c>
    </row>
    <row r="2945" spans="1:9" ht="20.100000000000001" customHeight="1">
      <c r="A2945" s="371" t="str">
        <f t="shared" si="882"/>
        <v/>
      </c>
      <c r="B2945" s="336" t="str">
        <f t="shared" si="883"/>
        <v/>
      </c>
      <c r="C2945" s="372"/>
      <c r="D2945" s="333" t="str">
        <f t="shared" si="884"/>
        <v/>
      </c>
      <c r="E2945" s="373"/>
      <c r="F2945" s="376">
        <f t="shared" si="885"/>
        <v>0</v>
      </c>
      <c r="G2945" s="340">
        <f t="shared" si="886"/>
        <v>0</v>
      </c>
    </row>
    <row r="2946" spans="1:9" ht="20.100000000000001" customHeight="1">
      <c r="A2946" s="371" t="str">
        <f t="shared" si="882"/>
        <v/>
      </c>
      <c r="B2946" s="336" t="str">
        <f t="shared" si="883"/>
        <v/>
      </c>
      <c r="C2946" s="372"/>
      <c r="D2946" s="333" t="str">
        <f t="shared" si="884"/>
        <v/>
      </c>
      <c r="E2946" s="373"/>
      <c r="F2946" s="376">
        <f t="shared" si="885"/>
        <v>0</v>
      </c>
      <c r="G2946" s="340">
        <f t="shared" si="886"/>
        <v>0</v>
      </c>
    </row>
    <row r="2947" spans="1:9" ht="20.100000000000001" customHeight="1">
      <c r="A2947" s="374"/>
      <c r="B2947" s="360"/>
      <c r="C2947" s="360"/>
      <c r="D2947" s="338"/>
      <c r="E2947" s="356"/>
      <c r="F2947" s="598" t="s">
        <v>28</v>
      </c>
      <c r="G2947" s="341">
        <f>SUBTOTAL(9,G2939:G2946)</f>
        <v>0</v>
      </c>
    </row>
    <row r="2948" spans="1:9" ht="20.100000000000001" customHeight="1">
      <c r="A2948" s="374"/>
      <c r="B2948" s="360"/>
      <c r="C2948" s="347" t="s">
        <v>723</v>
      </c>
      <c r="D2948" s="338"/>
      <c r="E2948" s="356"/>
      <c r="F2948" s="357"/>
      <c r="G2948" s="375"/>
    </row>
    <row r="2949" spans="1:9" ht="20.100000000000001" customHeight="1">
      <c r="A2949" s="371" t="str">
        <f t="shared" ref="A2949:A2957" si="887">IFERROR(VLOOKUP(C2949,Tabla_Insumos,4,FALSE),"")</f>
        <v/>
      </c>
      <c r="B2949" s="336" t="str">
        <f t="shared" ref="B2949:B2957" si="888">IFERROR(VLOOKUP(C2949,Tabla_Insumos,5,FALSE),"")</f>
        <v/>
      </c>
      <c r="C2949" s="399"/>
      <c r="D2949" s="333" t="str">
        <f t="shared" ref="D2949:D2957" si="889">IFERROR(VLOOKUP(C2949,Tabla_Insumos,2,FALSE),"")</f>
        <v/>
      </c>
      <c r="E2949" s="337"/>
      <c r="F2949" s="339">
        <f t="shared" ref="F2949:F2957" si="890">IFERROR(VLOOKUP(C2949,Tabla_Insumos,3,FALSE),0)</f>
        <v>0</v>
      </c>
      <c r="G2949" s="340">
        <f>ROUND(E2949*F2949,2)</f>
        <v>0</v>
      </c>
    </row>
    <row r="2950" spans="1:9" ht="20.100000000000001" customHeight="1">
      <c r="A2950" s="371" t="str">
        <f t="shared" si="887"/>
        <v/>
      </c>
      <c r="B2950" s="336" t="str">
        <f t="shared" si="888"/>
        <v/>
      </c>
      <c r="C2950" s="399"/>
      <c r="D2950" s="333" t="str">
        <f t="shared" si="889"/>
        <v/>
      </c>
      <c r="E2950" s="401"/>
      <c r="F2950" s="339">
        <f t="shared" si="890"/>
        <v>0</v>
      </c>
      <c r="G2950" s="340">
        <f t="shared" ref="G2950:G2957" si="891">ROUND(E2950*F2950,2)</f>
        <v>0</v>
      </c>
    </row>
    <row r="2951" spans="1:9" ht="20.100000000000001" customHeight="1">
      <c r="A2951" s="371" t="str">
        <f t="shared" si="887"/>
        <v/>
      </c>
      <c r="B2951" s="336" t="str">
        <f t="shared" si="888"/>
        <v/>
      </c>
      <c r="C2951" s="342"/>
      <c r="D2951" s="333" t="str">
        <f t="shared" si="889"/>
        <v/>
      </c>
      <c r="E2951" s="337"/>
      <c r="F2951" s="339">
        <f t="shared" si="890"/>
        <v>0</v>
      </c>
      <c r="G2951" s="340">
        <f t="shared" si="891"/>
        <v>0</v>
      </c>
    </row>
    <row r="2952" spans="1:9" ht="20.100000000000001" customHeight="1">
      <c r="A2952" s="371" t="str">
        <f t="shared" si="887"/>
        <v/>
      </c>
      <c r="B2952" s="336" t="str">
        <f t="shared" si="888"/>
        <v/>
      </c>
      <c r="C2952" s="377"/>
      <c r="D2952" s="333" t="str">
        <f t="shared" si="889"/>
        <v/>
      </c>
      <c r="E2952" s="337"/>
      <c r="F2952" s="339">
        <f t="shared" si="890"/>
        <v>0</v>
      </c>
      <c r="G2952" s="340">
        <f t="shared" si="891"/>
        <v>0</v>
      </c>
    </row>
    <row r="2953" spans="1:9" ht="20.100000000000001" customHeight="1">
      <c r="A2953" s="371" t="str">
        <f t="shared" si="887"/>
        <v/>
      </c>
      <c r="B2953" s="336" t="str">
        <f t="shared" si="888"/>
        <v/>
      </c>
      <c r="C2953" s="378"/>
      <c r="D2953" s="333" t="str">
        <f t="shared" si="889"/>
        <v/>
      </c>
      <c r="E2953" s="337"/>
      <c r="F2953" s="339">
        <f t="shared" si="890"/>
        <v>0</v>
      </c>
      <c r="G2953" s="340">
        <f t="shared" si="891"/>
        <v>0</v>
      </c>
    </row>
    <row r="2954" spans="1:9" ht="20.100000000000001" customHeight="1">
      <c r="A2954" s="371" t="str">
        <f t="shared" si="887"/>
        <v/>
      </c>
      <c r="B2954" s="336" t="str">
        <f t="shared" si="888"/>
        <v/>
      </c>
      <c r="C2954" s="372"/>
      <c r="D2954" s="333" t="str">
        <f t="shared" si="889"/>
        <v/>
      </c>
      <c r="E2954" s="373"/>
      <c r="F2954" s="339">
        <f t="shared" si="890"/>
        <v>0</v>
      </c>
      <c r="G2954" s="340">
        <f t="shared" si="891"/>
        <v>0</v>
      </c>
    </row>
    <row r="2955" spans="1:9" ht="20.100000000000001" customHeight="1">
      <c r="A2955" s="371" t="str">
        <f t="shared" si="887"/>
        <v/>
      </c>
      <c r="B2955" s="336" t="str">
        <f t="shared" si="888"/>
        <v/>
      </c>
      <c r="C2955" s="372"/>
      <c r="D2955" s="333" t="str">
        <f t="shared" si="889"/>
        <v/>
      </c>
      <c r="E2955" s="373"/>
      <c r="F2955" s="339">
        <f t="shared" si="890"/>
        <v>0</v>
      </c>
      <c r="G2955" s="340">
        <f t="shared" si="891"/>
        <v>0</v>
      </c>
    </row>
    <row r="2956" spans="1:9" ht="20.100000000000001" customHeight="1">
      <c r="A2956" s="371" t="str">
        <f t="shared" si="887"/>
        <v/>
      </c>
      <c r="B2956" s="336" t="str">
        <f t="shared" si="888"/>
        <v/>
      </c>
      <c r="C2956" s="372"/>
      <c r="D2956" s="333" t="str">
        <f t="shared" si="889"/>
        <v/>
      </c>
      <c r="E2956" s="373"/>
      <c r="F2956" s="339">
        <f t="shared" si="890"/>
        <v>0</v>
      </c>
      <c r="G2956" s="340">
        <f t="shared" si="891"/>
        <v>0</v>
      </c>
    </row>
    <row r="2957" spans="1:9" ht="20.100000000000001" customHeight="1">
      <c r="A2957" s="371" t="str">
        <f t="shared" si="887"/>
        <v/>
      </c>
      <c r="B2957" s="336" t="str">
        <f t="shared" si="888"/>
        <v/>
      </c>
      <c r="C2957" s="372"/>
      <c r="D2957" s="333" t="str">
        <f t="shared" si="889"/>
        <v/>
      </c>
      <c r="E2957" s="373"/>
      <c r="F2957" s="339">
        <f t="shared" si="890"/>
        <v>0</v>
      </c>
      <c r="G2957" s="340">
        <f t="shared" si="891"/>
        <v>0</v>
      </c>
    </row>
    <row r="2958" spans="1:9" ht="20.100000000000001" customHeight="1">
      <c r="A2958" s="379"/>
      <c r="B2958" s="338"/>
      <c r="C2958" s="360"/>
      <c r="D2958" s="338"/>
      <c r="E2958" s="356"/>
      <c r="F2958" s="598" t="s">
        <v>29</v>
      </c>
      <c r="G2958" s="341">
        <f>SUBTOTAL(9,G2949:G2957)</f>
        <v>0</v>
      </c>
      <c r="I2958" s="458"/>
    </row>
    <row r="2959" spans="1:9" ht="20.100000000000001" customHeight="1" thickBot="1">
      <c r="A2959" s="380"/>
      <c r="B2959" s="381"/>
      <c r="C2959" s="382"/>
      <c r="D2959" s="381"/>
      <c r="E2959" s="383"/>
      <c r="F2959" s="384"/>
      <c r="G2959" s="385"/>
    </row>
    <row r="2960" spans="1:9" ht="20.100000000000001" customHeight="1" thickBot="1">
      <c r="A2960" s="395">
        <f>B2913</f>
        <v>55</v>
      </c>
      <c r="B2960" s="386" t="str">
        <f>C2913</f>
        <v>Indicadores de calles</v>
      </c>
      <c r="C2960" s="387"/>
      <c r="D2960" s="387" t="s">
        <v>30</v>
      </c>
      <c r="E2960" s="388"/>
      <c r="F2960" s="389" t="s">
        <v>31</v>
      </c>
      <c r="G2960" s="390">
        <f>SUBTOTAL(9,G2918:G2959)</f>
        <v>0</v>
      </c>
    </row>
    <row r="2961" spans="1:7" ht="20.100000000000001" customHeight="1" thickTop="1" thickBot="1"/>
    <row r="2962" spans="1:7" ht="20.100000000000001" customHeight="1" thickTop="1">
      <c r="A2962" s="391" t="s">
        <v>1255</v>
      </c>
      <c r="B2962" s="392"/>
      <c r="C2962" s="392"/>
      <c r="D2962" s="392"/>
      <c r="E2962" s="392"/>
      <c r="F2962" s="392"/>
      <c r="G2962" s="393"/>
    </row>
    <row r="2963" spans="1:7" ht="20.100000000000001" customHeight="1">
      <c r="A2963" s="344" t="s">
        <v>719</v>
      </c>
      <c r="B2963" s="345" t="str">
        <f>Comitente</f>
        <v>INSTITUTO PROVINCIAL DE LA VIVIENDA</v>
      </c>
      <c r="C2963" s="346"/>
      <c r="D2963" s="347"/>
      <c r="E2963" s="347"/>
      <c r="F2963" s="348"/>
      <c r="G2963" s="349"/>
    </row>
    <row r="2964" spans="1:7" ht="20.100000000000001" customHeight="1">
      <c r="A2964" s="344" t="s">
        <v>720</v>
      </c>
      <c r="B2964" s="345" t="str">
        <f>Contratista</f>
        <v>xxxxxx</v>
      </c>
      <c r="C2964" s="350"/>
      <c r="D2964" s="350"/>
      <c r="E2964" s="350"/>
      <c r="F2964" s="351"/>
      <c r="G2964" s="352"/>
    </row>
    <row r="2965" spans="1:7" ht="20.100000000000001" customHeight="1">
      <c r="A2965" s="344" t="s">
        <v>20</v>
      </c>
      <c r="B2965" s="345" t="str">
        <f>Obra</f>
        <v>BARRIO SAN CAYETANO - DPTO. CHIMBAS</v>
      </c>
      <c r="C2965" s="350"/>
      <c r="D2965" s="350"/>
      <c r="E2965" s="350"/>
      <c r="F2965" s="351" t="s">
        <v>33</v>
      </c>
      <c r="G2965" s="353">
        <f>+Datos!$C$10</f>
        <v>43525</v>
      </c>
    </row>
    <row r="2966" spans="1:7" ht="20.100000000000001" customHeight="1">
      <c r="A2966" s="354" t="s">
        <v>718</v>
      </c>
      <c r="B2966" s="355" t="str">
        <f>Ubicación</f>
        <v>DPTO. CHIMBAS</v>
      </c>
      <c r="C2966" s="355"/>
      <c r="D2966" s="338"/>
      <c r="E2966" s="356"/>
      <c r="F2966" s="357"/>
      <c r="G2966" s="358"/>
    </row>
    <row r="2967" spans="1:7" ht="20.100000000000001" customHeight="1">
      <c r="A2967" s="354" t="s">
        <v>34</v>
      </c>
      <c r="B2967" s="359" t="s">
        <v>1126</v>
      </c>
      <c r="C2967" s="360" t="str">
        <f>IFERROR(VLOOKUP(B2967,Tabla_CyP,2,FALSE),"")</f>
        <v>INFRAESTRUCTURA</v>
      </c>
      <c r="D2967" s="361"/>
      <c r="E2967" s="356"/>
      <c r="F2967" s="357"/>
      <c r="G2967" s="358"/>
    </row>
    <row r="2968" spans="1:7" ht="20.100000000000001" customHeight="1">
      <c r="A2968" s="354" t="s">
        <v>21</v>
      </c>
      <c r="B2968" s="394">
        <f>IFERROR(VLOOKUP(COUNTIF($A$1:A2968,"ITEM:"),Tabla_NumeroItem,2,FALSE),"")</f>
        <v>56</v>
      </c>
      <c r="C2968" s="360" t="str">
        <f>IFERROR(VLOOKUP(B2968,Tabla_CyP,2,FALSE),"")</f>
        <v>Vértices de lotes</v>
      </c>
      <c r="D2968" s="338"/>
      <c r="E2968" s="356"/>
      <c r="F2968" s="351" t="s">
        <v>22</v>
      </c>
      <c r="G2968" s="362" t="str">
        <f>IFERROR(VLOOKUP(B2968,Tabla_CyP,4,FALSE),"")</f>
        <v>u</v>
      </c>
    </row>
    <row r="2969" spans="1:7" ht="20.100000000000001" customHeight="1">
      <c r="A2969" s="354"/>
      <c r="B2969" s="355"/>
      <c r="C2969" s="360"/>
      <c r="D2969" s="338"/>
      <c r="E2969" s="356"/>
      <c r="F2969" s="357"/>
      <c r="G2969" s="358"/>
    </row>
    <row r="2970" spans="1:7" ht="20.100000000000001" customHeight="1">
      <c r="A2970" s="628" t="s">
        <v>581</v>
      </c>
      <c r="B2970" s="629"/>
      <c r="C2970" s="630" t="s">
        <v>0</v>
      </c>
      <c r="D2970" s="630" t="s">
        <v>23</v>
      </c>
      <c r="E2970" s="632" t="s">
        <v>24</v>
      </c>
      <c r="F2970" s="624" t="s">
        <v>25</v>
      </c>
      <c r="G2970" s="626" t="s">
        <v>26</v>
      </c>
    </row>
    <row r="2971" spans="1:7" ht="20.100000000000001" customHeight="1">
      <c r="A2971" s="363" t="s">
        <v>582</v>
      </c>
      <c r="B2971" s="364" t="s">
        <v>583</v>
      </c>
      <c r="C2971" s="631"/>
      <c r="D2971" s="631"/>
      <c r="E2971" s="633"/>
      <c r="F2971" s="625"/>
      <c r="G2971" s="627"/>
    </row>
    <row r="2972" spans="1:7" ht="20.100000000000001" customHeight="1">
      <c r="A2972" s="599"/>
      <c r="B2972" s="365"/>
      <c r="C2972" s="366" t="s">
        <v>721</v>
      </c>
      <c r="D2972" s="367"/>
      <c r="E2972" s="368"/>
      <c r="F2972" s="369"/>
      <c r="G2972" s="370"/>
    </row>
    <row r="2973" spans="1:7" ht="20.100000000000001" customHeight="1">
      <c r="A2973" s="371" t="str">
        <f t="shared" ref="A2973:A2985" si="892">IFERROR(VLOOKUP(C2973,Tabla_Insumos,4,FALSE),"")</f>
        <v/>
      </c>
      <c r="B2973" s="336" t="str">
        <f t="shared" ref="B2973:B2985" si="893">IFERROR(VLOOKUP(C2973,Tabla_Insumos,5,FALSE),"")</f>
        <v/>
      </c>
      <c r="C2973" s="409"/>
      <c r="D2973" s="333" t="str">
        <f t="shared" ref="D2973:D2989" si="894">IFERROR(VLOOKUP(C2973,Tabla_Insumos,2,FALSE),"")</f>
        <v/>
      </c>
      <c r="E2973" s="373"/>
      <c r="F2973" s="339">
        <f t="shared" ref="F2973:F2989" si="895">IFERROR(VLOOKUP(C2973,Tabla_Insumos,3,FALSE),0)</f>
        <v>0</v>
      </c>
      <c r="G2973" s="340">
        <f>ROUND(E2973*F2973,2)</f>
        <v>0</v>
      </c>
    </row>
    <row r="2974" spans="1:7" ht="20.100000000000001" customHeight="1">
      <c r="A2974" s="371" t="str">
        <f t="shared" si="892"/>
        <v/>
      </c>
      <c r="B2974" s="336" t="str">
        <f t="shared" si="893"/>
        <v/>
      </c>
      <c r="C2974" s="409"/>
      <c r="D2974" s="333" t="str">
        <f t="shared" si="894"/>
        <v/>
      </c>
      <c r="E2974" s="337"/>
      <c r="F2974" s="339">
        <f t="shared" si="895"/>
        <v>0</v>
      </c>
      <c r="G2974" s="340">
        <f t="shared" ref="G2974:G2989" si="896">ROUND(E2974*F2974,2)</f>
        <v>0</v>
      </c>
    </row>
    <row r="2975" spans="1:7" ht="20.100000000000001" customHeight="1">
      <c r="A2975" s="371" t="str">
        <f t="shared" si="892"/>
        <v/>
      </c>
      <c r="B2975" s="336" t="str">
        <f t="shared" si="893"/>
        <v/>
      </c>
      <c r="C2975" s="409"/>
      <c r="D2975" s="333" t="str">
        <f t="shared" si="894"/>
        <v/>
      </c>
      <c r="E2975" s="337"/>
      <c r="F2975" s="339">
        <f t="shared" si="895"/>
        <v>0</v>
      </c>
      <c r="G2975" s="340">
        <f t="shared" si="896"/>
        <v>0</v>
      </c>
    </row>
    <row r="2976" spans="1:7" ht="20.100000000000001" customHeight="1">
      <c r="A2976" s="371" t="str">
        <f t="shared" si="892"/>
        <v/>
      </c>
      <c r="B2976" s="336" t="str">
        <f t="shared" si="893"/>
        <v/>
      </c>
      <c r="C2976" s="409"/>
      <c r="D2976" s="333" t="str">
        <f t="shared" si="894"/>
        <v/>
      </c>
      <c r="E2976" s="337"/>
      <c r="F2976" s="339">
        <f t="shared" si="895"/>
        <v>0</v>
      </c>
      <c r="G2976" s="340">
        <f t="shared" si="896"/>
        <v>0</v>
      </c>
    </row>
    <row r="2977" spans="1:7" ht="20.100000000000001" customHeight="1">
      <c r="A2977" s="371" t="str">
        <f t="shared" si="892"/>
        <v/>
      </c>
      <c r="B2977" s="336" t="str">
        <f t="shared" si="893"/>
        <v/>
      </c>
      <c r="C2977" s="409"/>
      <c r="D2977" s="333" t="str">
        <f t="shared" si="894"/>
        <v/>
      </c>
      <c r="E2977" s="337"/>
      <c r="F2977" s="339">
        <f t="shared" si="895"/>
        <v>0</v>
      </c>
      <c r="G2977" s="340">
        <f t="shared" si="896"/>
        <v>0</v>
      </c>
    </row>
    <row r="2978" spans="1:7" ht="20.100000000000001" customHeight="1">
      <c r="A2978" s="371" t="str">
        <f t="shared" si="892"/>
        <v/>
      </c>
      <c r="B2978" s="336" t="str">
        <f t="shared" si="893"/>
        <v/>
      </c>
      <c r="C2978" s="409"/>
      <c r="D2978" s="333" t="str">
        <f t="shared" si="894"/>
        <v/>
      </c>
      <c r="E2978" s="373"/>
      <c r="F2978" s="339">
        <f t="shared" si="895"/>
        <v>0</v>
      </c>
      <c r="G2978" s="340">
        <f t="shared" si="896"/>
        <v>0</v>
      </c>
    </row>
    <row r="2979" spans="1:7" ht="20.100000000000001" customHeight="1">
      <c r="A2979" s="371" t="str">
        <f t="shared" si="892"/>
        <v/>
      </c>
      <c r="B2979" s="336" t="str">
        <f t="shared" si="893"/>
        <v/>
      </c>
      <c r="C2979" s="409"/>
      <c r="D2979" s="333" t="str">
        <f t="shared" si="894"/>
        <v/>
      </c>
      <c r="E2979" s="373"/>
      <c r="F2979" s="339">
        <f t="shared" si="895"/>
        <v>0</v>
      </c>
      <c r="G2979" s="340">
        <f t="shared" si="896"/>
        <v>0</v>
      </c>
    </row>
    <row r="2980" spans="1:7" ht="20.100000000000001" customHeight="1">
      <c r="A2980" s="371" t="str">
        <f t="shared" si="892"/>
        <v/>
      </c>
      <c r="B2980" s="336" t="str">
        <f t="shared" si="893"/>
        <v/>
      </c>
      <c r="C2980" s="409"/>
      <c r="D2980" s="333" t="str">
        <f t="shared" si="894"/>
        <v/>
      </c>
      <c r="E2980" s="373"/>
      <c r="F2980" s="339">
        <f t="shared" si="895"/>
        <v>0</v>
      </c>
      <c r="G2980" s="340">
        <f t="shared" si="896"/>
        <v>0</v>
      </c>
    </row>
    <row r="2981" spans="1:7" ht="20.100000000000001" customHeight="1">
      <c r="A2981" s="371" t="str">
        <f t="shared" si="892"/>
        <v/>
      </c>
      <c r="B2981" s="336" t="str">
        <f t="shared" si="893"/>
        <v/>
      </c>
      <c r="C2981" s="409"/>
      <c r="D2981" s="333" t="str">
        <f t="shared" si="894"/>
        <v/>
      </c>
      <c r="E2981" s="373"/>
      <c r="F2981" s="339">
        <f t="shared" si="895"/>
        <v>0</v>
      </c>
      <c r="G2981" s="340">
        <f t="shared" si="896"/>
        <v>0</v>
      </c>
    </row>
    <row r="2982" spans="1:7" ht="20.100000000000001" customHeight="1">
      <c r="A2982" s="371" t="str">
        <f t="shared" si="892"/>
        <v/>
      </c>
      <c r="B2982" s="336" t="str">
        <f t="shared" si="893"/>
        <v/>
      </c>
      <c r="C2982" s="409"/>
      <c r="D2982" s="333" t="str">
        <f t="shared" si="894"/>
        <v/>
      </c>
      <c r="E2982" s="373"/>
      <c r="F2982" s="339">
        <f t="shared" si="895"/>
        <v>0</v>
      </c>
      <c r="G2982" s="340">
        <f t="shared" si="896"/>
        <v>0</v>
      </c>
    </row>
    <row r="2983" spans="1:7" ht="20.100000000000001" customHeight="1">
      <c r="A2983" s="371" t="str">
        <f t="shared" si="892"/>
        <v/>
      </c>
      <c r="B2983" s="336" t="str">
        <f t="shared" si="893"/>
        <v/>
      </c>
      <c r="C2983" s="409"/>
      <c r="D2983" s="333" t="str">
        <f t="shared" si="894"/>
        <v/>
      </c>
      <c r="E2983" s="373"/>
      <c r="F2983" s="339">
        <f t="shared" si="895"/>
        <v>0</v>
      </c>
      <c r="G2983" s="340">
        <f t="shared" si="896"/>
        <v>0</v>
      </c>
    </row>
    <row r="2984" spans="1:7" ht="20.100000000000001" customHeight="1">
      <c r="A2984" s="371" t="str">
        <f t="shared" si="892"/>
        <v/>
      </c>
      <c r="B2984" s="336" t="str">
        <f t="shared" si="893"/>
        <v/>
      </c>
      <c r="C2984" s="409"/>
      <c r="D2984" s="333" t="str">
        <f t="shared" si="894"/>
        <v/>
      </c>
      <c r="E2984" s="373"/>
      <c r="F2984" s="339">
        <f t="shared" si="895"/>
        <v>0</v>
      </c>
      <c r="G2984" s="340">
        <f t="shared" si="896"/>
        <v>0</v>
      </c>
    </row>
    <row r="2985" spans="1:7" ht="20.100000000000001" customHeight="1">
      <c r="A2985" s="371" t="str">
        <f t="shared" si="892"/>
        <v/>
      </c>
      <c r="B2985" s="336" t="str">
        <f t="shared" si="893"/>
        <v/>
      </c>
      <c r="C2985" s="409"/>
      <c r="D2985" s="333" t="str">
        <f t="shared" si="894"/>
        <v/>
      </c>
      <c r="E2985" s="373"/>
      <c r="F2985" s="339">
        <f t="shared" si="895"/>
        <v>0</v>
      </c>
      <c r="G2985" s="340">
        <f t="shared" si="896"/>
        <v>0</v>
      </c>
    </row>
    <row r="2986" spans="1:7" ht="20.100000000000001" customHeight="1">
      <c r="A2986" s="371" t="str">
        <f>IFERROR(VLOOKUP(C2986,Tabla_Insumos,4,FALSE),"")</f>
        <v/>
      </c>
      <c r="B2986" s="336" t="str">
        <f>IFERROR(VLOOKUP(C2986,Tabla_Insumos,5,FALSE),"")</f>
        <v/>
      </c>
      <c r="C2986" s="409"/>
      <c r="D2986" s="333" t="str">
        <f>IFERROR(VLOOKUP(C2986,Tabla_Insumos,2,FALSE),"")</f>
        <v/>
      </c>
      <c r="E2986" s="373"/>
      <c r="F2986" s="339">
        <f>IFERROR(VLOOKUP(C2986,Tabla_Insumos,3,FALSE),0)</f>
        <v>0</v>
      </c>
      <c r="G2986" s="340">
        <f>ROUND(E2986*F2986,2)</f>
        <v>0</v>
      </c>
    </row>
    <row r="2987" spans="1:7" ht="20.100000000000001" customHeight="1">
      <c r="A2987" s="371" t="str">
        <f>IFERROR(VLOOKUP(C2987,Tabla_Insumos,4,FALSE),"")</f>
        <v/>
      </c>
      <c r="B2987" s="336" t="str">
        <f>IFERROR(VLOOKUP(C2987,Tabla_Insumos,5,FALSE),"")</f>
        <v/>
      </c>
      <c r="C2987" s="409"/>
      <c r="D2987" s="333" t="str">
        <f>IFERROR(VLOOKUP(C2987,Tabla_Insumos,2,FALSE),"")</f>
        <v/>
      </c>
      <c r="E2987" s="373"/>
      <c r="F2987" s="339">
        <f>IFERROR(VLOOKUP(C2987,Tabla_Insumos,3,FALSE),0)</f>
        <v>0</v>
      </c>
      <c r="G2987" s="340">
        <f>ROUND(E2987*F2987,2)</f>
        <v>0</v>
      </c>
    </row>
    <row r="2988" spans="1:7" ht="20.100000000000001" customHeight="1">
      <c r="A2988" s="371" t="str">
        <f>IFERROR(VLOOKUP(C2988,Tabla_Insumos,4,FALSE),"")</f>
        <v/>
      </c>
      <c r="B2988" s="336" t="str">
        <f>IFERROR(VLOOKUP(C2988,Tabla_Insumos,5,FALSE),"")</f>
        <v/>
      </c>
      <c r="C2988" s="409"/>
      <c r="D2988" s="333" t="str">
        <f>IFERROR(VLOOKUP(C2988,Tabla_Insumos,2,FALSE),"")</f>
        <v/>
      </c>
      <c r="E2988" s="373"/>
      <c r="F2988" s="339">
        <f>IFERROR(VLOOKUP(C2988,Tabla_Insumos,3,FALSE),0)</f>
        <v>0</v>
      </c>
      <c r="G2988" s="340">
        <f>ROUND(E2988*F2988,2)</f>
        <v>0</v>
      </c>
    </row>
    <row r="2989" spans="1:7" ht="20.100000000000001" customHeight="1">
      <c r="A2989" s="371" t="str">
        <f>IFERROR(VLOOKUP(C2989,Tabla_Insumos,4,FALSE),"")</f>
        <v/>
      </c>
      <c r="B2989" s="336" t="str">
        <f>IFERROR(VLOOKUP(C2989,Tabla_Insumos,5,FALSE),"")</f>
        <v/>
      </c>
      <c r="C2989" s="409"/>
      <c r="D2989" s="333" t="str">
        <f t="shared" si="894"/>
        <v/>
      </c>
      <c r="E2989" s="373"/>
      <c r="F2989" s="339">
        <f t="shared" si="895"/>
        <v>0</v>
      </c>
      <c r="G2989" s="340">
        <f t="shared" si="896"/>
        <v>0</v>
      </c>
    </row>
    <row r="2990" spans="1:7" ht="20.100000000000001" customHeight="1">
      <c r="A2990" s="374"/>
      <c r="B2990" s="360"/>
      <c r="C2990" s="360"/>
      <c r="D2990" s="338"/>
      <c r="E2990" s="356"/>
      <c r="F2990" s="598" t="s">
        <v>27</v>
      </c>
      <c r="G2990" s="341">
        <f>SUBTOTAL(9,G2973:G2989)</f>
        <v>0</v>
      </c>
    </row>
    <row r="2991" spans="1:7" ht="20.100000000000001" customHeight="1">
      <c r="A2991" s="374"/>
      <c r="B2991" s="360"/>
      <c r="C2991" s="347" t="s">
        <v>722</v>
      </c>
      <c r="D2991" s="338"/>
      <c r="E2991" s="356"/>
      <c r="F2991" s="357"/>
      <c r="G2991" s="375"/>
    </row>
    <row r="2992" spans="1:7" ht="20.100000000000001" customHeight="1">
      <c r="A2992" s="371" t="str">
        <f t="shared" ref="A2992:A2999" si="897">IFERROR(VLOOKUP(C2992,Tabla_Insumos,4,FALSE),"")</f>
        <v/>
      </c>
      <c r="B2992" s="336" t="str">
        <f t="shared" ref="B2992:B2999" si="898">IFERROR(VLOOKUP(C2992,Tabla_Insumos,5,FALSE),"")</f>
        <v/>
      </c>
      <c r="C2992" s="398"/>
      <c r="D2992" s="333" t="str">
        <f t="shared" ref="D2992:D2999" si="899">IFERROR(VLOOKUP(C2992,Tabla_Insumos,2,FALSE),"")</f>
        <v/>
      </c>
      <c r="E2992" s="400"/>
      <c r="F2992" s="376">
        <f t="shared" ref="F2992:F2999" si="900">IFERROR(VLOOKUP(C2992,Tabla_Insumos,3,FALSE),0)</f>
        <v>0</v>
      </c>
      <c r="G2992" s="340">
        <f>ROUND(E2992*F2992,2)</f>
        <v>0</v>
      </c>
    </row>
    <row r="2993" spans="1:7" ht="20.100000000000001" customHeight="1">
      <c r="A2993" s="371" t="str">
        <f t="shared" si="897"/>
        <v/>
      </c>
      <c r="B2993" s="336" t="str">
        <f t="shared" si="898"/>
        <v/>
      </c>
      <c r="C2993" s="398"/>
      <c r="D2993" s="333" t="str">
        <f t="shared" si="899"/>
        <v/>
      </c>
      <c r="E2993" s="400"/>
      <c r="F2993" s="376">
        <f t="shared" si="900"/>
        <v>0</v>
      </c>
      <c r="G2993" s="340">
        <f t="shared" ref="G2993:G2999" si="901">ROUND(E2993*F2993,2)</f>
        <v>0</v>
      </c>
    </row>
    <row r="2994" spans="1:7" ht="20.100000000000001" customHeight="1">
      <c r="A2994" s="371" t="str">
        <f t="shared" si="897"/>
        <v/>
      </c>
      <c r="B2994" s="336" t="str">
        <f t="shared" si="898"/>
        <v/>
      </c>
      <c r="C2994" s="399"/>
      <c r="D2994" s="333" t="str">
        <f t="shared" si="899"/>
        <v/>
      </c>
      <c r="E2994" s="400"/>
      <c r="F2994" s="376">
        <f t="shared" si="900"/>
        <v>0</v>
      </c>
      <c r="G2994" s="340">
        <f t="shared" si="901"/>
        <v>0</v>
      </c>
    </row>
    <row r="2995" spans="1:7" ht="20.100000000000001" customHeight="1">
      <c r="A2995" s="371" t="str">
        <f t="shared" si="897"/>
        <v/>
      </c>
      <c r="B2995" s="336" t="str">
        <f t="shared" si="898"/>
        <v/>
      </c>
      <c r="C2995" s="343"/>
      <c r="D2995" s="333" t="str">
        <f t="shared" si="899"/>
        <v/>
      </c>
      <c r="E2995" s="337"/>
      <c r="F2995" s="376">
        <f t="shared" si="900"/>
        <v>0</v>
      </c>
      <c r="G2995" s="340">
        <f t="shared" si="901"/>
        <v>0</v>
      </c>
    </row>
    <row r="2996" spans="1:7" ht="20.100000000000001" customHeight="1">
      <c r="A2996" s="371" t="str">
        <f t="shared" si="897"/>
        <v/>
      </c>
      <c r="B2996" s="336" t="str">
        <f t="shared" si="898"/>
        <v/>
      </c>
      <c r="C2996" s="336"/>
      <c r="D2996" s="333" t="str">
        <f t="shared" si="899"/>
        <v/>
      </c>
      <c r="E2996" s="337"/>
      <c r="F2996" s="376">
        <f t="shared" si="900"/>
        <v>0</v>
      </c>
      <c r="G2996" s="340">
        <f t="shared" si="901"/>
        <v>0</v>
      </c>
    </row>
    <row r="2997" spans="1:7" ht="20.100000000000001" customHeight="1">
      <c r="A2997" s="371" t="str">
        <f t="shared" si="897"/>
        <v/>
      </c>
      <c r="B2997" s="336" t="str">
        <f t="shared" si="898"/>
        <v/>
      </c>
      <c r="C2997" s="336"/>
      <c r="D2997" s="333" t="str">
        <f t="shared" si="899"/>
        <v/>
      </c>
      <c r="E2997" s="337"/>
      <c r="F2997" s="376">
        <f t="shared" si="900"/>
        <v>0</v>
      </c>
      <c r="G2997" s="340">
        <f t="shared" si="901"/>
        <v>0</v>
      </c>
    </row>
    <row r="2998" spans="1:7" ht="20.100000000000001" customHeight="1">
      <c r="A2998" s="371" t="str">
        <f t="shared" si="897"/>
        <v/>
      </c>
      <c r="B2998" s="336" t="str">
        <f t="shared" si="898"/>
        <v/>
      </c>
      <c r="C2998" s="372"/>
      <c r="D2998" s="333" t="str">
        <f t="shared" si="899"/>
        <v/>
      </c>
      <c r="E2998" s="373"/>
      <c r="F2998" s="376">
        <f t="shared" si="900"/>
        <v>0</v>
      </c>
      <c r="G2998" s="340">
        <f t="shared" si="901"/>
        <v>0</v>
      </c>
    </row>
    <row r="2999" spans="1:7" ht="20.100000000000001" customHeight="1">
      <c r="A2999" s="371" t="str">
        <f t="shared" si="897"/>
        <v/>
      </c>
      <c r="B2999" s="336" t="str">
        <f t="shared" si="898"/>
        <v/>
      </c>
      <c r="C2999" s="372"/>
      <c r="D2999" s="333" t="str">
        <f t="shared" si="899"/>
        <v/>
      </c>
      <c r="E2999" s="373"/>
      <c r="F2999" s="376">
        <f t="shared" si="900"/>
        <v>0</v>
      </c>
      <c r="G2999" s="340">
        <f t="shared" si="901"/>
        <v>0</v>
      </c>
    </row>
    <row r="3000" spans="1:7" ht="20.100000000000001" customHeight="1">
      <c r="A3000" s="374"/>
      <c r="B3000" s="360"/>
      <c r="C3000" s="360"/>
      <c r="D3000" s="338"/>
      <c r="E3000" s="356"/>
      <c r="F3000" s="598" t="s">
        <v>28</v>
      </c>
      <c r="G3000" s="341">
        <f>SUBTOTAL(9,G2992:G2999)</f>
        <v>0</v>
      </c>
    </row>
    <row r="3001" spans="1:7" ht="20.100000000000001" customHeight="1">
      <c r="A3001" s="374"/>
      <c r="B3001" s="360"/>
      <c r="C3001" s="347" t="s">
        <v>723</v>
      </c>
      <c r="D3001" s="338"/>
      <c r="E3001" s="356"/>
      <c r="F3001" s="357"/>
      <c r="G3001" s="375"/>
    </row>
    <row r="3002" spans="1:7" ht="20.100000000000001" customHeight="1">
      <c r="A3002" s="371" t="str">
        <f t="shared" ref="A3002:A3010" si="902">IFERROR(VLOOKUP(C3002,Tabla_Insumos,4,FALSE),"")</f>
        <v/>
      </c>
      <c r="B3002" s="336" t="str">
        <f t="shared" ref="B3002:B3010" si="903">IFERROR(VLOOKUP(C3002,Tabla_Insumos,5,FALSE),"")</f>
        <v/>
      </c>
      <c r="C3002" s="399"/>
      <c r="D3002" s="333" t="str">
        <f t="shared" ref="D3002:D3010" si="904">IFERROR(VLOOKUP(C3002,Tabla_Insumos,2,FALSE),"")</f>
        <v/>
      </c>
      <c r="E3002" s="337"/>
      <c r="F3002" s="339">
        <f t="shared" ref="F3002:F3010" si="905">IFERROR(VLOOKUP(C3002,Tabla_Insumos,3,FALSE),0)</f>
        <v>0</v>
      </c>
      <c r="G3002" s="340">
        <f>ROUND(E3002*F3002,2)</f>
        <v>0</v>
      </c>
    </row>
    <row r="3003" spans="1:7" ht="20.100000000000001" customHeight="1">
      <c r="A3003" s="371" t="str">
        <f t="shared" si="902"/>
        <v/>
      </c>
      <c r="B3003" s="336" t="str">
        <f t="shared" si="903"/>
        <v/>
      </c>
      <c r="C3003" s="399"/>
      <c r="D3003" s="333" t="str">
        <f t="shared" si="904"/>
        <v/>
      </c>
      <c r="E3003" s="401"/>
      <c r="F3003" s="339">
        <f t="shared" si="905"/>
        <v>0</v>
      </c>
      <c r="G3003" s="340">
        <f t="shared" ref="G3003:G3010" si="906">ROUND(E3003*F3003,2)</f>
        <v>0</v>
      </c>
    </row>
    <row r="3004" spans="1:7" ht="20.100000000000001" customHeight="1">
      <c r="A3004" s="371" t="str">
        <f t="shared" si="902"/>
        <v/>
      </c>
      <c r="B3004" s="336" t="str">
        <f t="shared" si="903"/>
        <v/>
      </c>
      <c r="C3004" s="342"/>
      <c r="D3004" s="333" t="str">
        <f t="shared" si="904"/>
        <v/>
      </c>
      <c r="E3004" s="337"/>
      <c r="F3004" s="339">
        <f t="shared" si="905"/>
        <v>0</v>
      </c>
      <c r="G3004" s="340">
        <f t="shared" si="906"/>
        <v>0</v>
      </c>
    </row>
    <row r="3005" spans="1:7" ht="20.100000000000001" customHeight="1">
      <c r="A3005" s="371" t="str">
        <f t="shared" si="902"/>
        <v/>
      </c>
      <c r="B3005" s="336" t="str">
        <f t="shared" si="903"/>
        <v/>
      </c>
      <c r="C3005" s="377"/>
      <c r="D3005" s="333" t="str">
        <f t="shared" si="904"/>
        <v/>
      </c>
      <c r="E3005" s="337"/>
      <c r="F3005" s="339">
        <f t="shared" si="905"/>
        <v>0</v>
      </c>
      <c r="G3005" s="340">
        <f t="shared" si="906"/>
        <v>0</v>
      </c>
    </row>
    <row r="3006" spans="1:7" ht="20.100000000000001" customHeight="1">
      <c r="A3006" s="371" t="str">
        <f t="shared" si="902"/>
        <v/>
      </c>
      <c r="B3006" s="336" t="str">
        <f t="shared" si="903"/>
        <v/>
      </c>
      <c r="C3006" s="378"/>
      <c r="D3006" s="333" t="str">
        <f t="shared" si="904"/>
        <v/>
      </c>
      <c r="E3006" s="337"/>
      <c r="F3006" s="339">
        <f t="shared" si="905"/>
        <v>0</v>
      </c>
      <c r="G3006" s="340">
        <f t="shared" si="906"/>
        <v>0</v>
      </c>
    </row>
    <row r="3007" spans="1:7" ht="20.100000000000001" customHeight="1">
      <c r="A3007" s="371" t="str">
        <f t="shared" si="902"/>
        <v/>
      </c>
      <c r="B3007" s="336" t="str">
        <f t="shared" si="903"/>
        <v/>
      </c>
      <c r="C3007" s="372"/>
      <c r="D3007" s="333" t="str">
        <f t="shared" si="904"/>
        <v/>
      </c>
      <c r="E3007" s="373"/>
      <c r="F3007" s="339">
        <f t="shared" si="905"/>
        <v>0</v>
      </c>
      <c r="G3007" s="340">
        <f t="shared" si="906"/>
        <v>0</v>
      </c>
    </row>
    <row r="3008" spans="1:7" ht="20.100000000000001" customHeight="1">
      <c r="A3008" s="371" t="str">
        <f t="shared" si="902"/>
        <v/>
      </c>
      <c r="B3008" s="336" t="str">
        <f t="shared" si="903"/>
        <v/>
      </c>
      <c r="C3008" s="372"/>
      <c r="D3008" s="333" t="str">
        <f t="shared" si="904"/>
        <v/>
      </c>
      <c r="E3008" s="373"/>
      <c r="F3008" s="339">
        <f t="shared" si="905"/>
        <v>0</v>
      </c>
      <c r="G3008" s="340">
        <f t="shared" si="906"/>
        <v>0</v>
      </c>
    </row>
    <row r="3009" spans="1:7" ht="20.100000000000001" customHeight="1">
      <c r="A3009" s="371" t="str">
        <f t="shared" si="902"/>
        <v/>
      </c>
      <c r="B3009" s="336" t="str">
        <f t="shared" si="903"/>
        <v/>
      </c>
      <c r="C3009" s="372"/>
      <c r="D3009" s="333" t="str">
        <f t="shared" si="904"/>
        <v/>
      </c>
      <c r="E3009" s="373"/>
      <c r="F3009" s="339">
        <f t="shared" si="905"/>
        <v>0</v>
      </c>
      <c r="G3009" s="340">
        <f t="shared" si="906"/>
        <v>0</v>
      </c>
    </row>
    <row r="3010" spans="1:7" ht="20.100000000000001" customHeight="1">
      <c r="A3010" s="371" t="str">
        <f t="shared" si="902"/>
        <v/>
      </c>
      <c r="B3010" s="336" t="str">
        <f t="shared" si="903"/>
        <v/>
      </c>
      <c r="C3010" s="372"/>
      <c r="D3010" s="333" t="str">
        <f t="shared" si="904"/>
        <v/>
      </c>
      <c r="E3010" s="373"/>
      <c r="F3010" s="339">
        <f t="shared" si="905"/>
        <v>0</v>
      </c>
      <c r="G3010" s="340">
        <f t="shared" si="906"/>
        <v>0</v>
      </c>
    </row>
    <row r="3011" spans="1:7" ht="20.100000000000001" customHeight="1">
      <c r="A3011" s="379"/>
      <c r="B3011" s="338"/>
      <c r="C3011" s="360"/>
      <c r="D3011" s="338"/>
      <c r="E3011" s="356"/>
      <c r="F3011" s="598" t="s">
        <v>29</v>
      </c>
      <c r="G3011" s="341">
        <f>SUBTOTAL(9,G3002:G3010)</f>
        <v>0</v>
      </c>
    </row>
    <row r="3012" spans="1:7" ht="20.100000000000001" customHeight="1" thickBot="1">
      <c r="A3012" s="380"/>
      <c r="B3012" s="381"/>
      <c r="C3012" s="382"/>
      <c r="D3012" s="381"/>
      <c r="E3012" s="383"/>
      <c r="F3012" s="384"/>
      <c r="G3012" s="385"/>
    </row>
    <row r="3013" spans="1:7" ht="20.100000000000001" customHeight="1" thickBot="1">
      <c r="A3013" s="395">
        <f>B2968</f>
        <v>56</v>
      </c>
      <c r="B3013" s="386" t="str">
        <f>C2968</f>
        <v>Vértices de lotes</v>
      </c>
      <c r="C3013" s="387"/>
      <c r="D3013" s="387" t="s">
        <v>30</v>
      </c>
      <c r="E3013" s="388"/>
      <c r="F3013" s="389" t="s">
        <v>31</v>
      </c>
      <c r="G3013" s="390">
        <f>SUBTOTAL(9,G2973:G3012)</f>
        <v>0</v>
      </c>
    </row>
    <row r="3014" spans="1:7" ht="20.100000000000001" customHeight="1" thickTop="1" thickBot="1"/>
    <row r="3015" spans="1:7" ht="20.100000000000001" customHeight="1" thickTop="1">
      <c r="A3015" s="391" t="s">
        <v>1255</v>
      </c>
      <c r="B3015" s="392"/>
      <c r="C3015" s="392"/>
      <c r="D3015" s="392"/>
      <c r="E3015" s="392"/>
      <c r="F3015" s="392"/>
      <c r="G3015" s="393"/>
    </row>
    <row r="3016" spans="1:7" ht="20.100000000000001" customHeight="1">
      <c r="A3016" s="344" t="s">
        <v>719</v>
      </c>
      <c r="B3016" s="345" t="str">
        <f>Comitente</f>
        <v>INSTITUTO PROVINCIAL DE LA VIVIENDA</v>
      </c>
      <c r="C3016" s="346"/>
      <c r="D3016" s="347"/>
      <c r="E3016" s="347"/>
      <c r="F3016" s="348"/>
      <c r="G3016" s="349"/>
    </row>
    <row r="3017" spans="1:7" ht="20.100000000000001" customHeight="1">
      <c r="A3017" s="344" t="s">
        <v>720</v>
      </c>
      <c r="B3017" s="345" t="str">
        <f>Contratista</f>
        <v>xxxxxx</v>
      </c>
      <c r="C3017" s="350"/>
      <c r="D3017" s="350"/>
      <c r="E3017" s="350"/>
      <c r="F3017" s="351"/>
      <c r="G3017" s="352"/>
    </row>
    <row r="3018" spans="1:7" ht="20.100000000000001" customHeight="1">
      <c r="A3018" s="344" t="s">
        <v>20</v>
      </c>
      <c r="B3018" s="345" t="str">
        <f>Obra</f>
        <v>BARRIO SAN CAYETANO - DPTO. CHIMBAS</v>
      </c>
      <c r="C3018" s="350"/>
      <c r="D3018" s="350"/>
      <c r="E3018" s="350"/>
      <c r="F3018" s="351" t="s">
        <v>33</v>
      </c>
      <c r="G3018" s="353">
        <f>+Datos!$C$10</f>
        <v>43525</v>
      </c>
    </row>
    <row r="3019" spans="1:7" ht="20.100000000000001" customHeight="1">
      <c r="A3019" s="354" t="s">
        <v>718</v>
      </c>
      <c r="B3019" s="355" t="str">
        <f>Ubicación</f>
        <v>DPTO. CHIMBAS</v>
      </c>
      <c r="C3019" s="355"/>
      <c r="D3019" s="338"/>
      <c r="E3019" s="356"/>
      <c r="F3019" s="357"/>
      <c r="G3019" s="358"/>
    </row>
    <row r="3020" spans="1:7" ht="20.100000000000001" customHeight="1">
      <c r="A3020" s="354" t="s">
        <v>34</v>
      </c>
      <c r="B3020" s="359" t="s">
        <v>1126</v>
      </c>
      <c r="C3020" s="360" t="str">
        <f>IFERROR(VLOOKUP(B3020,Tabla_CyP,2,FALSE),"")</f>
        <v>INFRAESTRUCTURA</v>
      </c>
      <c r="D3020" s="361"/>
      <c r="E3020" s="356"/>
      <c r="F3020" s="357"/>
      <c r="G3020" s="358"/>
    </row>
    <row r="3021" spans="1:7" ht="20.100000000000001" customHeight="1">
      <c r="A3021" s="354" t="s">
        <v>21</v>
      </c>
      <c r="B3021" s="394">
        <f>IFERROR(VLOOKUP(COUNTIF($A$1:A3021,"ITEM:"),Tabla_NumeroItem,2,FALSE),"")</f>
        <v>57</v>
      </c>
      <c r="C3021" s="360" t="str">
        <f>IFERROR(VLOOKUP(B3021,Tabla_CyP,2,FALSE),"")</f>
        <v>Ejecución de veredas municipales</v>
      </c>
      <c r="D3021" s="338"/>
      <c r="E3021" s="356"/>
      <c r="F3021" s="351" t="s">
        <v>22</v>
      </c>
      <c r="G3021" s="362" t="str">
        <f>IFERROR(VLOOKUP(B3021,Tabla_CyP,4,FALSE),"")</f>
        <v>m2</v>
      </c>
    </row>
    <row r="3022" spans="1:7" ht="20.100000000000001" customHeight="1">
      <c r="A3022" s="354"/>
      <c r="B3022" s="355"/>
      <c r="C3022" s="360"/>
      <c r="D3022" s="338"/>
      <c r="E3022" s="356"/>
      <c r="F3022" s="357"/>
      <c r="G3022" s="358"/>
    </row>
    <row r="3023" spans="1:7" ht="20.100000000000001" customHeight="1">
      <c r="A3023" s="628" t="s">
        <v>581</v>
      </c>
      <c r="B3023" s="629"/>
      <c r="C3023" s="630" t="s">
        <v>0</v>
      </c>
      <c r="D3023" s="630" t="s">
        <v>23</v>
      </c>
      <c r="E3023" s="632" t="s">
        <v>24</v>
      </c>
      <c r="F3023" s="624" t="s">
        <v>25</v>
      </c>
      <c r="G3023" s="626" t="s">
        <v>26</v>
      </c>
    </row>
    <row r="3024" spans="1:7" ht="20.100000000000001" customHeight="1">
      <c r="A3024" s="363" t="s">
        <v>582</v>
      </c>
      <c r="B3024" s="364" t="s">
        <v>583</v>
      </c>
      <c r="C3024" s="631"/>
      <c r="D3024" s="631"/>
      <c r="E3024" s="633"/>
      <c r="F3024" s="625"/>
      <c r="G3024" s="627"/>
    </row>
    <row r="3025" spans="1:7" ht="20.100000000000001" customHeight="1">
      <c r="A3025" s="599"/>
      <c r="B3025" s="365"/>
      <c r="C3025" s="366" t="s">
        <v>721</v>
      </c>
      <c r="D3025" s="367"/>
      <c r="E3025" s="368"/>
      <c r="F3025" s="369"/>
      <c r="G3025" s="370"/>
    </row>
    <row r="3026" spans="1:7" ht="20.100000000000001" customHeight="1">
      <c r="A3026" s="371" t="str">
        <f t="shared" ref="A3026:A3043" si="907">IFERROR(VLOOKUP(C3026,Tabla_Insumos,4,FALSE),"")</f>
        <v/>
      </c>
      <c r="B3026" s="336" t="str">
        <f t="shared" ref="B3026:B3043" si="908">IFERROR(VLOOKUP(C3026,Tabla_Insumos,5,FALSE),"")</f>
        <v/>
      </c>
      <c r="C3026" s="409"/>
      <c r="D3026" s="333" t="str">
        <f t="shared" ref="D3026:D3043" si="909">IFERROR(VLOOKUP(C3026,Tabla_Insumos,2,FALSE),"")</f>
        <v/>
      </c>
      <c r="E3026" s="415"/>
      <c r="F3026" s="339">
        <f t="shared" ref="F3026:F3043" si="910">IFERROR(VLOOKUP(C3026,Tabla_Insumos,3,FALSE),0)</f>
        <v>0</v>
      </c>
      <c r="G3026" s="340">
        <f>ROUND(E3026*F3026,2)</f>
        <v>0</v>
      </c>
    </row>
    <row r="3027" spans="1:7" ht="20.100000000000001" customHeight="1">
      <c r="A3027" s="371" t="str">
        <f t="shared" si="907"/>
        <v/>
      </c>
      <c r="B3027" s="336" t="str">
        <f t="shared" si="908"/>
        <v/>
      </c>
      <c r="C3027" s="409"/>
      <c r="D3027" s="333" t="str">
        <f t="shared" si="909"/>
        <v/>
      </c>
      <c r="E3027" s="415"/>
      <c r="F3027" s="339">
        <f t="shared" si="910"/>
        <v>0</v>
      </c>
      <c r="G3027" s="340">
        <f t="shared" ref="G3027:G3043" si="911">ROUND(E3027*F3027,2)</f>
        <v>0</v>
      </c>
    </row>
    <row r="3028" spans="1:7" ht="20.100000000000001" customHeight="1">
      <c r="A3028" s="371" t="str">
        <f t="shared" si="907"/>
        <v/>
      </c>
      <c r="B3028" s="336" t="str">
        <f t="shared" si="908"/>
        <v/>
      </c>
      <c r="C3028" s="409"/>
      <c r="D3028" s="333" t="str">
        <f t="shared" si="909"/>
        <v/>
      </c>
      <c r="E3028" s="415"/>
      <c r="F3028" s="339">
        <f t="shared" si="910"/>
        <v>0</v>
      </c>
      <c r="G3028" s="340">
        <f t="shared" si="911"/>
        <v>0</v>
      </c>
    </row>
    <row r="3029" spans="1:7" ht="20.100000000000001" customHeight="1">
      <c r="A3029" s="371" t="str">
        <f t="shared" si="907"/>
        <v/>
      </c>
      <c r="B3029" s="336" t="str">
        <f t="shared" si="908"/>
        <v/>
      </c>
      <c r="C3029" s="409"/>
      <c r="D3029" s="333" t="str">
        <f t="shared" si="909"/>
        <v/>
      </c>
      <c r="E3029" s="373"/>
      <c r="F3029" s="339">
        <f t="shared" si="910"/>
        <v>0</v>
      </c>
      <c r="G3029" s="340">
        <f t="shared" si="911"/>
        <v>0</v>
      </c>
    </row>
    <row r="3030" spans="1:7" ht="20.100000000000001" customHeight="1">
      <c r="A3030" s="371" t="str">
        <f t="shared" si="907"/>
        <v/>
      </c>
      <c r="B3030" s="336" t="str">
        <f t="shared" si="908"/>
        <v/>
      </c>
      <c r="C3030" s="409"/>
      <c r="D3030" s="333" t="str">
        <f t="shared" si="909"/>
        <v/>
      </c>
      <c r="E3030" s="373"/>
      <c r="F3030" s="339">
        <f t="shared" si="910"/>
        <v>0</v>
      </c>
      <c r="G3030" s="340">
        <f t="shared" si="911"/>
        <v>0</v>
      </c>
    </row>
    <row r="3031" spans="1:7" ht="20.100000000000001" customHeight="1">
      <c r="A3031" s="371" t="str">
        <f t="shared" si="907"/>
        <v/>
      </c>
      <c r="B3031" s="336" t="str">
        <f t="shared" si="908"/>
        <v/>
      </c>
      <c r="C3031" s="409"/>
      <c r="D3031" s="333" t="str">
        <f t="shared" si="909"/>
        <v/>
      </c>
      <c r="E3031" s="373"/>
      <c r="F3031" s="339">
        <f t="shared" si="910"/>
        <v>0</v>
      </c>
      <c r="G3031" s="340">
        <f t="shared" si="911"/>
        <v>0</v>
      </c>
    </row>
    <row r="3032" spans="1:7" ht="20.100000000000001" customHeight="1">
      <c r="A3032" s="371" t="str">
        <f t="shared" si="907"/>
        <v/>
      </c>
      <c r="B3032" s="336" t="str">
        <f t="shared" si="908"/>
        <v/>
      </c>
      <c r="C3032" s="409"/>
      <c r="D3032" s="333" t="str">
        <f t="shared" si="909"/>
        <v/>
      </c>
      <c r="E3032" s="373"/>
      <c r="F3032" s="339">
        <f t="shared" si="910"/>
        <v>0</v>
      </c>
      <c r="G3032" s="340">
        <f t="shared" si="911"/>
        <v>0</v>
      </c>
    </row>
    <row r="3033" spans="1:7" ht="20.100000000000001" customHeight="1">
      <c r="A3033" s="371" t="str">
        <f t="shared" si="907"/>
        <v/>
      </c>
      <c r="B3033" s="336" t="str">
        <f t="shared" si="908"/>
        <v/>
      </c>
      <c r="C3033" s="409"/>
      <c r="D3033" s="333" t="str">
        <f t="shared" si="909"/>
        <v/>
      </c>
      <c r="E3033" s="373"/>
      <c r="F3033" s="339">
        <f t="shared" si="910"/>
        <v>0</v>
      </c>
      <c r="G3033" s="340">
        <f t="shared" si="911"/>
        <v>0</v>
      </c>
    </row>
    <row r="3034" spans="1:7" ht="20.100000000000001" customHeight="1">
      <c r="A3034" s="371" t="str">
        <f t="shared" si="907"/>
        <v/>
      </c>
      <c r="B3034" s="336" t="str">
        <f t="shared" si="908"/>
        <v/>
      </c>
      <c r="C3034" s="409"/>
      <c r="D3034" s="333" t="str">
        <f t="shared" si="909"/>
        <v/>
      </c>
      <c r="E3034" s="373"/>
      <c r="F3034" s="339">
        <f t="shared" si="910"/>
        <v>0</v>
      </c>
      <c r="G3034" s="340">
        <f t="shared" si="911"/>
        <v>0</v>
      </c>
    </row>
    <row r="3035" spans="1:7" ht="20.100000000000001" customHeight="1">
      <c r="A3035" s="371" t="str">
        <f t="shared" si="907"/>
        <v/>
      </c>
      <c r="B3035" s="336" t="str">
        <f t="shared" si="908"/>
        <v/>
      </c>
      <c r="C3035" s="409"/>
      <c r="D3035" s="333" t="str">
        <f t="shared" si="909"/>
        <v/>
      </c>
      <c r="E3035" s="373"/>
      <c r="F3035" s="339">
        <f t="shared" si="910"/>
        <v>0</v>
      </c>
      <c r="G3035" s="340">
        <f t="shared" si="911"/>
        <v>0</v>
      </c>
    </row>
    <row r="3036" spans="1:7" ht="20.100000000000001" customHeight="1">
      <c r="A3036" s="371" t="str">
        <f t="shared" si="907"/>
        <v/>
      </c>
      <c r="B3036" s="336" t="str">
        <f t="shared" si="908"/>
        <v/>
      </c>
      <c r="C3036" s="409"/>
      <c r="D3036" s="333" t="str">
        <f t="shared" si="909"/>
        <v/>
      </c>
      <c r="E3036" s="373"/>
      <c r="F3036" s="339">
        <f t="shared" si="910"/>
        <v>0</v>
      </c>
      <c r="G3036" s="340">
        <f t="shared" si="911"/>
        <v>0</v>
      </c>
    </row>
    <row r="3037" spans="1:7" ht="20.100000000000001" customHeight="1">
      <c r="A3037" s="371" t="str">
        <f t="shared" si="907"/>
        <v/>
      </c>
      <c r="B3037" s="336" t="str">
        <f t="shared" si="908"/>
        <v/>
      </c>
      <c r="C3037" s="409"/>
      <c r="D3037" s="333" t="str">
        <f t="shared" si="909"/>
        <v/>
      </c>
      <c r="E3037" s="373"/>
      <c r="F3037" s="339">
        <f t="shared" si="910"/>
        <v>0</v>
      </c>
      <c r="G3037" s="340">
        <f t="shared" si="911"/>
        <v>0</v>
      </c>
    </row>
    <row r="3038" spans="1:7" ht="20.100000000000001" customHeight="1">
      <c r="A3038" s="371" t="str">
        <f t="shared" si="907"/>
        <v/>
      </c>
      <c r="B3038" s="336" t="str">
        <f t="shared" si="908"/>
        <v/>
      </c>
      <c r="C3038" s="409"/>
      <c r="D3038" s="333" t="str">
        <f t="shared" si="909"/>
        <v/>
      </c>
      <c r="E3038" s="373"/>
      <c r="F3038" s="339">
        <f t="shared" si="910"/>
        <v>0</v>
      </c>
      <c r="G3038" s="340">
        <f t="shared" si="911"/>
        <v>0</v>
      </c>
    </row>
    <row r="3039" spans="1:7" ht="20.100000000000001" customHeight="1">
      <c r="A3039" s="371" t="str">
        <f t="shared" si="907"/>
        <v/>
      </c>
      <c r="B3039" s="336" t="str">
        <f t="shared" si="908"/>
        <v/>
      </c>
      <c r="C3039" s="409"/>
      <c r="D3039" s="333" t="str">
        <f t="shared" si="909"/>
        <v/>
      </c>
      <c r="E3039" s="373"/>
      <c r="F3039" s="339">
        <f t="shared" si="910"/>
        <v>0</v>
      </c>
      <c r="G3039" s="340">
        <f t="shared" si="911"/>
        <v>0</v>
      </c>
    </row>
    <row r="3040" spans="1:7" ht="20.100000000000001" customHeight="1">
      <c r="A3040" s="371" t="str">
        <f t="shared" si="907"/>
        <v/>
      </c>
      <c r="B3040" s="336" t="str">
        <f t="shared" si="908"/>
        <v/>
      </c>
      <c r="C3040" s="409"/>
      <c r="D3040" s="333" t="str">
        <f t="shared" si="909"/>
        <v/>
      </c>
      <c r="E3040" s="373"/>
      <c r="F3040" s="339">
        <f t="shared" si="910"/>
        <v>0</v>
      </c>
      <c r="G3040" s="340">
        <f t="shared" si="911"/>
        <v>0</v>
      </c>
    </row>
    <row r="3041" spans="1:7" ht="20.100000000000001" customHeight="1">
      <c r="A3041" s="371" t="str">
        <f t="shared" si="907"/>
        <v/>
      </c>
      <c r="B3041" s="336" t="str">
        <f t="shared" si="908"/>
        <v/>
      </c>
      <c r="C3041" s="409"/>
      <c r="D3041" s="333" t="str">
        <f t="shared" si="909"/>
        <v/>
      </c>
      <c r="E3041" s="373"/>
      <c r="F3041" s="339">
        <f t="shared" si="910"/>
        <v>0</v>
      </c>
      <c r="G3041" s="340">
        <f t="shared" si="911"/>
        <v>0</v>
      </c>
    </row>
    <row r="3042" spans="1:7" ht="20.100000000000001" customHeight="1">
      <c r="A3042" s="371" t="str">
        <f t="shared" si="907"/>
        <v/>
      </c>
      <c r="B3042" s="336" t="str">
        <f t="shared" si="908"/>
        <v/>
      </c>
      <c r="C3042" s="409"/>
      <c r="D3042" s="333" t="str">
        <f t="shared" si="909"/>
        <v/>
      </c>
      <c r="E3042" s="373"/>
      <c r="F3042" s="339">
        <f t="shared" si="910"/>
        <v>0</v>
      </c>
      <c r="G3042" s="340">
        <f t="shared" si="911"/>
        <v>0</v>
      </c>
    </row>
    <row r="3043" spans="1:7" ht="20.100000000000001" customHeight="1">
      <c r="A3043" s="371" t="str">
        <f t="shared" si="907"/>
        <v/>
      </c>
      <c r="B3043" s="336" t="str">
        <f t="shared" si="908"/>
        <v/>
      </c>
      <c r="C3043" s="409"/>
      <c r="D3043" s="333" t="str">
        <f t="shared" si="909"/>
        <v/>
      </c>
      <c r="E3043" s="373"/>
      <c r="F3043" s="339">
        <f t="shared" si="910"/>
        <v>0</v>
      </c>
      <c r="G3043" s="340">
        <f t="shared" si="911"/>
        <v>0</v>
      </c>
    </row>
    <row r="3044" spans="1:7" ht="20.100000000000001" customHeight="1">
      <c r="A3044" s="374"/>
      <c r="B3044" s="360"/>
      <c r="C3044" s="360"/>
      <c r="D3044" s="338"/>
      <c r="E3044" s="356"/>
      <c r="F3044" s="598" t="s">
        <v>27</v>
      </c>
      <c r="G3044" s="341">
        <f>SUBTOTAL(9,G3026:G3043)</f>
        <v>0</v>
      </c>
    </row>
    <row r="3045" spans="1:7" ht="20.100000000000001" customHeight="1">
      <c r="A3045" s="374"/>
      <c r="B3045" s="360"/>
      <c r="C3045" s="347" t="s">
        <v>722</v>
      </c>
      <c r="D3045" s="338"/>
      <c r="E3045" s="356"/>
      <c r="F3045" s="357"/>
      <c r="G3045" s="375"/>
    </row>
    <row r="3046" spans="1:7" ht="20.100000000000001" customHeight="1">
      <c r="A3046" s="371" t="str">
        <f>IFERROR(VLOOKUP(C3046,Tabla_Insumos,4,FALSE),"")</f>
        <v/>
      </c>
      <c r="B3046" s="336" t="str">
        <f>IFERROR(VLOOKUP(C3046,Tabla_Insumos,5,FALSE),"")</f>
        <v/>
      </c>
      <c r="C3046" s="398"/>
      <c r="D3046" s="333" t="str">
        <f>IFERROR(VLOOKUP(C3046,Tabla_Insumos,2,FALSE),"")</f>
        <v/>
      </c>
      <c r="E3046" s="413"/>
      <c r="F3046" s="376">
        <f>IFERROR(VLOOKUP(C3046,Tabla_Insumos,3,FALSE),0)</f>
        <v>0</v>
      </c>
      <c r="G3046" s="340">
        <f>ROUND(E3046*F3046,2)</f>
        <v>0</v>
      </c>
    </row>
    <row r="3047" spans="1:7" ht="20.100000000000001" customHeight="1">
      <c r="A3047" s="371" t="str">
        <f>IFERROR(VLOOKUP(C3047,Tabla_Insumos,4,FALSE),"")</f>
        <v/>
      </c>
      <c r="B3047" s="336" t="str">
        <f>IFERROR(VLOOKUP(C3047,Tabla_Insumos,5,FALSE),"")</f>
        <v/>
      </c>
      <c r="C3047" s="398"/>
      <c r="D3047" s="333" t="str">
        <f>IFERROR(VLOOKUP(C3047,Tabla_Insumos,2,FALSE),"")</f>
        <v/>
      </c>
      <c r="E3047" s="413"/>
      <c r="F3047" s="376">
        <f>IFERROR(VLOOKUP(C3047,Tabla_Insumos,3,FALSE),0)</f>
        <v>0</v>
      </c>
      <c r="G3047" s="340">
        <f>ROUND(E3047*F3047,2)</f>
        <v>0</v>
      </c>
    </row>
    <row r="3048" spans="1:7" ht="20.100000000000001" customHeight="1">
      <c r="A3048" s="371" t="str">
        <f>IFERROR(VLOOKUP(C3048,Tabla_Insumos,4,FALSE),"")</f>
        <v/>
      </c>
      <c r="B3048" s="336" t="str">
        <f>IFERROR(VLOOKUP(C3048,Tabla_Insumos,5,FALSE),"")</f>
        <v/>
      </c>
      <c r="C3048" s="372"/>
      <c r="D3048" s="333" t="str">
        <f>IFERROR(VLOOKUP(C3048,Tabla_Insumos,2,FALSE),"")</f>
        <v/>
      </c>
      <c r="E3048" s="373"/>
      <c r="F3048" s="376">
        <f>+G3046+G3047</f>
        <v>0</v>
      </c>
      <c r="G3048" s="340">
        <f>ROUND(E3048*F3048,2)</f>
        <v>0</v>
      </c>
    </row>
    <row r="3049" spans="1:7" ht="20.100000000000001" customHeight="1">
      <c r="A3049" s="371" t="str">
        <f>IFERROR(VLOOKUP(C3049,Tabla_Insumos,4,FALSE),"")</f>
        <v/>
      </c>
      <c r="B3049" s="336" t="str">
        <f>IFERROR(VLOOKUP(C3049,Tabla_Insumos,5,FALSE),"")</f>
        <v/>
      </c>
      <c r="C3049" s="372"/>
      <c r="D3049" s="333" t="str">
        <f>IFERROR(VLOOKUP(C3049,Tabla_Insumos,2,FALSE),"")</f>
        <v/>
      </c>
      <c r="E3049" s="373"/>
      <c r="F3049" s="376">
        <f>IFERROR(VLOOKUP(C3049,Tabla_Insumos,3,FALSE),0)</f>
        <v>0</v>
      </c>
      <c r="G3049" s="340">
        <f>ROUND(E3049*F3049,2)</f>
        <v>0</v>
      </c>
    </row>
    <row r="3050" spans="1:7" ht="20.100000000000001" customHeight="1">
      <c r="A3050" s="374"/>
      <c r="B3050" s="360"/>
      <c r="C3050" s="360"/>
      <c r="D3050" s="338"/>
      <c r="E3050" s="356"/>
      <c r="F3050" s="598" t="s">
        <v>28</v>
      </c>
      <c r="G3050" s="341">
        <f>SUBTOTAL(9,G3046:G3049)</f>
        <v>0</v>
      </c>
    </row>
    <row r="3051" spans="1:7" ht="20.100000000000001" customHeight="1">
      <c r="A3051" s="374"/>
      <c r="B3051" s="360"/>
      <c r="C3051" s="347" t="s">
        <v>723</v>
      </c>
      <c r="D3051" s="338"/>
      <c r="E3051" s="356"/>
      <c r="F3051" s="357"/>
      <c r="G3051" s="375"/>
    </row>
    <row r="3052" spans="1:7" ht="20.100000000000001" customHeight="1">
      <c r="A3052" s="371" t="str">
        <f t="shared" ref="A3052:A3060" si="912">IFERROR(VLOOKUP(C3052,Tabla_Insumos,4,FALSE),"")</f>
        <v/>
      </c>
      <c r="B3052" s="336" t="str">
        <f t="shared" ref="B3052:B3060" si="913">IFERROR(VLOOKUP(C3052,Tabla_Insumos,5,FALSE),"")</f>
        <v/>
      </c>
      <c r="C3052" s="412"/>
      <c r="D3052" s="333" t="str">
        <f t="shared" ref="D3052:D3060" si="914">IFERROR(VLOOKUP(C3052,Tabla_Insumos,2,FALSE),"")</f>
        <v/>
      </c>
      <c r="E3052" s="373"/>
      <c r="F3052" s="339">
        <f t="shared" ref="F3052:F3060" si="915">IFERROR(VLOOKUP(C3052,Tabla_Insumos,3,FALSE),0)</f>
        <v>0</v>
      </c>
      <c r="G3052" s="340">
        <f>ROUND(E3052*F3052,2)</f>
        <v>0</v>
      </c>
    </row>
    <row r="3053" spans="1:7" ht="20.100000000000001" customHeight="1">
      <c r="A3053" s="371" t="str">
        <f t="shared" si="912"/>
        <v/>
      </c>
      <c r="B3053" s="336" t="str">
        <f t="shared" si="913"/>
        <v/>
      </c>
      <c r="C3053" s="409"/>
      <c r="D3053" s="333" t="str">
        <f t="shared" si="914"/>
        <v/>
      </c>
      <c r="E3053" s="422"/>
      <c r="F3053" s="339">
        <f t="shared" si="915"/>
        <v>0</v>
      </c>
      <c r="G3053" s="340">
        <f t="shared" ref="G3053:G3060" si="916">ROUND(E3053*F3053,2)</f>
        <v>0</v>
      </c>
    </row>
    <row r="3054" spans="1:7" ht="20.100000000000001" customHeight="1">
      <c r="A3054" s="371" t="str">
        <f t="shared" si="912"/>
        <v/>
      </c>
      <c r="B3054" s="336" t="str">
        <f t="shared" si="913"/>
        <v/>
      </c>
      <c r="C3054" s="342"/>
      <c r="D3054" s="333" t="str">
        <f t="shared" si="914"/>
        <v/>
      </c>
      <c r="E3054" s="337"/>
      <c r="F3054" s="339">
        <f t="shared" si="915"/>
        <v>0</v>
      </c>
      <c r="G3054" s="340">
        <f t="shared" si="916"/>
        <v>0</v>
      </c>
    </row>
    <row r="3055" spans="1:7" ht="20.100000000000001" customHeight="1">
      <c r="A3055" s="371" t="str">
        <f t="shared" si="912"/>
        <v/>
      </c>
      <c r="B3055" s="336" t="str">
        <f t="shared" si="913"/>
        <v/>
      </c>
      <c r="C3055" s="377"/>
      <c r="D3055" s="333" t="str">
        <f t="shared" si="914"/>
        <v/>
      </c>
      <c r="E3055" s="337"/>
      <c r="F3055" s="339">
        <f t="shared" si="915"/>
        <v>0</v>
      </c>
      <c r="G3055" s="340">
        <f t="shared" si="916"/>
        <v>0</v>
      </c>
    </row>
    <row r="3056" spans="1:7" ht="20.100000000000001" customHeight="1">
      <c r="A3056" s="371" t="str">
        <f t="shared" si="912"/>
        <v/>
      </c>
      <c r="B3056" s="336" t="str">
        <f t="shared" si="913"/>
        <v/>
      </c>
      <c r="C3056" s="378"/>
      <c r="D3056" s="333" t="str">
        <f t="shared" si="914"/>
        <v/>
      </c>
      <c r="E3056" s="337"/>
      <c r="F3056" s="339">
        <f t="shared" si="915"/>
        <v>0</v>
      </c>
      <c r="G3056" s="340">
        <f t="shared" si="916"/>
        <v>0</v>
      </c>
    </row>
    <row r="3057" spans="1:7" ht="20.100000000000001" customHeight="1">
      <c r="A3057" s="371" t="str">
        <f t="shared" si="912"/>
        <v/>
      </c>
      <c r="B3057" s="336" t="str">
        <f t="shared" si="913"/>
        <v/>
      </c>
      <c r="C3057" s="372"/>
      <c r="D3057" s="333" t="str">
        <f t="shared" si="914"/>
        <v/>
      </c>
      <c r="E3057" s="373"/>
      <c r="F3057" s="339">
        <f t="shared" si="915"/>
        <v>0</v>
      </c>
      <c r="G3057" s="340">
        <f t="shared" si="916"/>
        <v>0</v>
      </c>
    </row>
    <row r="3058" spans="1:7" ht="20.100000000000001" customHeight="1">
      <c r="A3058" s="371" t="str">
        <f t="shared" si="912"/>
        <v/>
      </c>
      <c r="B3058" s="336" t="str">
        <f t="shared" si="913"/>
        <v/>
      </c>
      <c r="C3058" s="372"/>
      <c r="D3058" s="333" t="str">
        <f t="shared" si="914"/>
        <v/>
      </c>
      <c r="E3058" s="373"/>
      <c r="F3058" s="339">
        <f t="shared" si="915"/>
        <v>0</v>
      </c>
      <c r="G3058" s="340">
        <f t="shared" si="916"/>
        <v>0</v>
      </c>
    </row>
    <row r="3059" spans="1:7" ht="20.100000000000001" customHeight="1">
      <c r="A3059" s="371" t="str">
        <f t="shared" si="912"/>
        <v/>
      </c>
      <c r="B3059" s="336" t="str">
        <f t="shared" si="913"/>
        <v/>
      </c>
      <c r="C3059" s="372"/>
      <c r="D3059" s="333" t="str">
        <f t="shared" si="914"/>
        <v/>
      </c>
      <c r="E3059" s="373"/>
      <c r="F3059" s="339">
        <f t="shared" si="915"/>
        <v>0</v>
      </c>
      <c r="G3059" s="340">
        <f t="shared" si="916"/>
        <v>0</v>
      </c>
    </row>
    <row r="3060" spans="1:7" ht="20.100000000000001" customHeight="1">
      <c r="A3060" s="371" t="str">
        <f t="shared" si="912"/>
        <v/>
      </c>
      <c r="B3060" s="336" t="str">
        <f t="shared" si="913"/>
        <v/>
      </c>
      <c r="C3060" s="372"/>
      <c r="D3060" s="333" t="str">
        <f t="shared" si="914"/>
        <v/>
      </c>
      <c r="E3060" s="373"/>
      <c r="F3060" s="339">
        <f t="shared" si="915"/>
        <v>0</v>
      </c>
      <c r="G3060" s="340">
        <f t="shared" si="916"/>
        <v>0</v>
      </c>
    </row>
    <row r="3061" spans="1:7" ht="20.100000000000001" customHeight="1">
      <c r="A3061" s="379"/>
      <c r="B3061" s="338"/>
      <c r="C3061" s="360"/>
      <c r="D3061" s="338"/>
      <c r="E3061" s="356"/>
      <c r="F3061" s="598" t="s">
        <v>29</v>
      </c>
      <c r="G3061" s="341">
        <f>SUBTOTAL(9,G3052:G3060)</f>
        <v>0</v>
      </c>
    </row>
    <row r="3062" spans="1:7" ht="20.100000000000001" customHeight="1" thickBot="1">
      <c r="A3062" s="380"/>
      <c r="B3062" s="381"/>
      <c r="C3062" s="382"/>
      <c r="D3062" s="381"/>
      <c r="E3062" s="383"/>
      <c r="F3062" s="384"/>
      <c r="G3062" s="385"/>
    </row>
    <row r="3063" spans="1:7" ht="20.100000000000001" customHeight="1" thickBot="1">
      <c r="A3063" s="395">
        <f>B3021</f>
        <v>57</v>
      </c>
      <c r="B3063" s="386" t="str">
        <f>C3021</f>
        <v>Ejecución de veredas municipales</v>
      </c>
      <c r="C3063" s="387"/>
      <c r="D3063" s="387" t="s">
        <v>30</v>
      </c>
      <c r="E3063" s="388"/>
      <c r="F3063" s="389" t="s">
        <v>31</v>
      </c>
      <c r="G3063" s="390">
        <f>SUBTOTAL(9,G3026:G3062)</f>
        <v>0</v>
      </c>
    </row>
    <row r="3064" spans="1:7" ht="20.100000000000001" customHeight="1" thickTop="1" thickBot="1"/>
    <row r="3065" spans="1:7" ht="20.100000000000001" customHeight="1" thickTop="1">
      <c r="A3065" s="391" t="s">
        <v>1255</v>
      </c>
      <c r="B3065" s="392"/>
      <c r="C3065" s="392"/>
      <c r="D3065" s="392"/>
      <c r="E3065" s="392"/>
      <c r="F3065" s="392"/>
      <c r="G3065" s="393"/>
    </row>
    <row r="3066" spans="1:7" ht="20.100000000000001" customHeight="1">
      <c r="A3066" s="344" t="s">
        <v>719</v>
      </c>
      <c r="B3066" s="345" t="str">
        <f>Comitente</f>
        <v>INSTITUTO PROVINCIAL DE LA VIVIENDA</v>
      </c>
      <c r="C3066" s="346"/>
      <c r="D3066" s="347"/>
      <c r="E3066" s="347"/>
      <c r="F3066" s="348"/>
      <c r="G3066" s="349"/>
    </row>
    <row r="3067" spans="1:7" ht="20.100000000000001" customHeight="1">
      <c r="A3067" s="344" t="s">
        <v>720</v>
      </c>
      <c r="B3067" s="345" t="str">
        <f>Contratista</f>
        <v>xxxxxx</v>
      </c>
      <c r="C3067" s="350"/>
      <c r="D3067" s="350"/>
      <c r="E3067" s="350"/>
      <c r="F3067" s="351"/>
      <c r="G3067" s="352"/>
    </row>
    <row r="3068" spans="1:7" ht="20.100000000000001" customHeight="1">
      <c r="A3068" s="344" t="s">
        <v>20</v>
      </c>
      <c r="B3068" s="345" t="str">
        <f>Obra</f>
        <v>BARRIO SAN CAYETANO - DPTO. CHIMBAS</v>
      </c>
      <c r="C3068" s="350"/>
      <c r="D3068" s="350"/>
      <c r="E3068" s="350"/>
      <c r="F3068" s="351" t="s">
        <v>33</v>
      </c>
      <c r="G3068" s="353">
        <f>+Datos!$C$10</f>
        <v>43525</v>
      </c>
    </row>
    <row r="3069" spans="1:7" ht="20.100000000000001" customHeight="1">
      <c r="A3069" s="354" t="s">
        <v>718</v>
      </c>
      <c r="B3069" s="355" t="str">
        <f>Ubicación</f>
        <v>DPTO. CHIMBAS</v>
      </c>
      <c r="C3069" s="355"/>
      <c r="D3069" s="338"/>
      <c r="E3069" s="356"/>
      <c r="F3069" s="357"/>
      <c r="G3069" s="358"/>
    </row>
    <row r="3070" spans="1:7" ht="20.100000000000001" customHeight="1">
      <c r="A3070" s="354" t="s">
        <v>34</v>
      </c>
      <c r="B3070" s="359" t="s">
        <v>1126</v>
      </c>
      <c r="C3070" s="360" t="str">
        <f>IFERROR(VLOOKUP(B3070,Tabla_CyP,2,FALSE),"")</f>
        <v>INFRAESTRUCTURA</v>
      </c>
      <c r="D3070" s="361"/>
      <c r="E3070" s="356"/>
      <c r="F3070" s="357"/>
      <c r="G3070" s="358"/>
    </row>
    <row r="3071" spans="1:7" ht="20.100000000000001" customHeight="1">
      <c r="A3071" s="354" t="s">
        <v>21</v>
      </c>
      <c r="B3071" s="394">
        <f>IFERROR(VLOOKUP(COUNTIF($A$1:A3071,"ITEM:"),Tabla_NumeroItem,2,FALSE),"")</f>
        <v>58</v>
      </c>
      <c r="C3071" s="360" t="str">
        <f>IFERROR(VLOOKUP(B3071,Tabla_CyP,2,FALSE),"")</f>
        <v>Puentes peatonales</v>
      </c>
      <c r="D3071" s="338"/>
      <c r="E3071" s="356"/>
      <c r="F3071" s="351" t="s">
        <v>22</v>
      </c>
      <c r="G3071" s="362" t="str">
        <f>IFERROR(VLOOKUP(B3071,Tabla_CyP,4,FALSE),"")</f>
        <v>u</v>
      </c>
    </row>
    <row r="3072" spans="1:7" ht="20.100000000000001" customHeight="1">
      <c r="A3072" s="354"/>
      <c r="B3072" s="355"/>
      <c r="C3072" s="360"/>
      <c r="D3072" s="338"/>
      <c r="E3072" s="356"/>
      <c r="F3072" s="357"/>
      <c r="G3072" s="358"/>
    </row>
    <row r="3073" spans="1:7" ht="20.100000000000001" customHeight="1">
      <c r="A3073" s="628" t="s">
        <v>581</v>
      </c>
      <c r="B3073" s="629"/>
      <c r="C3073" s="630" t="s">
        <v>0</v>
      </c>
      <c r="D3073" s="630" t="s">
        <v>23</v>
      </c>
      <c r="E3073" s="632" t="s">
        <v>24</v>
      </c>
      <c r="F3073" s="624" t="s">
        <v>25</v>
      </c>
      <c r="G3073" s="626" t="s">
        <v>26</v>
      </c>
    </row>
    <row r="3074" spans="1:7" ht="20.100000000000001" customHeight="1">
      <c r="A3074" s="363" t="s">
        <v>582</v>
      </c>
      <c r="B3074" s="364" t="s">
        <v>583</v>
      </c>
      <c r="C3074" s="631"/>
      <c r="D3074" s="631"/>
      <c r="E3074" s="633"/>
      <c r="F3074" s="625"/>
      <c r="G3074" s="627"/>
    </row>
    <row r="3075" spans="1:7" ht="20.100000000000001" customHeight="1">
      <c r="A3075" s="599"/>
      <c r="B3075" s="365"/>
      <c r="C3075" s="366" t="s">
        <v>721</v>
      </c>
      <c r="D3075" s="367"/>
      <c r="E3075" s="368"/>
      <c r="F3075" s="369"/>
      <c r="G3075" s="370"/>
    </row>
    <row r="3076" spans="1:7" ht="20.100000000000001" customHeight="1">
      <c r="A3076" s="371" t="str">
        <f t="shared" ref="A3076:A3094" si="917">IFERROR(VLOOKUP(C3076,Tabla_Insumos,4,FALSE),"")</f>
        <v/>
      </c>
      <c r="B3076" s="336" t="str">
        <f t="shared" ref="B3076:B3094" si="918">IFERROR(VLOOKUP(C3076,Tabla_Insumos,5,FALSE),"")</f>
        <v/>
      </c>
      <c r="C3076" s="404"/>
      <c r="D3076" s="333" t="str">
        <f t="shared" ref="D3076:D3094" si="919">IFERROR(VLOOKUP(C3076,Tabla_Insumos,2,FALSE),"")</f>
        <v/>
      </c>
      <c r="E3076" s="578"/>
      <c r="F3076" s="339">
        <f t="shared" ref="F3076:F3094" si="920">IFERROR(VLOOKUP(C3076,Tabla_Insumos,3,FALSE),0)</f>
        <v>0</v>
      </c>
      <c r="G3076" s="340">
        <f>ROUND(E3076*F3076,2)</f>
        <v>0</v>
      </c>
    </row>
    <row r="3077" spans="1:7" ht="20.100000000000001" customHeight="1">
      <c r="A3077" s="371" t="str">
        <f t="shared" si="917"/>
        <v/>
      </c>
      <c r="B3077" s="336" t="str">
        <f t="shared" si="918"/>
        <v/>
      </c>
      <c r="C3077" s="405"/>
      <c r="D3077" s="333" t="str">
        <f t="shared" si="919"/>
        <v/>
      </c>
      <c r="E3077" s="579"/>
      <c r="F3077" s="339">
        <f t="shared" si="920"/>
        <v>0</v>
      </c>
      <c r="G3077" s="340">
        <f t="shared" ref="G3077:G3094" si="921">ROUND(E3077*F3077,2)</f>
        <v>0</v>
      </c>
    </row>
    <row r="3078" spans="1:7" ht="20.100000000000001" customHeight="1">
      <c r="A3078" s="371" t="str">
        <f t="shared" si="917"/>
        <v/>
      </c>
      <c r="B3078" s="336" t="str">
        <f t="shared" si="918"/>
        <v/>
      </c>
      <c r="C3078" s="417"/>
      <c r="D3078" s="333" t="str">
        <f t="shared" si="919"/>
        <v/>
      </c>
      <c r="E3078" s="580"/>
      <c r="F3078" s="339">
        <f t="shared" si="920"/>
        <v>0</v>
      </c>
      <c r="G3078" s="340">
        <f t="shared" si="921"/>
        <v>0</v>
      </c>
    </row>
    <row r="3079" spans="1:7" ht="20.100000000000001" customHeight="1">
      <c r="A3079" s="371" t="str">
        <f t="shared" si="917"/>
        <v/>
      </c>
      <c r="B3079" s="336" t="str">
        <f t="shared" si="918"/>
        <v/>
      </c>
      <c r="C3079" s="405"/>
      <c r="D3079" s="333" t="str">
        <f t="shared" si="919"/>
        <v/>
      </c>
      <c r="E3079" s="580"/>
      <c r="F3079" s="339">
        <f t="shared" si="920"/>
        <v>0</v>
      </c>
      <c r="G3079" s="340">
        <f t="shared" si="921"/>
        <v>0</v>
      </c>
    </row>
    <row r="3080" spans="1:7" ht="20.100000000000001" customHeight="1">
      <c r="A3080" s="371" t="str">
        <f t="shared" si="917"/>
        <v/>
      </c>
      <c r="B3080" s="336" t="str">
        <f t="shared" si="918"/>
        <v/>
      </c>
      <c r="C3080" s="336"/>
      <c r="D3080" s="333" t="str">
        <f t="shared" si="919"/>
        <v/>
      </c>
      <c r="E3080" s="337"/>
      <c r="F3080" s="339">
        <f t="shared" si="920"/>
        <v>0</v>
      </c>
      <c r="G3080" s="340">
        <f t="shared" si="921"/>
        <v>0</v>
      </c>
    </row>
    <row r="3081" spans="1:7" ht="20.100000000000001" customHeight="1">
      <c r="A3081" s="371" t="str">
        <f t="shared" si="917"/>
        <v/>
      </c>
      <c r="B3081" s="336" t="str">
        <f t="shared" si="918"/>
        <v/>
      </c>
      <c r="C3081" s="372"/>
      <c r="D3081" s="333" t="str">
        <f t="shared" si="919"/>
        <v/>
      </c>
      <c r="E3081" s="373"/>
      <c r="F3081" s="339">
        <f t="shared" si="920"/>
        <v>0</v>
      </c>
      <c r="G3081" s="340">
        <f t="shared" si="921"/>
        <v>0</v>
      </c>
    </row>
    <row r="3082" spans="1:7" ht="20.100000000000001" customHeight="1">
      <c r="A3082" s="371" t="str">
        <f t="shared" si="917"/>
        <v/>
      </c>
      <c r="B3082" s="336" t="str">
        <f t="shared" si="918"/>
        <v/>
      </c>
      <c r="C3082" s="372"/>
      <c r="D3082" s="333" t="str">
        <f t="shared" si="919"/>
        <v/>
      </c>
      <c r="E3082" s="373"/>
      <c r="F3082" s="339">
        <f t="shared" si="920"/>
        <v>0</v>
      </c>
      <c r="G3082" s="340">
        <f t="shared" si="921"/>
        <v>0</v>
      </c>
    </row>
    <row r="3083" spans="1:7" ht="20.100000000000001" customHeight="1">
      <c r="A3083" s="371" t="str">
        <f t="shared" si="917"/>
        <v/>
      </c>
      <c r="B3083" s="336" t="str">
        <f t="shared" si="918"/>
        <v/>
      </c>
      <c r="C3083" s="372"/>
      <c r="D3083" s="333" t="str">
        <f t="shared" si="919"/>
        <v/>
      </c>
      <c r="E3083" s="373"/>
      <c r="F3083" s="339">
        <f t="shared" si="920"/>
        <v>0</v>
      </c>
      <c r="G3083" s="340">
        <f t="shared" si="921"/>
        <v>0</v>
      </c>
    </row>
    <row r="3084" spans="1:7" ht="20.100000000000001" customHeight="1">
      <c r="A3084" s="371" t="str">
        <f t="shared" si="917"/>
        <v/>
      </c>
      <c r="B3084" s="336" t="str">
        <f t="shared" si="918"/>
        <v/>
      </c>
      <c r="C3084" s="372"/>
      <c r="D3084" s="333" t="str">
        <f t="shared" si="919"/>
        <v/>
      </c>
      <c r="E3084" s="373"/>
      <c r="F3084" s="339">
        <f t="shared" si="920"/>
        <v>0</v>
      </c>
      <c r="G3084" s="340">
        <f t="shared" si="921"/>
        <v>0</v>
      </c>
    </row>
    <row r="3085" spans="1:7" ht="20.100000000000001" customHeight="1">
      <c r="A3085" s="371" t="str">
        <f t="shared" si="917"/>
        <v/>
      </c>
      <c r="B3085" s="336" t="str">
        <f t="shared" si="918"/>
        <v/>
      </c>
      <c r="C3085" s="372"/>
      <c r="D3085" s="333" t="str">
        <f t="shared" si="919"/>
        <v/>
      </c>
      <c r="E3085" s="373"/>
      <c r="F3085" s="339">
        <f t="shared" si="920"/>
        <v>0</v>
      </c>
      <c r="G3085" s="340">
        <f t="shared" si="921"/>
        <v>0</v>
      </c>
    </row>
    <row r="3086" spans="1:7" ht="20.100000000000001" customHeight="1">
      <c r="A3086" s="371" t="str">
        <f t="shared" si="917"/>
        <v/>
      </c>
      <c r="B3086" s="336" t="str">
        <f t="shared" si="918"/>
        <v/>
      </c>
      <c r="C3086" s="372"/>
      <c r="D3086" s="333" t="str">
        <f t="shared" si="919"/>
        <v/>
      </c>
      <c r="E3086" s="373"/>
      <c r="F3086" s="339">
        <f t="shared" si="920"/>
        <v>0</v>
      </c>
      <c r="G3086" s="340">
        <f t="shared" si="921"/>
        <v>0</v>
      </c>
    </row>
    <row r="3087" spans="1:7" ht="20.100000000000001" customHeight="1">
      <c r="A3087" s="371" t="str">
        <f t="shared" si="917"/>
        <v/>
      </c>
      <c r="B3087" s="336" t="str">
        <f t="shared" si="918"/>
        <v/>
      </c>
      <c r="C3087" s="409"/>
      <c r="D3087" s="333" t="str">
        <f t="shared" si="919"/>
        <v/>
      </c>
      <c r="E3087" s="373"/>
      <c r="F3087" s="339">
        <f t="shared" si="920"/>
        <v>0</v>
      </c>
      <c r="G3087" s="340">
        <f t="shared" si="921"/>
        <v>0</v>
      </c>
    </row>
    <row r="3088" spans="1:7" ht="20.100000000000001" customHeight="1">
      <c r="A3088" s="371" t="str">
        <f t="shared" si="917"/>
        <v/>
      </c>
      <c r="B3088" s="336" t="str">
        <f t="shared" si="918"/>
        <v/>
      </c>
      <c r="C3088" s="409"/>
      <c r="D3088" s="333" t="str">
        <f t="shared" si="919"/>
        <v/>
      </c>
      <c r="E3088" s="373"/>
      <c r="F3088" s="339">
        <f t="shared" si="920"/>
        <v>0</v>
      </c>
      <c r="G3088" s="340">
        <f t="shared" si="921"/>
        <v>0</v>
      </c>
    </row>
    <row r="3089" spans="1:7" ht="20.100000000000001" customHeight="1">
      <c r="A3089" s="371" t="str">
        <f t="shared" si="917"/>
        <v/>
      </c>
      <c r="B3089" s="336" t="str">
        <f t="shared" si="918"/>
        <v/>
      </c>
      <c r="C3089" s="409"/>
      <c r="D3089" s="333" t="str">
        <f t="shared" si="919"/>
        <v/>
      </c>
      <c r="E3089" s="373"/>
      <c r="F3089" s="339">
        <f t="shared" si="920"/>
        <v>0</v>
      </c>
      <c r="G3089" s="340">
        <f t="shared" si="921"/>
        <v>0</v>
      </c>
    </row>
    <row r="3090" spans="1:7" ht="20.100000000000001" customHeight="1">
      <c r="A3090" s="371" t="str">
        <f t="shared" si="917"/>
        <v/>
      </c>
      <c r="B3090" s="336" t="str">
        <f t="shared" si="918"/>
        <v/>
      </c>
      <c r="C3090" s="409"/>
      <c r="D3090" s="333" t="str">
        <f t="shared" si="919"/>
        <v/>
      </c>
      <c r="E3090" s="373"/>
      <c r="F3090" s="339">
        <f t="shared" si="920"/>
        <v>0</v>
      </c>
      <c r="G3090" s="340">
        <f t="shared" si="921"/>
        <v>0</v>
      </c>
    </row>
    <row r="3091" spans="1:7" ht="20.100000000000001" customHeight="1">
      <c r="A3091" s="371" t="str">
        <f t="shared" si="917"/>
        <v/>
      </c>
      <c r="B3091" s="336" t="str">
        <f t="shared" si="918"/>
        <v/>
      </c>
      <c r="C3091" s="409"/>
      <c r="D3091" s="333" t="str">
        <f t="shared" si="919"/>
        <v/>
      </c>
      <c r="E3091" s="373"/>
      <c r="F3091" s="339">
        <f t="shared" si="920"/>
        <v>0</v>
      </c>
      <c r="G3091" s="340">
        <f t="shared" si="921"/>
        <v>0</v>
      </c>
    </row>
    <row r="3092" spans="1:7" ht="20.100000000000001" customHeight="1">
      <c r="A3092" s="371" t="str">
        <f t="shared" si="917"/>
        <v/>
      </c>
      <c r="B3092" s="336" t="str">
        <f t="shared" si="918"/>
        <v/>
      </c>
      <c r="C3092" s="409"/>
      <c r="D3092" s="333" t="str">
        <f t="shared" si="919"/>
        <v/>
      </c>
      <c r="E3092" s="373"/>
      <c r="F3092" s="339">
        <f t="shared" si="920"/>
        <v>0</v>
      </c>
      <c r="G3092" s="340">
        <f t="shared" si="921"/>
        <v>0</v>
      </c>
    </row>
    <row r="3093" spans="1:7" ht="20.100000000000001" customHeight="1">
      <c r="A3093" s="371" t="str">
        <f t="shared" si="917"/>
        <v/>
      </c>
      <c r="B3093" s="336" t="str">
        <f t="shared" si="918"/>
        <v/>
      </c>
      <c r="C3093" s="409"/>
      <c r="D3093" s="333" t="str">
        <f t="shared" si="919"/>
        <v/>
      </c>
      <c r="E3093" s="373"/>
      <c r="F3093" s="339">
        <f t="shared" si="920"/>
        <v>0</v>
      </c>
      <c r="G3093" s="340">
        <f t="shared" si="921"/>
        <v>0</v>
      </c>
    </row>
    <row r="3094" spans="1:7" ht="20.100000000000001" customHeight="1">
      <c r="A3094" s="371" t="str">
        <f t="shared" si="917"/>
        <v/>
      </c>
      <c r="B3094" s="336" t="str">
        <f t="shared" si="918"/>
        <v/>
      </c>
      <c r="C3094" s="409"/>
      <c r="D3094" s="333" t="str">
        <f t="shared" si="919"/>
        <v/>
      </c>
      <c r="E3094" s="373"/>
      <c r="F3094" s="339">
        <f t="shared" si="920"/>
        <v>0</v>
      </c>
      <c r="G3094" s="340">
        <f t="shared" si="921"/>
        <v>0</v>
      </c>
    </row>
    <row r="3095" spans="1:7" ht="20.100000000000001" customHeight="1">
      <c r="A3095" s="374"/>
      <c r="B3095" s="360"/>
      <c r="C3095" s="360"/>
      <c r="D3095" s="338"/>
      <c r="E3095" s="356"/>
      <c r="F3095" s="598" t="s">
        <v>27</v>
      </c>
      <c r="G3095" s="341">
        <f>SUBTOTAL(9,G3076:G3094)</f>
        <v>0</v>
      </c>
    </row>
    <row r="3096" spans="1:7" ht="20.100000000000001" customHeight="1">
      <c r="A3096" s="374"/>
      <c r="B3096" s="360"/>
      <c r="C3096" s="347" t="s">
        <v>722</v>
      </c>
      <c r="D3096" s="338"/>
      <c r="E3096" s="356"/>
      <c r="F3096" s="357"/>
      <c r="G3096" s="375"/>
    </row>
    <row r="3097" spans="1:7" ht="20.100000000000001" customHeight="1">
      <c r="A3097" s="371" t="str">
        <f>IFERROR(VLOOKUP(C3097,Tabla_Insumos,4,FALSE),"")</f>
        <v/>
      </c>
      <c r="B3097" s="336" t="str">
        <f>IFERROR(VLOOKUP(C3097,Tabla_Insumos,5,FALSE),"")</f>
        <v/>
      </c>
      <c r="C3097" s="398"/>
      <c r="D3097" s="333" t="str">
        <f>IFERROR(VLOOKUP(C3097,Tabla_Insumos,2,FALSE),"")</f>
        <v/>
      </c>
      <c r="E3097" s="400"/>
      <c r="F3097" s="376">
        <f>IFERROR(VLOOKUP(C3097,Tabla_Insumos,3,FALSE),0)</f>
        <v>0</v>
      </c>
      <c r="G3097" s="340">
        <f>ROUND(E3097*F3097,2)</f>
        <v>0</v>
      </c>
    </row>
    <row r="3098" spans="1:7" ht="20.100000000000001" customHeight="1">
      <c r="A3098" s="371" t="str">
        <f>IFERROR(VLOOKUP(C3098,Tabla_Insumos,4,FALSE),"")</f>
        <v/>
      </c>
      <c r="B3098" s="336" t="str">
        <f>IFERROR(VLOOKUP(C3098,Tabla_Insumos,5,FALSE),"")</f>
        <v/>
      </c>
      <c r="C3098" s="398"/>
      <c r="D3098" s="333" t="str">
        <f>IFERROR(VLOOKUP(C3098,Tabla_Insumos,2,FALSE),"")</f>
        <v/>
      </c>
      <c r="E3098" s="400"/>
      <c r="F3098" s="376">
        <f>IFERROR(VLOOKUP(C3098,Tabla_Insumos,3,FALSE),0)</f>
        <v>0</v>
      </c>
      <c r="G3098" s="340">
        <f>ROUND(E3098*F3098,2)</f>
        <v>0</v>
      </c>
    </row>
    <row r="3099" spans="1:7" ht="20.100000000000001" customHeight="1">
      <c r="A3099" s="371" t="str">
        <f>IFERROR(VLOOKUP(C3099,Tabla_Insumos,4,FALSE),"")</f>
        <v/>
      </c>
      <c r="B3099" s="336" t="str">
        <f>IFERROR(VLOOKUP(C3099,Tabla_Insumos,5,FALSE),"")</f>
        <v/>
      </c>
      <c r="C3099" s="399"/>
      <c r="D3099" s="333" t="str">
        <f>IFERROR(VLOOKUP(C3099,Tabla_Insumos,2,FALSE),"")</f>
        <v/>
      </c>
      <c r="E3099" s="400"/>
      <c r="F3099" s="376">
        <f>+G3097+G3098</f>
        <v>0</v>
      </c>
      <c r="G3099" s="340">
        <f>ROUND(E3099*F3099,2)</f>
        <v>0</v>
      </c>
    </row>
    <row r="3100" spans="1:7" ht="20.100000000000001" customHeight="1">
      <c r="A3100" s="371" t="str">
        <f>IFERROR(VLOOKUP(C3100,Tabla_Insumos,4,FALSE),"")</f>
        <v/>
      </c>
      <c r="B3100" s="336" t="str">
        <f>IFERROR(VLOOKUP(C3100,Tabla_Insumos,5,FALSE),"")</f>
        <v/>
      </c>
      <c r="C3100" s="343"/>
      <c r="D3100" s="333" t="str">
        <f>IFERROR(VLOOKUP(C3100,Tabla_Insumos,2,FALSE),"")</f>
        <v/>
      </c>
      <c r="E3100" s="414"/>
      <c r="F3100" s="376">
        <f>IFERROR(VLOOKUP(C3100,Tabla_Insumos,3,FALSE),0)</f>
        <v>0</v>
      </c>
      <c r="G3100" s="340">
        <f>ROUND(E3100*F3100,2)</f>
        <v>0</v>
      </c>
    </row>
    <row r="3101" spans="1:7" ht="20.100000000000001" customHeight="1">
      <c r="A3101" s="374"/>
      <c r="B3101" s="360"/>
      <c r="C3101" s="360"/>
      <c r="D3101" s="338"/>
      <c r="E3101" s="356"/>
      <c r="F3101" s="598" t="s">
        <v>28</v>
      </c>
      <c r="G3101" s="341">
        <f>SUBTOTAL(9,G3097:G3100)</f>
        <v>0</v>
      </c>
    </row>
    <row r="3102" spans="1:7" ht="20.100000000000001" customHeight="1">
      <c r="A3102" s="374"/>
      <c r="B3102" s="360"/>
      <c r="C3102" s="347" t="s">
        <v>723</v>
      </c>
      <c r="D3102" s="338"/>
      <c r="E3102" s="356"/>
      <c r="F3102" s="357"/>
      <c r="G3102" s="375"/>
    </row>
    <row r="3103" spans="1:7" ht="20.100000000000001" customHeight="1">
      <c r="A3103" s="371" t="str">
        <f>IFERROR(VLOOKUP(C3103,Tabla_Insumos,4,FALSE),"")</f>
        <v/>
      </c>
      <c r="B3103" s="336" t="str">
        <f>IFERROR(VLOOKUP(C3103,Tabla_Insumos,5,FALSE),"")</f>
        <v/>
      </c>
      <c r="C3103" s="399"/>
      <c r="D3103" s="333" t="str">
        <f>IFERROR(VLOOKUP(C3103,Tabla_Insumos,2,FALSE),"")</f>
        <v/>
      </c>
      <c r="E3103" s="401"/>
      <c r="F3103" s="339">
        <f>IFERROR(VLOOKUP(C3103,Tabla_Insumos,3,FALSE),0)</f>
        <v>0</v>
      </c>
      <c r="G3103" s="340">
        <f>ROUND(E3103*F3103,2)</f>
        <v>0</v>
      </c>
    </row>
    <row r="3104" spans="1:7" ht="20.100000000000001" customHeight="1">
      <c r="A3104" s="371" t="str">
        <f>IFERROR(VLOOKUP(C3104,Tabla_Insumos,4,FALSE),"")</f>
        <v/>
      </c>
      <c r="B3104" s="336" t="str">
        <f>IFERROR(VLOOKUP(C3104,Tabla_Insumos,5,FALSE),"")</f>
        <v/>
      </c>
      <c r="C3104" s="399"/>
      <c r="D3104" s="333" t="str">
        <f>IFERROR(VLOOKUP(C3104,Tabla_Insumos,2,FALSE),"")</f>
        <v/>
      </c>
      <c r="E3104" s="401"/>
      <c r="F3104" s="339">
        <f>IFERROR(VLOOKUP(C3104,Tabla_Insumos,3,FALSE),0)</f>
        <v>0</v>
      </c>
      <c r="G3104" s="340">
        <f>ROUND(E3104*F3104,2)</f>
        <v>0</v>
      </c>
    </row>
    <row r="3105" spans="1:7" ht="20.100000000000001" customHeight="1">
      <c r="A3105" s="371" t="str">
        <f>IFERROR(VLOOKUP(C3105,Tabla_Insumos,4,FALSE),"")</f>
        <v/>
      </c>
      <c r="B3105" s="336" t="str">
        <f>IFERROR(VLOOKUP(C3105,Tabla_Insumos,5,FALSE),"")</f>
        <v/>
      </c>
      <c r="C3105" s="342"/>
      <c r="D3105" s="333" t="str">
        <f>IFERROR(VLOOKUP(C3105,Tabla_Insumos,2,FALSE),"")</f>
        <v/>
      </c>
      <c r="E3105" s="337"/>
      <c r="F3105" s="339">
        <f>IFERROR(VLOOKUP(C3105,Tabla_Insumos,3,FALSE),0)</f>
        <v>0</v>
      </c>
      <c r="G3105" s="340">
        <f>ROUND(E3105*F3105,2)</f>
        <v>0</v>
      </c>
    </row>
    <row r="3106" spans="1:7" ht="20.100000000000001" customHeight="1">
      <c r="A3106" s="371" t="str">
        <f>IFERROR(VLOOKUP(C3106,Tabla_Insumos,4,FALSE),"")</f>
        <v/>
      </c>
      <c r="B3106" s="336" t="str">
        <f>IFERROR(VLOOKUP(C3106,Tabla_Insumos,5,FALSE),"")</f>
        <v/>
      </c>
      <c r="C3106" s="372"/>
      <c r="D3106" s="333" t="str">
        <f>IFERROR(VLOOKUP(C3106,Tabla_Insumos,2,FALSE),"")</f>
        <v/>
      </c>
      <c r="E3106" s="373"/>
      <c r="F3106" s="339">
        <f>IFERROR(VLOOKUP(C3106,Tabla_Insumos,3,FALSE),0)</f>
        <v>0</v>
      </c>
      <c r="G3106" s="340">
        <f>ROUND(E3106*F3106,2)</f>
        <v>0</v>
      </c>
    </row>
    <row r="3107" spans="1:7" ht="20.100000000000001" customHeight="1">
      <c r="A3107" s="371" t="str">
        <f>IFERROR(VLOOKUP(C3107,Tabla_Insumos,4,FALSE),"")</f>
        <v/>
      </c>
      <c r="B3107" s="336" t="str">
        <f>IFERROR(VLOOKUP(C3107,Tabla_Insumos,5,FALSE),"")</f>
        <v/>
      </c>
      <c r="C3107" s="372"/>
      <c r="D3107" s="333" t="str">
        <f>IFERROR(VLOOKUP(C3107,Tabla_Insumos,2,FALSE),"")</f>
        <v/>
      </c>
      <c r="E3107" s="373"/>
      <c r="F3107" s="339">
        <f>IFERROR(VLOOKUP(C3107,Tabla_Insumos,3,FALSE),0)</f>
        <v>0</v>
      </c>
      <c r="G3107" s="340">
        <f>ROUND(E3107*F3107,2)</f>
        <v>0</v>
      </c>
    </row>
    <row r="3108" spans="1:7" ht="20.100000000000001" customHeight="1">
      <c r="A3108" s="379"/>
      <c r="B3108" s="338"/>
      <c r="C3108" s="360"/>
      <c r="D3108" s="338"/>
      <c r="E3108" s="356"/>
      <c r="F3108" s="598" t="s">
        <v>29</v>
      </c>
      <c r="G3108" s="341">
        <f>SUBTOTAL(9,G3103:G3107)</f>
        <v>0</v>
      </c>
    </row>
    <row r="3109" spans="1:7" ht="20.100000000000001" customHeight="1" thickBot="1">
      <c r="A3109" s="380"/>
      <c r="B3109" s="381"/>
      <c r="C3109" s="382"/>
      <c r="D3109" s="381"/>
      <c r="E3109" s="383"/>
      <c r="F3109" s="384"/>
      <c r="G3109" s="385"/>
    </row>
    <row r="3110" spans="1:7" ht="20.100000000000001" customHeight="1" thickBot="1">
      <c r="A3110" s="395">
        <f>B3071</f>
        <v>58</v>
      </c>
      <c r="B3110" s="386" t="str">
        <f>C3071</f>
        <v>Puentes peatonales</v>
      </c>
      <c r="C3110" s="387"/>
      <c r="D3110" s="387" t="s">
        <v>30</v>
      </c>
      <c r="E3110" s="388"/>
      <c r="F3110" s="389" t="s">
        <v>31</v>
      </c>
      <c r="G3110" s="390">
        <f>SUBTOTAL(9,G3076:G3109)</f>
        <v>0</v>
      </c>
    </row>
    <row r="3111" spans="1:7" ht="20.100000000000001" customHeight="1" thickTop="1" thickBot="1">
      <c r="A3111" s="449"/>
      <c r="B3111" s="450"/>
      <c r="C3111" s="338"/>
      <c r="D3111" s="338"/>
      <c r="E3111" s="451"/>
      <c r="F3111" s="452"/>
      <c r="G3111" s="453"/>
    </row>
    <row r="3112" spans="1:7" ht="20.100000000000001" customHeight="1" thickTop="1">
      <c r="A3112" s="391" t="s">
        <v>1255</v>
      </c>
      <c r="B3112" s="392"/>
      <c r="C3112" s="392"/>
      <c r="D3112" s="392"/>
      <c r="E3112" s="392"/>
      <c r="F3112" s="392"/>
      <c r="G3112" s="393"/>
    </row>
    <row r="3113" spans="1:7" ht="20.100000000000001" customHeight="1">
      <c r="A3113" s="344" t="s">
        <v>719</v>
      </c>
      <c r="B3113" s="345" t="str">
        <f>Comitente</f>
        <v>INSTITUTO PROVINCIAL DE LA VIVIENDA</v>
      </c>
      <c r="C3113" s="346"/>
      <c r="D3113" s="347"/>
      <c r="E3113" s="347"/>
      <c r="F3113" s="348"/>
      <c r="G3113" s="349"/>
    </row>
    <row r="3114" spans="1:7" ht="20.100000000000001" customHeight="1">
      <c r="A3114" s="344" t="s">
        <v>720</v>
      </c>
      <c r="B3114" s="345" t="str">
        <f>Contratista</f>
        <v>xxxxxx</v>
      </c>
      <c r="C3114" s="350"/>
      <c r="D3114" s="350"/>
      <c r="E3114" s="350"/>
      <c r="F3114" s="351"/>
      <c r="G3114" s="352"/>
    </row>
    <row r="3115" spans="1:7" ht="20.100000000000001" customHeight="1">
      <c r="A3115" s="344" t="s">
        <v>20</v>
      </c>
      <c r="B3115" s="345" t="str">
        <f>Obra</f>
        <v>BARRIO SAN CAYETANO - DPTO. CHIMBAS</v>
      </c>
      <c r="C3115" s="350"/>
      <c r="D3115" s="350"/>
      <c r="E3115" s="350"/>
      <c r="F3115" s="351" t="s">
        <v>33</v>
      </c>
      <c r="G3115" s="353">
        <f>+Datos!$C$10</f>
        <v>43525</v>
      </c>
    </row>
    <row r="3116" spans="1:7" ht="20.100000000000001" customHeight="1">
      <c r="A3116" s="354" t="s">
        <v>718</v>
      </c>
      <c r="B3116" s="355" t="str">
        <f>Ubicación</f>
        <v>DPTO. CHIMBAS</v>
      </c>
      <c r="C3116" s="355"/>
      <c r="D3116" s="338"/>
      <c r="E3116" s="356"/>
      <c r="F3116" s="357"/>
      <c r="G3116" s="358"/>
    </row>
    <row r="3117" spans="1:7" ht="20.100000000000001" customHeight="1">
      <c r="A3117" s="354" t="s">
        <v>34</v>
      </c>
      <c r="B3117" s="359" t="s">
        <v>1126</v>
      </c>
      <c r="C3117" s="360" t="str">
        <f>IFERROR(VLOOKUP(B3117,Tabla_CyP,2,FALSE),"")</f>
        <v>INFRAESTRUCTURA</v>
      </c>
      <c r="D3117" s="361"/>
      <c r="E3117" s="356"/>
      <c r="F3117" s="357"/>
      <c r="G3117" s="358"/>
    </row>
    <row r="3118" spans="1:7" ht="20.100000000000001" customHeight="1">
      <c r="A3118" s="354" t="s">
        <v>21</v>
      </c>
      <c r="B3118" s="394">
        <f>IFERROR(VLOOKUP(COUNTIF($A$1:A3118,"ITEM:"),Tabla_NumeroItem,2,FALSE),"")</f>
        <v>59</v>
      </c>
      <c r="C3118" s="360" t="str">
        <f>IFERROR(VLOOKUP(B3118,Tabla_CyP,2,FALSE),"")</f>
        <v>Puentes de acceso vehicular - esp. 0,12m.</v>
      </c>
      <c r="D3118" s="338"/>
      <c r="E3118" s="356"/>
      <c r="F3118" s="351" t="s">
        <v>22</v>
      </c>
      <c r="G3118" s="362" t="str">
        <f>IFERROR(VLOOKUP(B3118,Tabla_CyP,4,FALSE),"")</f>
        <v>u</v>
      </c>
    </row>
    <row r="3119" spans="1:7" ht="20.100000000000001" customHeight="1">
      <c r="A3119" s="354"/>
      <c r="B3119" s="355"/>
      <c r="C3119" s="360"/>
      <c r="D3119" s="338"/>
      <c r="E3119" s="356"/>
      <c r="F3119" s="357"/>
      <c r="G3119" s="358"/>
    </row>
    <row r="3120" spans="1:7" ht="20.100000000000001" customHeight="1">
      <c r="A3120" s="628" t="s">
        <v>581</v>
      </c>
      <c r="B3120" s="629"/>
      <c r="C3120" s="630" t="s">
        <v>0</v>
      </c>
      <c r="D3120" s="630" t="s">
        <v>23</v>
      </c>
      <c r="E3120" s="632" t="s">
        <v>24</v>
      </c>
      <c r="F3120" s="624" t="s">
        <v>25</v>
      </c>
      <c r="G3120" s="626" t="s">
        <v>26</v>
      </c>
    </row>
    <row r="3121" spans="1:7" ht="20.100000000000001" customHeight="1">
      <c r="A3121" s="363" t="s">
        <v>582</v>
      </c>
      <c r="B3121" s="364" t="s">
        <v>583</v>
      </c>
      <c r="C3121" s="631"/>
      <c r="D3121" s="631"/>
      <c r="E3121" s="633"/>
      <c r="F3121" s="625"/>
      <c r="G3121" s="627"/>
    </row>
    <row r="3122" spans="1:7" ht="20.100000000000001" customHeight="1">
      <c r="A3122" s="599"/>
      <c r="B3122" s="365"/>
      <c r="C3122" s="366" t="s">
        <v>721</v>
      </c>
      <c r="D3122" s="367"/>
      <c r="E3122" s="368"/>
      <c r="F3122" s="369"/>
      <c r="G3122" s="370"/>
    </row>
    <row r="3123" spans="1:7" ht="20.100000000000001" customHeight="1">
      <c r="A3123" s="371" t="str">
        <f t="shared" ref="A3123:A3139" si="922">IFERROR(VLOOKUP(C3123,Tabla_Insumos,4,FALSE),"")</f>
        <v/>
      </c>
      <c r="B3123" s="336" t="str">
        <f t="shared" ref="B3123:B3139" si="923">IFERROR(VLOOKUP(C3123,Tabla_Insumos,5,FALSE),"")</f>
        <v/>
      </c>
      <c r="C3123" s="372"/>
      <c r="D3123" s="333" t="str">
        <f t="shared" ref="D3123:D3139" si="924">IFERROR(VLOOKUP(C3123,Tabla_Insumos,2,FALSE),"")</f>
        <v/>
      </c>
      <c r="E3123" s="373"/>
      <c r="F3123" s="339">
        <f t="shared" ref="F3123:F3139" si="925">IFERROR(VLOOKUP(C3123,Tabla_Insumos,3,FALSE),0)</f>
        <v>0</v>
      </c>
      <c r="G3123" s="340">
        <f>ROUND(E3123*F3123,2)</f>
        <v>0</v>
      </c>
    </row>
    <row r="3124" spans="1:7" ht="20.100000000000001" customHeight="1">
      <c r="A3124" s="371" t="str">
        <f t="shared" si="922"/>
        <v/>
      </c>
      <c r="B3124" s="336" t="str">
        <f t="shared" si="923"/>
        <v/>
      </c>
      <c r="C3124" s="372"/>
      <c r="D3124" s="333" t="str">
        <f t="shared" si="924"/>
        <v/>
      </c>
      <c r="E3124" s="373"/>
      <c r="F3124" s="339">
        <f t="shared" si="925"/>
        <v>0</v>
      </c>
      <c r="G3124" s="340">
        <f t="shared" ref="G3124:G3139" si="926">ROUND(E3124*F3124,2)</f>
        <v>0</v>
      </c>
    </row>
    <row r="3125" spans="1:7" ht="20.100000000000001" customHeight="1">
      <c r="A3125" s="371" t="str">
        <f t="shared" si="922"/>
        <v/>
      </c>
      <c r="B3125" s="336" t="str">
        <f t="shared" si="923"/>
        <v/>
      </c>
      <c r="C3125" s="372"/>
      <c r="D3125" s="333" t="str">
        <f t="shared" si="924"/>
        <v/>
      </c>
      <c r="E3125" s="373"/>
      <c r="F3125" s="339">
        <f t="shared" si="925"/>
        <v>0</v>
      </c>
      <c r="G3125" s="340">
        <f t="shared" si="926"/>
        <v>0</v>
      </c>
    </row>
    <row r="3126" spans="1:7" ht="20.100000000000001" customHeight="1">
      <c r="A3126" s="371" t="str">
        <f t="shared" si="922"/>
        <v/>
      </c>
      <c r="B3126" s="336" t="str">
        <f t="shared" si="923"/>
        <v/>
      </c>
      <c r="C3126" s="372"/>
      <c r="D3126" s="333" t="str">
        <f t="shared" si="924"/>
        <v/>
      </c>
      <c r="E3126" s="373"/>
      <c r="F3126" s="339">
        <f t="shared" si="925"/>
        <v>0</v>
      </c>
      <c r="G3126" s="340">
        <f t="shared" si="926"/>
        <v>0</v>
      </c>
    </row>
    <row r="3127" spans="1:7" ht="20.100000000000001" customHeight="1">
      <c r="A3127" s="371" t="str">
        <f t="shared" si="922"/>
        <v/>
      </c>
      <c r="B3127" s="336" t="str">
        <f t="shared" si="923"/>
        <v/>
      </c>
      <c r="C3127" s="372"/>
      <c r="D3127" s="333" t="str">
        <f t="shared" si="924"/>
        <v/>
      </c>
      <c r="E3127" s="373"/>
      <c r="F3127" s="339">
        <f t="shared" si="925"/>
        <v>0</v>
      </c>
      <c r="G3127" s="340">
        <f t="shared" si="926"/>
        <v>0</v>
      </c>
    </row>
    <row r="3128" spans="1:7" ht="20.100000000000001" customHeight="1">
      <c r="A3128" s="371" t="str">
        <f t="shared" si="922"/>
        <v/>
      </c>
      <c r="B3128" s="336" t="str">
        <f t="shared" si="923"/>
        <v/>
      </c>
      <c r="C3128" s="409"/>
      <c r="D3128" s="333" t="str">
        <f t="shared" si="924"/>
        <v/>
      </c>
      <c r="E3128" s="373"/>
      <c r="F3128" s="339">
        <f t="shared" si="925"/>
        <v>0</v>
      </c>
      <c r="G3128" s="340">
        <f t="shared" si="926"/>
        <v>0</v>
      </c>
    </row>
    <row r="3129" spans="1:7" ht="20.100000000000001" customHeight="1">
      <c r="A3129" s="371" t="str">
        <f t="shared" si="922"/>
        <v/>
      </c>
      <c r="B3129" s="336" t="str">
        <f t="shared" si="923"/>
        <v/>
      </c>
      <c r="C3129" s="409"/>
      <c r="D3129" s="333" t="str">
        <f t="shared" si="924"/>
        <v/>
      </c>
      <c r="E3129" s="373"/>
      <c r="F3129" s="339">
        <f t="shared" si="925"/>
        <v>0</v>
      </c>
      <c r="G3129" s="340">
        <f t="shared" si="926"/>
        <v>0</v>
      </c>
    </row>
    <row r="3130" spans="1:7" ht="20.100000000000001" customHeight="1">
      <c r="A3130" s="371" t="str">
        <f t="shared" si="922"/>
        <v/>
      </c>
      <c r="B3130" s="336" t="str">
        <f t="shared" si="923"/>
        <v/>
      </c>
      <c r="C3130" s="409"/>
      <c r="D3130" s="333" t="str">
        <f t="shared" si="924"/>
        <v/>
      </c>
      <c r="E3130" s="373"/>
      <c r="F3130" s="339">
        <f t="shared" si="925"/>
        <v>0</v>
      </c>
      <c r="G3130" s="340">
        <f t="shared" si="926"/>
        <v>0</v>
      </c>
    </row>
    <row r="3131" spans="1:7" ht="20.100000000000001" customHeight="1">
      <c r="A3131" s="371" t="str">
        <f t="shared" si="922"/>
        <v/>
      </c>
      <c r="B3131" s="336" t="str">
        <f t="shared" si="923"/>
        <v/>
      </c>
      <c r="C3131" s="409"/>
      <c r="D3131" s="333" t="str">
        <f t="shared" si="924"/>
        <v/>
      </c>
      <c r="E3131" s="373"/>
      <c r="F3131" s="339">
        <f t="shared" si="925"/>
        <v>0</v>
      </c>
      <c r="G3131" s="340">
        <f t="shared" si="926"/>
        <v>0</v>
      </c>
    </row>
    <row r="3132" spans="1:7" ht="20.100000000000001" customHeight="1">
      <c r="A3132" s="371" t="str">
        <f t="shared" si="922"/>
        <v/>
      </c>
      <c r="B3132" s="336" t="str">
        <f t="shared" si="923"/>
        <v/>
      </c>
      <c r="C3132" s="409"/>
      <c r="D3132" s="333" t="str">
        <f t="shared" si="924"/>
        <v/>
      </c>
      <c r="E3132" s="373"/>
      <c r="F3132" s="339">
        <f t="shared" si="925"/>
        <v>0</v>
      </c>
      <c r="G3132" s="340">
        <f t="shared" si="926"/>
        <v>0</v>
      </c>
    </row>
    <row r="3133" spans="1:7" ht="20.100000000000001" customHeight="1">
      <c r="A3133" s="371" t="str">
        <f t="shared" si="922"/>
        <v/>
      </c>
      <c r="B3133" s="336" t="str">
        <f t="shared" si="923"/>
        <v/>
      </c>
      <c r="C3133" s="409"/>
      <c r="D3133" s="333" t="str">
        <f t="shared" si="924"/>
        <v/>
      </c>
      <c r="E3133" s="373"/>
      <c r="F3133" s="339">
        <f t="shared" si="925"/>
        <v>0</v>
      </c>
      <c r="G3133" s="340">
        <f t="shared" si="926"/>
        <v>0</v>
      </c>
    </row>
    <row r="3134" spans="1:7" ht="20.100000000000001" customHeight="1">
      <c r="A3134" s="371" t="str">
        <f t="shared" si="922"/>
        <v/>
      </c>
      <c r="B3134" s="336" t="str">
        <f t="shared" si="923"/>
        <v/>
      </c>
      <c r="C3134" s="409"/>
      <c r="D3134" s="333" t="str">
        <f t="shared" si="924"/>
        <v/>
      </c>
      <c r="E3134" s="373"/>
      <c r="F3134" s="339">
        <f t="shared" si="925"/>
        <v>0</v>
      </c>
      <c r="G3134" s="340">
        <f t="shared" si="926"/>
        <v>0</v>
      </c>
    </row>
    <row r="3135" spans="1:7" ht="20.100000000000001" customHeight="1">
      <c r="A3135" s="371" t="str">
        <f t="shared" si="922"/>
        <v/>
      </c>
      <c r="B3135" s="336" t="str">
        <f t="shared" si="923"/>
        <v/>
      </c>
      <c r="C3135" s="409"/>
      <c r="D3135" s="333" t="str">
        <f t="shared" si="924"/>
        <v/>
      </c>
      <c r="E3135" s="373"/>
      <c r="F3135" s="339">
        <f t="shared" si="925"/>
        <v>0</v>
      </c>
      <c r="G3135" s="340">
        <f t="shared" si="926"/>
        <v>0</v>
      </c>
    </row>
    <row r="3136" spans="1:7" ht="20.100000000000001" customHeight="1">
      <c r="A3136" s="371" t="str">
        <f t="shared" si="922"/>
        <v/>
      </c>
      <c r="B3136" s="336" t="str">
        <f t="shared" si="923"/>
        <v/>
      </c>
      <c r="C3136" s="409"/>
      <c r="D3136" s="333" t="str">
        <f t="shared" si="924"/>
        <v/>
      </c>
      <c r="E3136" s="373"/>
      <c r="F3136" s="339">
        <f t="shared" si="925"/>
        <v>0</v>
      </c>
      <c r="G3136" s="340">
        <f t="shared" si="926"/>
        <v>0</v>
      </c>
    </row>
    <row r="3137" spans="1:7" ht="20.100000000000001" customHeight="1">
      <c r="A3137" s="371" t="str">
        <f t="shared" si="922"/>
        <v/>
      </c>
      <c r="B3137" s="336" t="str">
        <f t="shared" si="923"/>
        <v/>
      </c>
      <c r="C3137" s="409"/>
      <c r="D3137" s="333" t="str">
        <f t="shared" si="924"/>
        <v/>
      </c>
      <c r="E3137" s="373"/>
      <c r="F3137" s="339">
        <f t="shared" si="925"/>
        <v>0</v>
      </c>
      <c r="G3137" s="340">
        <f t="shared" si="926"/>
        <v>0</v>
      </c>
    </row>
    <row r="3138" spans="1:7" ht="20.100000000000001" customHeight="1">
      <c r="A3138" s="371" t="str">
        <f t="shared" si="922"/>
        <v/>
      </c>
      <c r="B3138" s="336" t="str">
        <f t="shared" si="923"/>
        <v/>
      </c>
      <c r="C3138" s="409"/>
      <c r="D3138" s="333" t="str">
        <f t="shared" si="924"/>
        <v/>
      </c>
      <c r="E3138" s="373"/>
      <c r="F3138" s="339">
        <f t="shared" si="925"/>
        <v>0</v>
      </c>
      <c r="G3138" s="340">
        <f t="shared" si="926"/>
        <v>0</v>
      </c>
    </row>
    <row r="3139" spans="1:7" ht="20.100000000000001" customHeight="1">
      <c r="A3139" s="371" t="str">
        <f t="shared" si="922"/>
        <v/>
      </c>
      <c r="B3139" s="336" t="str">
        <f t="shared" si="923"/>
        <v/>
      </c>
      <c r="C3139" s="409"/>
      <c r="D3139" s="333" t="str">
        <f t="shared" si="924"/>
        <v/>
      </c>
      <c r="E3139" s="373"/>
      <c r="F3139" s="339">
        <f t="shared" si="925"/>
        <v>0</v>
      </c>
      <c r="G3139" s="340">
        <f t="shared" si="926"/>
        <v>0</v>
      </c>
    </row>
    <row r="3140" spans="1:7" ht="20.100000000000001" customHeight="1">
      <c r="A3140" s="374"/>
      <c r="B3140" s="360"/>
      <c r="C3140" s="360"/>
      <c r="D3140" s="338"/>
      <c r="E3140" s="356"/>
      <c r="F3140" s="598" t="s">
        <v>27</v>
      </c>
      <c r="G3140" s="341">
        <f>SUBTOTAL(9,G3123:G3139)</f>
        <v>0</v>
      </c>
    </row>
    <row r="3141" spans="1:7" ht="20.100000000000001" customHeight="1">
      <c r="A3141" s="374"/>
      <c r="B3141" s="360"/>
      <c r="C3141" s="347" t="s">
        <v>722</v>
      </c>
      <c r="D3141" s="338"/>
      <c r="E3141" s="356"/>
      <c r="F3141" s="357"/>
      <c r="G3141" s="375"/>
    </row>
    <row r="3142" spans="1:7" ht="20.100000000000001" customHeight="1">
      <c r="A3142" s="371" t="str">
        <f t="shared" ref="A3142:A3149" si="927">IFERROR(VLOOKUP(C3142,Tabla_Insumos,4,FALSE),"")</f>
        <v/>
      </c>
      <c r="B3142" s="336" t="str">
        <f t="shared" ref="B3142:B3149" si="928">IFERROR(VLOOKUP(C3142,Tabla_Insumos,5,FALSE),"")</f>
        <v/>
      </c>
      <c r="C3142" s="398"/>
      <c r="D3142" s="333" t="str">
        <f t="shared" ref="D3142:D3149" si="929">IFERROR(VLOOKUP(C3142,Tabla_Insumos,2,FALSE),"")</f>
        <v/>
      </c>
      <c r="E3142" s="400"/>
      <c r="F3142" s="376">
        <f t="shared" ref="F3142:F3149" si="930">IFERROR(VLOOKUP(C3142,Tabla_Insumos,3,FALSE),0)</f>
        <v>0</v>
      </c>
      <c r="G3142" s="340">
        <f>ROUND(E3142*F3142,2)</f>
        <v>0</v>
      </c>
    </row>
    <row r="3143" spans="1:7" ht="20.100000000000001" customHeight="1">
      <c r="A3143" s="371" t="str">
        <f t="shared" si="927"/>
        <v/>
      </c>
      <c r="B3143" s="336" t="str">
        <f t="shared" si="928"/>
        <v/>
      </c>
      <c r="C3143" s="398"/>
      <c r="D3143" s="333" t="str">
        <f t="shared" si="929"/>
        <v/>
      </c>
      <c r="E3143" s="400"/>
      <c r="F3143" s="376">
        <f t="shared" si="930"/>
        <v>0</v>
      </c>
      <c r="G3143" s="340">
        <f t="shared" ref="G3143:G3149" si="931">ROUND(E3143*F3143,2)</f>
        <v>0</v>
      </c>
    </row>
    <row r="3144" spans="1:7" ht="20.100000000000001" customHeight="1">
      <c r="A3144" s="371" t="str">
        <f t="shared" si="927"/>
        <v/>
      </c>
      <c r="B3144" s="336" t="str">
        <f t="shared" si="928"/>
        <v/>
      </c>
      <c r="C3144" s="372"/>
      <c r="D3144" s="333" t="str">
        <f t="shared" si="929"/>
        <v/>
      </c>
      <c r="E3144" s="403"/>
      <c r="F3144" s="376">
        <f t="shared" si="930"/>
        <v>0</v>
      </c>
      <c r="G3144" s="340">
        <f t="shared" si="931"/>
        <v>0</v>
      </c>
    </row>
    <row r="3145" spans="1:7" ht="20.100000000000001" customHeight="1">
      <c r="A3145" s="371" t="str">
        <f t="shared" si="927"/>
        <v/>
      </c>
      <c r="B3145" s="336" t="str">
        <f t="shared" si="928"/>
        <v/>
      </c>
      <c r="C3145" s="343"/>
      <c r="D3145" s="333" t="str">
        <f t="shared" si="929"/>
        <v/>
      </c>
      <c r="E3145" s="337"/>
      <c r="F3145" s="376">
        <f t="shared" si="930"/>
        <v>0</v>
      </c>
      <c r="G3145" s="340">
        <f t="shared" si="931"/>
        <v>0</v>
      </c>
    </row>
    <row r="3146" spans="1:7" ht="20.100000000000001" customHeight="1">
      <c r="A3146" s="371" t="str">
        <f t="shared" si="927"/>
        <v/>
      </c>
      <c r="B3146" s="336" t="str">
        <f t="shared" si="928"/>
        <v/>
      </c>
      <c r="C3146" s="336"/>
      <c r="D3146" s="333" t="str">
        <f t="shared" si="929"/>
        <v/>
      </c>
      <c r="E3146" s="337"/>
      <c r="F3146" s="376">
        <f t="shared" si="930"/>
        <v>0</v>
      </c>
      <c r="G3146" s="340">
        <f t="shared" si="931"/>
        <v>0</v>
      </c>
    </row>
    <row r="3147" spans="1:7" ht="20.100000000000001" customHeight="1">
      <c r="A3147" s="371" t="str">
        <f t="shared" si="927"/>
        <v/>
      </c>
      <c r="B3147" s="336" t="str">
        <f t="shared" si="928"/>
        <v/>
      </c>
      <c r="C3147" s="336"/>
      <c r="D3147" s="333" t="str">
        <f t="shared" si="929"/>
        <v/>
      </c>
      <c r="E3147" s="337"/>
      <c r="F3147" s="376">
        <f t="shared" si="930"/>
        <v>0</v>
      </c>
      <c r="G3147" s="340">
        <f t="shared" si="931"/>
        <v>0</v>
      </c>
    </row>
    <row r="3148" spans="1:7" ht="20.100000000000001" customHeight="1">
      <c r="A3148" s="371" t="str">
        <f t="shared" si="927"/>
        <v/>
      </c>
      <c r="B3148" s="336" t="str">
        <f t="shared" si="928"/>
        <v/>
      </c>
      <c r="C3148" s="372"/>
      <c r="D3148" s="333" t="str">
        <f t="shared" si="929"/>
        <v/>
      </c>
      <c r="E3148" s="373"/>
      <c r="F3148" s="376">
        <f t="shared" si="930"/>
        <v>0</v>
      </c>
      <c r="G3148" s="340">
        <f t="shared" si="931"/>
        <v>0</v>
      </c>
    </row>
    <row r="3149" spans="1:7" ht="20.100000000000001" customHeight="1">
      <c r="A3149" s="371" t="str">
        <f t="shared" si="927"/>
        <v/>
      </c>
      <c r="B3149" s="336" t="str">
        <f t="shared" si="928"/>
        <v/>
      </c>
      <c r="C3149" s="372"/>
      <c r="D3149" s="333" t="str">
        <f t="shared" si="929"/>
        <v/>
      </c>
      <c r="E3149" s="373"/>
      <c r="F3149" s="376">
        <f t="shared" si="930"/>
        <v>0</v>
      </c>
      <c r="G3149" s="340">
        <f t="shared" si="931"/>
        <v>0</v>
      </c>
    </row>
    <row r="3150" spans="1:7" ht="20.100000000000001" customHeight="1">
      <c r="A3150" s="374"/>
      <c r="B3150" s="360"/>
      <c r="C3150" s="360"/>
      <c r="D3150" s="338"/>
      <c r="E3150" s="356"/>
      <c r="F3150" s="598" t="s">
        <v>28</v>
      </c>
      <c r="G3150" s="341">
        <f>SUBTOTAL(9,G3142:G3149)</f>
        <v>0</v>
      </c>
    </row>
    <row r="3151" spans="1:7" ht="20.100000000000001" customHeight="1">
      <c r="A3151" s="374"/>
      <c r="B3151" s="360"/>
      <c r="C3151" s="347" t="s">
        <v>723</v>
      </c>
      <c r="D3151" s="338"/>
      <c r="E3151" s="356"/>
      <c r="F3151" s="357"/>
      <c r="G3151" s="375"/>
    </row>
    <row r="3152" spans="1:7" ht="20.100000000000001" customHeight="1">
      <c r="A3152" s="371" t="str">
        <f t="shared" ref="A3152:A3160" si="932">IFERROR(VLOOKUP(C3152,Tabla_Insumos,4,FALSE),"")</f>
        <v/>
      </c>
      <c r="B3152" s="336" t="str">
        <f t="shared" ref="B3152:B3160" si="933">IFERROR(VLOOKUP(C3152,Tabla_Insumos,5,FALSE),"")</f>
        <v/>
      </c>
      <c r="C3152" s="399"/>
      <c r="D3152" s="333" t="str">
        <f t="shared" ref="D3152:D3160" si="934">IFERROR(VLOOKUP(C3152,Tabla_Insumos,2,FALSE),"")</f>
        <v/>
      </c>
      <c r="E3152" s="373"/>
      <c r="F3152" s="339">
        <f t="shared" ref="F3152:F3160" si="935">IFERROR(VLOOKUP(C3152,Tabla_Insumos,3,FALSE),0)</f>
        <v>0</v>
      </c>
      <c r="G3152" s="340">
        <f>ROUND(E3152*F3152,2)</f>
        <v>0</v>
      </c>
    </row>
    <row r="3153" spans="1:7" ht="20.100000000000001" customHeight="1">
      <c r="A3153" s="371" t="str">
        <f t="shared" si="932"/>
        <v/>
      </c>
      <c r="B3153" s="336" t="str">
        <f t="shared" si="933"/>
        <v/>
      </c>
      <c r="C3153" s="399"/>
      <c r="D3153" s="333" t="str">
        <f t="shared" si="934"/>
        <v/>
      </c>
      <c r="E3153" s="401"/>
      <c r="F3153" s="339">
        <f t="shared" si="935"/>
        <v>0</v>
      </c>
      <c r="G3153" s="340">
        <f t="shared" ref="G3153:G3160" si="936">ROUND(E3153*F3153,2)</f>
        <v>0</v>
      </c>
    </row>
    <row r="3154" spans="1:7" ht="20.100000000000001" customHeight="1">
      <c r="A3154" s="371" t="str">
        <f t="shared" si="932"/>
        <v/>
      </c>
      <c r="B3154" s="336" t="str">
        <f t="shared" si="933"/>
        <v/>
      </c>
      <c r="C3154" s="342"/>
      <c r="D3154" s="333" t="str">
        <f t="shared" si="934"/>
        <v/>
      </c>
      <c r="E3154" s="337"/>
      <c r="F3154" s="339">
        <f t="shared" si="935"/>
        <v>0</v>
      </c>
      <c r="G3154" s="340">
        <f t="shared" si="936"/>
        <v>0</v>
      </c>
    </row>
    <row r="3155" spans="1:7" ht="20.100000000000001" customHeight="1">
      <c r="A3155" s="371" t="str">
        <f t="shared" si="932"/>
        <v/>
      </c>
      <c r="B3155" s="336" t="str">
        <f t="shared" si="933"/>
        <v/>
      </c>
      <c r="C3155" s="377"/>
      <c r="D3155" s="333" t="str">
        <f t="shared" si="934"/>
        <v/>
      </c>
      <c r="E3155" s="337"/>
      <c r="F3155" s="339">
        <f t="shared" si="935"/>
        <v>0</v>
      </c>
      <c r="G3155" s="340">
        <f t="shared" si="936"/>
        <v>0</v>
      </c>
    </row>
    <row r="3156" spans="1:7" ht="20.100000000000001" customHeight="1">
      <c r="A3156" s="371" t="str">
        <f t="shared" si="932"/>
        <v/>
      </c>
      <c r="B3156" s="336" t="str">
        <f t="shared" si="933"/>
        <v/>
      </c>
      <c r="C3156" s="378"/>
      <c r="D3156" s="333" t="str">
        <f t="shared" si="934"/>
        <v/>
      </c>
      <c r="E3156" s="337"/>
      <c r="F3156" s="339">
        <f t="shared" si="935"/>
        <v>0</v>
      </c>
      <c r="G3156" s="340">
        <f t="shared" si="936"/>
        <v>0</v>
      </c>
    </row>
    <row r="3157" spans="1:7" ht="20.100000000000001" customHeight="1">
      <c r="A3157" s="371" t="str">
        <f t="shared" si="932"/>
        <v/>
      </c>
      <c r="B3157" s="336" t="str">
        <f t="shared" si="933"/>
        <v/>
      </c>
      <c r="C3157" s="372"/>
      <c r="D3157" s="333" t="str">
        <f t="shared" si="934"/>
        <v/>
      </c>
      <c r="E3157" s="373"/>
      <c r="F3157" s="339">
        <f t="shared" si="935"/>
        <v>0</v>
      </c>
      <c r="G3157" s="340">
        <f t="shared" si="936"/>
        <v>0</v>
      </c>
    </row>
    <row r="3158" spans="1:7" ht="20.100000000000001" customHeight="1">
      <c r="A3158" s="371" t="str">
        <f t="shared" si="932"/>
        <v/>
      </c>
      <c r="B3158" s="336" t="str">
        <f t="shared" si="933"/>
        <v/>
      </c>
      <c r="C3158" s="372"/>
      <c r="D3158" s="333" t="str">
        <f t="shared" si="934"/>
        <v/>
      </c>
      <c r="E3158" s="373"/>
      <c r="F3158" s="339">
        <f t="shared" si="935"/>
        <v>0</v>
      </c>
      <c r="G3158" s="340">
        <f t="shared" si="936"/>
        <v>0</v>
      </c>
    </row>
    <row r="3159" spans="1:7" ht="20.100000000000001" customHeight="1">
      <c r="A3159" s="371" t="str">
        <f t="shared" si="932"/>
        <v/>
      </c>
      <c r="B3159" s="336" t="str">
        <f t="shared" si="933"/>
        <v/>
      </c>
      <c r="C3159" s="372"/>
      <c r="D3159" s="333" t="str">
        <f t="shared" si="934"/>
        <v/>
      </c>
      <c r="E3159" s="373"/>
      <c r="F3159" s="339">
        <f t="shared" si="935"/>
        <v>0</v>
      </c>
      <c r="G3159" s="340">
        <f t="shared" si="936"/>
        <v>0</v>
      </c>
    </row>
    <row r="3160" spans="1:7" ht="20.100000000000001" customHeight="1">
      <c r="A3160" s="371" t="str">
        <f t="shared" si="932"/>
        <v/>
      </c>
      <c r="B3160" s="336" t="str">
        <f t="shared" si="933"/>
        <v/>
      </c>
      <c r="C3160" s="372"/>
      <c r="D3160" s="333" t="str">
        <f t="shared" si="934"/>
        <v/>
      </c>
      <c r="E3160" s="373"/>
      <c r="F3160" s="339">
        <f t="shared" si="935"/>
        <v>0</v>
      </c>
      <c r="G3160" s="340">
        <f t="shared" si="936"/>
        <v>0</v>
      </c>
    </row>
    <row r="3161" spans="1:7" ht="20.100000000000001" customHeight="1">
      <c r="A3161" s="379"/>
      <c r="B3161" s="338"/>
      <c r="C3161" s="360"/>
      <c r="D3161" s="338"/>
      <c r="E3161" s="356"/>
      <c r="F3161" s="598" t="s">
        <v>29</v>
      </c>
      <c r="G3161" s="341">
        <f>SUBTOTAL(9,G3152:G3160)</f>
        <v>0</v>
      </c>
    </row>
    <row r="3162" spans="1:7" ht="20.100000000000001" customHeight="1" thickBot="1">
      <c r="A3162" s="380"/>
      <c r="B3162" s="381"/>
      <c r="C3162" s="382"/>
      <c r="D3162" s="381"/>
      <c r="E3162" s="383"/>
      <c r="F3162" s="384"/>
      <c r="G3162" s="385"/>
    </row>
    <row r="3163" spans="1:7" ht="20.100000000000001" customHeight="1" thickBot="1">
      <c r="A3163" s="395">
        <f>B3118</f>
        <v>59</v>
      </c>
      <c r="B3163" s="386" t="str">
        <f>C3118</f>
        <v>Puentes de acceso vehicular - esp. 0,12m.</v>
      </c>
      <c r="C3163" s="387"/>
      <c r="D3163" s="387" t="s">
        <v>30</v>
      </c>
      <c r="E3163" s="388"/>
      <c r="F3163" s="389" t="s">
        <v>31</v>
      </c>
      <c r="G3163" s="390">
        <f>SUBTOTAL(9,G3123:G3162)</f>
        <v>0</v>
      </c>
    </row>
    <row r="3164" spans="1:7" ht="20.100000000000001" customHeight="1" thickTop="1" thickBot="1">
      <c r="A3164" s="449"/>
      <c r="B3164" s="450"/>
      <c r="C3164" s="338"/>
      <c r="D3164" s="338"/>
      <c r="E3164" s="451"/>
      <c r="F3164" s="452"/>
      <c r="G3164" s="453"/>
    </row>
    <row r="3165" spans="1:7" ht="20.100000000000001" customHeight="1" thickTop="1">
      <c r="A3165" s="391" t="s">
        <v>1255</v>
      </c>
      <c r="B3165" s="392"/>
      <c r="C3165" s="392"/>
      <c r="D3165" s="392"/>
      <c r="E3165" s="392"/>
      <c r="F3165" s="392"/>
      <c r="G3165" s="393"/>
    </row>
    <row r="3166" spans="1:7" ht="20.100000000000001" customHeight="1">
      <c r="A3166" s="344" t="s">
        <v>719</v>
      </c>
      <c r="B3166" s="345" t="str">
        <f>Comitente</f>
        <v>INSTITUTO PROVINCIAL DE LA VIVIENDA</v>
      </c>
      <c r="C3166" s="346"/>
      <c r="D3166" s="347"/>
      <c r="E3166" s="347"/>
      <c r="F3166" s="348"/>
      <c r="G3166" s="349"/>
    </row>
    <row r="3167" spans="1:7" ht="20.100000000000001" customHeight="1">
      <c r="A3167" s="344" t="s">
        <v>720</v>
      </c>
      <c r="B3167" s="345" t="str">
        <f>Contratista</f>
        <v>xxxxxx</v>
      </c>
      <c r="C3167" s="350"/>
      <c r="D3167" s="350"/>
      <c r="E3167" s="350"/>
      <c r="F3167" s="351"/>
      <c r="G3167" s="352"/>
    </row>
    <row r="3168" spans="1:7" ht="20.100000000000001" customHeight="1">
      <c r="A3168" s="344" t="s">
        <v>20</v>
      </c>
      <c r="B3168" s="345" t="str">
        <f>Obra</f>
        <v>BARRIO SAN CAYETANO - DPTO. CHIMBAS</v>
      </c>
      <c r="C3168" s="350"/>
      <c r="D3168" s="350"/>
      <c r="E3168" s="350"/>
      <c r="F3168" s="351" t="s">
        <v>33</v>
      </c>
      <c r="G3168" s="353">
        <f>+Datos!$C$10</f>
        <v>43525</v>
      </c>
    </row>
    <row r="3169" spans="1:7" ht="20.100000000000001" customHeight="1">
      <c r="A3169" s="354" t="s">
        <v>718</v>
      </c>
      <c r="B3169" s="355" t="str">
        <f>Ubicación</f>
        <v>DPTO. CHIMBAS</v>
      </c>
      <c r="C3169" s="355"/>
      <c r="D3169" s="338"/>
      <c r="E3169" s="356"/>
      <c r="F3169" s="357"/>
      <c r="G3169" s="358"/>
    </row>
    <row r="3170" spans="1:7" ht="20.100000000000001" customHeight="1">
      <c r="A3170" s="354" t="s">
        <v>34</v>
      </c>
      <c r="B3170" s="359" t="s">
        <v>1126</v>
      </c>
      <c r="C3170" s="360" t="str">
        <f>IFERROR(VLOOKUP(B3170,Tabla_CyP,2,FALSE),"")</f>
        <v>INFRAESTRUCTURA</v>
      </c>
      <c r="D3170" s="361"/>
      <c r="E3170" s="356"/>
      <c r="F3170" s="357"/>
      <c r="G3170" s="358"/>
    </row>
    <row r="3171" spans="1:7" ht="20.100000000000001" customHeight="1">
      <c r="A3171" s="354" t="s">
        <v>21</v>
      </c>
      <c r="B3171" s="394">
        <f>IFERROR(VLOOKUP(COUNTIF($A$1:A3171,"ITEM:"),Tabla_NumeroItem,2,FALSE),"")</f>
        <v>60</v>
      </c>
      <c r="C3171" s="360" t="str">
        <f>IFERROR(VLOOKUP(B3171,Tabla_CyP,2,FALSE),"")</f>
        <v>Construcción de pasante vehicular SJ320</v>
      </c>
      <c r="D3171" s="338"/>
      <c r="E3171" s="356"/>
      <c r="F3171" s="351" t="s">
        <v>22</v>
      </c>
      <c r="G3171" s="362" t="str">
        <f>IFERROR(VLOOKUP(B3171,Tabla_CyP,4,FALSE),"")</f>
        <v>u</v>
      </c>
    </row>
    <row r="3172" spans="1:7" ht="20.100000000000001" customHeight="1">
      <c r="A3172" s="354"/>
      <c r="B3172" s="355"/>
      <c r="C3172" s="360"/>
      <c r="D3172" s="338"/>
      <c r="E3172" s="356"/>
      <c r="F3172" s="357"/>
      <c r="G3172" s="358"/>
    </row>
    <row r="3173" spans="1:7" ht="20.100000000000001" customHeight="1">
      <c r="A3173" s="628" t="s">
        <v>581</v>
      </c>
      <c r="B3173" s="629"/>
      <c r="C3173" s="630" t="s">
        <v>0</v>
      </c>
      <c r="D3173" s="630" t="s">
        <v>23</v>
      </c>
      <c r="E3173" s="632" t="s">
        <v>24</v>
      </c>
      <c r="F3173" s="624" t="s">
        <v>25</v>
      </c>
      <c r="G3173" s="626" t="s">
        <v>26</v>
      </c>
    </row>
    <row r="3174" spans="1:7" ht="20.100000000000001" customHeight="1">
      <c r="A3174" s="363" t="s">
        <v>582</v>
      </c>
      <c r="B3174" s="364" t="s">
        <v>583</v>
      </c>
      <c r="C3174" s="631"/>
      <c r="D3174" s="631"/>
      <c r="E3174" s="633"/>
      <c r="F3174" s="625"/>
      <c r="G3174" s="627"/>
    </row>
    <row r="3175" spans="1:7" ht="20.100000000000001" customHeight="1">
      <c r="A3175" s="599"/>
      <c r="B3175" s="365"/>
      <c r="C3175" s="366" t="s">
        <v>721</v>
      </c>
      <c r="D3175" s="367"/>
      <c r="E3175" s="368"/>
      <c r="F3175" s="369"/>
      <c r="G3175" s="370"/>
    </row>
    <row r="3176" spans="1:7" ht="20.100000000000001" customHeight="1">
      <c r="A3176" s="371" t="str">
        <f t="shared" ref="A3176:A3192" si="937">IFERROR(VLOOKUP(C3176,Tabla_Insumos,4,FALSE),"")</f>
        <v/>
      </c>
      <c r="B3176" s="336" t="str">
        <f t="shared" ref="B3176:B3192" si="938">IFERROR(VLOOKUP(C3176,Tabla_Insumos,5,FALSE),"")</f>
        <v/>
      </c>
      <c r="C3176" s="399"/>
      <c r="D3176" s="333" t="str">
        <f t="shared" ref="D3176:D3192" si="939">IFERROR(VLOOKUP(C3176,Tabla_Insumos,2,FALSE),"")</f>
        <v/>
      </c>
      <c r="E3176" s="415"/>
      <c r="F3176" s="339">
        <f t="shared" ref="F3176:F3192" si="940">IFERROR(VLOOKUP(C3176,Tabla_Insumos,3,FALSE),0)</f>
        <v>0</v>
      </c>
      <c r="G3176" s="340">
        <f>ROUND(E3176*F3176,2)</f>
        <v>0</v>
      </c>
    </row>
    <row r="3177" spans="1:7" ht="20.100000000000001" customHeight="1">
      <c r="A3177" s="371" t="str">
        <f t="shared" si="937"/>
        <v/>
      </c>
      <c r="B3177" s="336" t="str">
        <f t="shared" si="938"/>
        <v/>
      </c>
      <c r="C3177" s="399"/>
      <c r="D3177" s="333" t="str">
        <f t="shared" si="939"/>
        <v/>
      </c>
      <c r="E3177" s="415"/>
      <c r="F3177" s="339">
        <f t="shared" si="940"/>
        <v>0</v>
      </c>
      <c r="G3177" s="340">
        <f t="shared" ref="G3177:G3192" si="941">ROUND(E3177*F3177,2)</f>
        <v>0</v>
      </c>
    </row>
    <row r="3178" spans="1:7" ht="20.100000000000001" customHeight="1">
      <c r="A3178" s="371" t="str">
        <f t="shared" si="937"/>
        <v/>
      </c>
      <c r="B3178" s="336" t="str">
        <f t="shared" si="938"/>
        <v/>
      </c>
      <c r="C3178" s="399"/>
      <c r="D3178" s="333" t="str">
        <f t="shared" si="939"/>
        <v/>
      </c>
      <c r="E3178" s="415"/>
      <c r="F3178" s="339">
        <f t="shared" si="940"/>
        <v>0</v>
      </c>
      <c r="G3178" s="340">
        <f t="shared" si="941"/>
        <v>0</v>
      </c>
    </row>
    <row r="3179" spans="1:7" ht="20.100000000000001" customHeight="1">
      <c r="A3179" s="371" t="str">
        <f t="shared" si="937"/>
        <v/>
      </c>
      <c r="B3179" s="336" t="str">
        <f t="shared" si="938"/>
        <v/>
      </c>
      <c r="C3179" s="399"/>
      <c r="D3179" s="333" t="str">
        <f t="shared" si="939"/>
        <v/>
      </c>
      <c r="E3179" s="415"/>
      <c r="F3179" s="339">
        <f t="shared" si="940"/>
        <v>0</v>
      </c>
      <c r="G3179" s="340">
        <f t="shared" si="941"/>
        <v>0</v>
      </c>
    </row>
    <row r="3180" spans="1:7" ht="20.100000000000001" customHeight="1">
      <c r="A3180" s="371" t="str">
        <f t="shared" si="937"/>
        <v/>
      </c>
      <c r="B3180" s="336" t="str">
        <f t="shared" si="938"/>
        <v/>
      </c>
      <c r="C3180" s="416"/>
      <c r="D3180" s="333" t="str">
        <f t="shared" si="939"/>
        <v/>
      </c>
      <c r="E3180" s="373"/>
      <c r="F3180" s="339">
        <f t="shared" si="940"/>
        <v>0</v>
      </c>
      <c r="G3180" s="340">
        <f t="shared" si="941"/>
        <v>0</v>
      </c>
    </row>
    <row r="3181" spans="1:7" ht="20.100000000000001" customHeight="1">
      <c r="A3181" s="371" t="str">
        <f t="shared" si="937"/>
        <v/>
      </c>
      <c r="B3181" s="336" t="str">
        <f t="shared" si="938"/>
        <v/>
      </c>
      <c r="C3181" s="416"/>
      <c r="D3181" s="333" t="str">
        <f t="shared" si="939"/>
        <v/>
      </c>
      <c r="E3181" s="373"/>
      <c r="F3181" s="339">
        <f t="shared" si="940"/>
        <v>0</v>
      </c>
      <c r="G3181" s="340">
        <f t="shared" si="941"/>
        <v>0</v>
      </c>
    </row>
    <row r="3182" spans="1:7" ht="20.100000000000001" customHeight="1">
      <c r="A3182" s="371" t="str">
        <f t="shared" si="937"/>
        <v/>
      </c>
      <c r="B3182" s="336" t="str">
        <f t="shared" si="938"/>
        <v/>
      </c>
      <c r="C3182" s="409"/>
      <c r="D3182" s="333" t="str">
        <f t="shared" si="939"/>
        <v/>
      </c>
      <c r="E3182" s="373"/>
      <c r="F3182" s="339">
        <f t="shared" si="940"/>
        <v>0</v>
      </c>
      <c r="G3182" s="340">
        <f t="shared" si="941"/>
        <v>0</v>
      </c>
    </row>
    <row r="3183" spans="1:7" ht="20.100000000000001" customHeight="1">
      <c r="A3183" s="371" t="str">
        <f t="shared" si="937"/>
        <v/>
      </c>
      <c r="B3183" s="336" t="str">
        <f t="shared" si="938"/>
        <v/>
      </c>
      <c r="C3183" s="409"/>
      <c r="D3183" s="333" t="str">
        <f t="shared" si="939"/>
        <v/>
      </c>
      <c r="E3183" s="373"/>
      <c r="F3183" s="339">
        <f t="shared" si="940"/>
        <v>0</v>
      </c>
      <c r="G3183" s="340">
        <f t="shared" si="941"/>
        <v>0</v>
      </c>
    </row>
    <row r="3184" spans="1:7" ht="20.100000000000001" customHeight="1">
      <c r="A3184" s="371" t="str">
        <f t="shared" si="937"/>
        <v/>
      </c>
      <c r="B3184" s="336" t="str">
        <f t="shared" si="938"/>
        <v/>
      </c>
      <c r="C3184" s="409"/>
      <c r="D3184" s="333" t="str">
        <f t="shared" si="939"/>
        <v/>
      </c>
      <c r="E3184" s="373"/>
      <c r="F3184" s="339">
        <f t="shared" si="940"/>
        <v>0</v>
      </c>
      <c r="G3184" s="340">
        <f t="shared" si="941"/>
        <v>0</v>
      </c>
    </row>
    <row r="3185" spans="1:7" ht="20.100000000000001" customHeight="1">
      <c r="A3185" s="371" t="str">
        <f t="shared" si="937"/>
        <v/>
      </c>
      <c r="B3185" s="336" t="str">
        <f t="shared" si="938"/>
        <v/>
      </c>
      <c r="C3185" s="409"/>
      <c r="D3185" s="333" t="str">
        <f t="shared" si="939"/>
        <v/>
      </c>
      <c r="E3185" s="373"/>
      <c r="F3185" s="339">
        <f t="shared" si="940"/>
        <v>0</v>
      </c>
      <c r="G3185" s="340">
        <f t="shared" si="941"/>
        <v>0</v>
      </c>
    </row>
    <row r="3186" spans="1:7" ht="20.100000000000001" customHeight="1">
      <c r="A3186" s="371" t="str">
        <f t="shared" si="937"/>
        <v/>
      </c>
      <c r="B3186" s="336" t="str">
        <f t="shared" si="938"/>
        <v/>
      </c>
      <c r="C3186" s="409"/>
      <c r="D3186" s="333" t="str">
        <f t="shared" si="939"/>
        <v/>
      </c>
      <c r="E3186" s="373"/>
      <c r="F3186" s="339">
        <f t="shared" si="940"/>
        <v>0</v>
      </c>
      <c r="G3186" s="340">
        <f t="shared" si="941"/>
        <v>0</v>
      </c>
    </row>
    <row r="3187" spans="1:7" ht="20.100000000000001" customHeight="1">
      <c r="A3187" s="371" t="str">
        <f t="shared" si="937"/>
        <v/>
      </c>
      <c r="B3187" s="336" t="str">
        <f t="shared" si="938"/>
        <v/>
      </c>
      <c r="C3187" s="409"/>
      <c r="D3187" s="333" t="str">
        <f t="shared" si="939"/>
        <v/>
      </c>
      <c r="E3187" s="373"/>
      <c r="F3187" s="339">
        <f t="shared" si="940"/>
        <v>0</v>
      </c>
      <c r="G3187" s="340">
        <f t="shared" si="941"/>
        <v>0</v>
      </c>
    </row>
    <row r="3188" spans="1:7" ht="20.100000000000001" customHeight="1">
      <c r="A3188" s="371" t="str">
        <f t="shared" si="937"/>
        <v/>
      </c>
      <c r="B3188" s="336" t="str">
        <f t="shared" si="938"/>
        <v/>
      </c>
      <c r="C3188" s="409"/>
      <c r="D3188" s="333" t="str">
        <f t="shared" si="939"/>
        <v/>
      </c>
      <c r="E3188" s="373"/>
      <c r="F3188" s="339">
        <f t="shared" si="940"/>
        <v>0</v>
      </c>
      <c r="G3188" s="340">
        <f t="shared" si="941"/>
        <v>0</v>
      </c>
    </row>
    <row r="3189" spans="1:7" ht="20.100000000000001" customHeight="1">
      <c r="A3189" s="371" t="str">
        <f t="shared" si="937"/>
        <v/>
      </c>
      <c r="B3189" s="336" t="str">
        <f t="shared" si="938"/>
        <v/>
      </c>
      <c r="C3189" s="409"/>
      <c r="D3189" s="333" t="str">
        <f t="shared" si="939"/>
        <v/>
      </c>
      <c r="E3189" s="373"/>
      <c r="F3189" s="339">
        <f t="shared" si="940"/>
        <v>0</v>
      </c>
      <c r="G3189" s="340">
        <f t="shared" si="941"/>
        <v>0</v>
      </c>
    </row>
    <row r="3190" spans="1:7" ht="20.100000000000001" customHeight="1">
      <c r="A3190" s="371" t="str">
        <f t="shared" si="937"/>
        <v/>
      </c>
      <c r="B3190" s="336" t="str">
        <f t="shared" si="938"/>
        <v/>
      </c>
      <c r="C3190" s="409"/>
      <c r="D3190" s="333" t="str">
        <f t="shared" si="939"/>
        <v/>
      </c>
      <c r="E3190" s="373"/>
      <c r="F3190" s="339">
        <f t="shared" si="940"/>
        <v>0</v>
      </c>
      <c r="G3190" s="340">
        <f t="shared" si="941"/>
        <v>0</v>
      </c>
    </row>
    <row r="3191" spans="1:7" ht="20.100000000000001" customHeight="1">
      <c r="A3191" s="371" t="str">
        <f t="shared" si="937"/>
        <v/>
      </c>
      <c r="B3191" s="336" t="str">
        <f t="shared" si="938"/>
        <v/>
      </c>
      <c r="C3191" s="409"/>
      <c r="D3191" s="333" t="str">
        <f t="shared" si="939"/>
        <v/>
      </c>
      <c r="E3191" s="373"/>
      <c r="F3191" s="339">
        <f t="shared" si="940"/>
        <v>0</v>
      </c>
      <c r="G3191" s="340">
        <f t="shared" si="941"/>
        <v>0</v>
      </c>
    </row>
    <row r="3192" spans="1:7" ht="20.100000000000001" customHeight="1">
      <c r="A3192" s="371" t="str">
        <f t="shared" si="937"/>
        <v/>
      </c>
      <c r="B3192" s="336" t="str">
        <f t="shared" si="938"/>
        <v/>
      </c>
      <c r="C3192" s="409"/>
      <c r="D3192" s="333" t="str">
        <f t="shared" si="939"/>
        <v/>
      </c>
      <c r="E3192" s="373"/>
      <c r="F3192" s="339">
        <f t="shared" si="940"/>
        <v>0</v>
      </c>
      <c r="G3192" s="340">
        <f t="shared" si="941"/>
        <v>0</v>
      </c>
    </row>
    <row r="3193" spans="1:7" ht="20.100000000000001" customHeight="1">
      <c r="A3193" s="374"/>
      <c r="B3193" s="360"/>
      <c r="C3193" s="360"/>
      <c r="D3193" s="338"/>
      <c r="E3193" s="356"/>
      <c r="F3193" s="598" t="s">
        <v>27</v>
      </c>
      <c r="G3193" s="341">
        <f>SUBTOTAL(9,G3176:G3192)</f>
        <v>0</v>
      </c>
    </row>
    <row r="3194" spans="1:7" ht="20.100000000000001" customHeight="1">
      <c r="A3194" s="374"/>
      <c r="B3194" s="360"/>
      <c r="C3194" s="347" t="s">
        <v>722</v>
      </c>
      <c r="D3194" s="338"/>
      <c r="E3194" s="356"/>
      <c r="F3194" s="357"/>
      <c r="G3194" s="375"/>
    </row>
    <row r="3195" spans="1:7" ht="20.100000000000001" customHeight="1">
      <c r="A3195" s="371" t="str">
        <f t="shared" ref="A3195:A3202" si="942">IFERROR(VLOOKUP(C3195,Tabla_Insumos,4,FALSE),"")</f>
        <v/>
      </c>
      <c r="B3195" s="336" t="str">
        <f t="shared" ref="B3195:B3202" si="943">IFERROR(VLOOKUP(C3195,Tabla_Insumos,5,FALSE),"")</f>
        <v/>
      </c>
      <c r="C3195" s="398"/>
      <c r="D3195" s="333" t="str">
        <f t="shared" ref="D3195:D3202" si="944">IFERROR(VLOOKUP(C3195,Tabla_Insumos,2,FALSE),"")</f>
        <v/>
      </c>
      <c r="E3195" s="400"/>
      <c r="F3195" s="376">
        <f>IFERROR(VLOOKUP(C3195,Tabla_Insumos,3,FALSE),0)</f>
        <v>0</v>
      </c>
      <c r="G3195" s="340">
        <f>ROUND(E3195*F3195,2)</f>
        <v>0</v>
      </c>
    </row>
    <row r="3196" spans="1:7" ht="20.100000000000001" customHeight="1">
      <c r="A3196" s="371" t="str">
        <f t="shared" si="942"/>
        <v/>
      </c>
      <c r="B3196" s="336" t="str">
        <f t="shared" si="943"/>
        <v/>
      </c>
      <c r="C3196" s="398"/>
      <c r="D3196" s="333" t="str">
        <f t="shared" si="944"/>
        <v/>
      </c>
      <c r="E3196" s="400"/>
      <c r="F3196" s="376">
        <f>IFERROR(VLOOKUP(C3196,Tabla_Insumos,3,FALSE),0)</f>
        <v>0</v>
      </c>
      <c r="G3196" s="340">
        <f t="shared" ref="G3196:G3202" si="945">ROUND(E3196*F3196,2)</f>
        <v>0</v>
      </c>
    </row>
    <row r="3197" spans="1:7" ht="20.100000000000001" customHeight="1">
      <c r="A3197" s="371" t="str">
        <f t="shared" si="942"/>
        <v/>
      </c>
      <c r="B3197" s="336" t="str">
        <f t="shared" si="943"/>
        <v/>
      </c>
      <c r="C3197" s="372"/>
      <c r="D3197" s="333" t="str">
        <f t="shared" si="944"/>
        <v/>
      </c>
      <c r="E3197" s="400"/>
      <c r="F3197" s="376">
        <f>+G3195+G3196</f>
        <v>0</v>
      </c>
      <c r="G3197" s="340">
        <f t="shared" si="945"/>
        <v>0</v>
      </c>
    </row>
    <row r="3198" spans="1:7" ht="20.100000000000001" customHeight="1">
      <c r="A3198" s="371" t="str">
        <f t="shared" si="942"/>
        <v/>
      </c>
      <c r="B3198" s="336" t="str">
        <f t="shared" si="943"/>
        <v/>
      </c>
      <c r="C3198" s="343"/>
      <c r="D3198" s="333" t="str">
        <f t="shared" si="944"/>
        <v/>
      </c>
      <c r="E3198" s="337"/>
      <c r="F3198" s="376">
        <f>IFERROR(VLOOKUP(C3198,Tabla_Insumos,3,FALSE),0)</f>
        <v>0</v>
      </c>
      <c r="G3198" s="340">
        <f t="shared" si="945"/>
        <v>0</v>
      </c>
    </row>
    <row r="3199" spans="1:7" ht="20.100000000000001" customHeight="1">
      <c r="A3199" s="371" t="str">
        <f t="shared" si="942"/>
        <v/>
      </c>
      <c r="B3199" s="336" t="str">
        <f t="shared" si="943"/>
        <v/>
      </c>
      <c r="C3199" s="336"/>
      <c r="D3199" s="333" t="str">
        <f t="shared" si="944"/>
        <v/>
      </c>
      <c r="E3199" s="337"/>
      <c r="F3199" s="376">
        <f>IFERROR(VLOOKUP(C3199,Tabla_Insumos,3,FALSE),0)</f>
        <v>0</v>
      </c>
      <c r="G3199" s="340">
        <f t="shared" si="945"/>
        <v>0</v>
      </c>
    </row>
    <row r="3200" spans="1:7" ht="20.100000000000001" customHeight="1">
      <c r="A3200" s="371" t="str">
        <f t="shared" si="942"/>
        <v/>
      </c>
      <c r="B3200" s="336" t="str">
        <f t="shared" si="943"/>
        <v/>
      </c>
      <c r="C3200" s="336"/>
      <c r="D3200" s="333" t="str">
        <f t="shared" si="944"/>
        <v/>
      </c>
      <c r="E3200" s="337"/>
      <c r="F3200" s="376">
        <f>IFERROR(VLOOKUP(C3200,Tabla_Insumos,3,FALSE),0)</f>
        <v>0</v>
      </c>
      <c r="G3200" s="340">
        <f t="shared" si="945"/>
        <v>0</v>
      </c>
    </row>
    <row r="3201" spans="1:7" ht="20.100000000000001" customHeight="1">
      <c r="A3201" s="371" t="str">
        <f t="shared" si="942"/>
        <v/>
      </c>
      <c r="B3201" s="336" t="str">
        <f t="shared" si="943"/>
        <v/>
      </c>
      <c r="C3201" s="372"/>
      <c r="D3201" s="333" t="str">
        <f t="shared" si="944"/>
        <v/>
      </c>
      <c r="E3201" s="373"/>
      <c r="F3201" s="376">
        <f>IFERROR(VLOOKUP(C3201,Tabla_Insumos,3,FALSE),0)</f>
        <v>0</v>
      </c>
      <c r="G3201" s="340">
        <f t="shared" si="945"/>
        <v>0</v>
      </c>
    </row>
    <row r="3202" spans="1:7" ht="20.100000000000001" customHeight="1">
      <c r="A3202" s="371" t="str">
        <f t="shared" si="942"/>
        <v/>
      </c>
      <c r="B3202" s="336" t="str">
        <f t="shared" si="943"/>
        <v/>
      </c>
      <c r="C3202" s="372"/>
      <c r="D3202" s="333" t="str">
        <f t="shared" si="944"/>
        <v/>
      </c>
      <c r="E3202" s="373"/>
      <c r="F3202" s="376">
        <f>IFERROR(VLOOKUP(C3202,Tabla_Insumos,3,FALSE),0)</f>
        <v>0</v>
      </c>
      <c r="G3202" s="340">
        <f t="shared" si="945"/>
        <v>0</v>
      </c>
    </row>
    <row r="3203" spans="1:7" ht="20.100000000000001" customHeight="1">
      <c r="A3203" s="374"/>
      <c r="B3203" s="360"/>
      <c r="C3203" s="360"/>
      <c r="D3203" s="338"/>
      <c r="E3203" s="356"/>
      <c r="F3203" s="598" t="s">
        <v>28</v>
      </c>
      <c r="G3203" s="341">
        <f>SUBTOTAL(9,G3195:G3202)</f>
        <v>0</v>
      </c>
    </row>
    <row r="3204" spans="1:7" ht="20.100000000000001" customHeight="1">
      <c r="A3204" s="374"/>
      <c r="B3204" s="360"/>
      <c r="C3204" s="347" t="s">
        <v>723</v>
      </c>
      <c r="D3204" s="338"/>
      <c r="E3204" s="356"/>
      <c r="F3204" s="357"/>
      <c r="G3204" s="375"/>
    </row>
    <row r="3205" spans="1:7" ht="20.100000000000001" customHeight="1">
      <c r="A3205" s="371" t="str">
        <f t="shared" ref="A3205:A3213" si="946">IFERROR(VLOOKUP(C3205,Tabla_Insumos,4,FALSE),"")</f>
        <v/>
      </c>
      <c r="B3205" s="336" t="str">
        <f t="shared" ref="B3205:B3213" si="947">IFERROR(VLOOKUP(C3205,Tabla_Insumos,5,FALSE),"")</f>
        <v/>
      </c>
      <c r="C3205" s="399"/>
      <c r="D3205" s="333" t="str">
        <f t="shared" ref="D3205:D3213" si="948">IFERROR(VLOOKUP(C3205,Tabla_Insumos,2,FALSE),"")</f>
        <v/>
      </c>
      <c r="E3205" s="373"/>
      <c r="F3205" s="339">
        <f t="shared" ref="F3205:F3213" si="949">IFERROR(VLOOKUP(C3205,Tabla_Insumos,3,FALSE),0)</f>
        <v>0</v>
      </c>
      <c r="G3205" s="340">
        <f>ROUND(E3205*F3205,2)</f>
        <v>0</v>
      </c>
    </row>
    <row r="3206" spans="1:7" ht="20.100000000000001" customHeight="1">
      <c r="A3206" s="371" t="str">
        <f t="shared" si="946"/>
        <v/>
      </c>
      <c r="B3206" s="336" t="str">
        <f t="shared" si="947"/>
        <v/>
      </c>
      <c r="C3206" s="372"/>
      <c r="D3206" s="333" t="str">
        <f t="shared" si="948"/>
        <v/>
      </c>
      <c r="E3206" s="373"/>
      <c r="F3206" s="339">
        <f t="shared" si="949"/>
        <v>0</v>
      </c>
      <c r="G3206" s="340">
        <f t="shared" ref="G3206:G3213" si="950">ROUND(E3206*F3206,2)</f>
        <v>0</v>
      </c>
    </row>
    <row r="3207" spans="1:7" ht="20.100000000000001" customHeight="1">
      <c r="A3207" s="371" t="str">
        <f t="shared" si="946"/>
        <v/>
      </c>
      <c r="B3207" s="336" t="str">
        <f t="shared" si="947"/>
        <v/>
      </c>
      <c r="C3207" s="372"/>
      <c r="D3207" s="333" t="str">
        <f t="shared" si="948"/>
        <v/>
      </c>
      <c r="E3207" s="373"/>
      <c r="F3207" s="339">
        <f t="shared" si="949"/>
        <v>0</v>
      </c>
      <c r="G3207" s="340">
        <f t="shared" si="950"/>
        <v>0</v>
      </c>
    </row>
    <row r="3208" spans="1:7" ht="20.100000000000001" customHeight="1">
      <c r="A3208" s="371" t="str">
        <f t="shared" si="946"/>
        <v/>
      </c>
      <c r="B3208" s="336" t="str">
        <f t="shared" si="947"/>
        <v/>
      </c>
      <c r="C3208" s="377"/>
      <c r="D3208" s="333" t="str">
        <f t="shared" si="948"/>
        <v/>
      </c>
      <c r="E3208" s="337"/>
      <c r="F3208" s="339">
        <f t="shared" si="949"/>
        <v>0</v>
      </c>
      <c r="G3208" s="340">
        <f t="shared" si="950"/>
        <v>0</v>
      </c>
    </row>
    <row r="3209" spans="1:7" ht="20.100000000000001" customHeight="1">
      <c r="A3209" s="371" t="str">
        <f t="shared" si="946"/>
        <v/>
      </c>
      <c r="B3209" s="336" t="str">
        <f t="shared" si="947"/>
        <v/>
      </c>
      <c r="C3209" s="378"/>
      <c r="D3209" s="333" t="str">
        <f t="shared" si="948"/>
        <v/>
      </c>
      <c r="E3209" s="337"/>
      <c r="F3209" s="339">
        <f t="shared" si="949"/>
        <v>0</v>
      </c>
      <c r="G3209" s="340">
        <f t="shared" si="950"/>
        <v>0</v>
      </c>
    </row>
    <row r="3210" spans="1:7" ht="20.100000000000001" customHeight="1">
      <c r="A3210" s="371" t="str">
        <f t="shared" si="946"/>
        <v/>
      </c>
      <c r="B3210" s="336" t="str">
        <f t="shared" si="947"/>
        <v/>
      </c>
      <c r="C3210" s="372"/>
      <c r="D3210" s="333" t="str">
        <f t="shared" si="948"/>
        <v/>
      </c>
      <c r="E3210" s="373"/>
      <c r="F3210" s="339">
        <f t="shared" si="949"/>
        <v>0</v>
      </c>
      <c r="G3210" s="340">
        <f t="shared" si="950"/>
        <v>0</v>
      </c>
    </row>
    <row r="3211" spans="1:7" ht="20.100000000000001" customHeight="1">
      <c r="A3211" s="371" t="str">
        <f t="shared" si="946"/>
        <v/>
      </c>
      <c r="B3211" s="336" t="str">
        <f t="shared" si="947"/>
        <v/>
      </c>
      <c r="C3211" s="372"/>
      <c r="D3211" s="333" t="str">
        <f t="shared" si="948"/>
        <v/>
      </c>
      <c r="E3211" s="373"/>
      <c r="F3211" s="339">
        <f t="shared" si="949"/>
        <v>0</v>
      </c>
      <c r="G3211" s="340">
        <f t="shared" si="950"/>
        <v>0</v>
      </c>
    </row>
    <row r="3212" spans="1:7" ht="20.100000000000001" customHeight="1">
      <c r="A3212" s="371" t="str">
        <f t="shared" si="946"/>
        <v/>
      </c>
      <c r="B3212" s="336" t="str">
        <f t="shared" si="947"/>
        <v/>
      </c>
      <c r="C3212" s="372"/>
      <c r="D3212" s="333" t="str">
        <f t="shared" si="948"/>
        <v/>
      </c>
      <c r="E3212" s="373"/>
      <c r="F3212" s="339">
        <f t="shared" si="949"/>
        <v>0</v>
      </c>
      <c r="G3212" s="340">
        <f t="shared" si="950"/>
        <v>0</v>
      </c>
    </row>
    <row r="3213" spans="1:7" ht="20.100000000000001" customHeight="1">
      <c r="A3213" s="371" t="str">
        <f t="shared" si="946"/>
        <v/>
      </c>
      <c r="B3213" s="336" t="str">
        <f t="shared" si="947"/>
        <v/>
      </c>
      <c r="C3213" s="372"/>
      <c r="D3213" s="333" t="str">
        <f t="shared" si="948"/>
        <v/>
      </c>
      <c r="E3213" s="373"/>
      <c r="F3213" s="339">
        <f t="shared" si="949"/>
        <v>0</v>
      </c>
      <c r="G3213" s="340">
        <f t="shared" si="950"/>
        <v>0</v>
      </c>
    </row>
    <row r="3214" spans="1:7" ht="20.100000000000001" customHeight="1">
      <c r="A3214" s="379"/>
      <c r="B3214" s="338"/>
      <c r="C3214" s="360"/>
      <c r="D3214" s="338"/>
      <c r="E3214" s="356"/>
      <c r="F3214" s="598" t="s">
        <v>29</v>
      </c>
      <c r="G3214" s="341">
        <f>SUBTOTAL(9,G3205:G3213)</f>
        <v>0</v>
      </c>
    </row>
    <row r="3215" spans="1:7" ht="20.100000000000001" customHeight="1" thickBot="1">
      <c r="A3215" s="380"/>
      <c r="B3215" s="381"/>
      <c r="C3215" s="382"/>
      <c r="D3215" s="381"/>
      <c r="E3215" s="383"/>
      <c r="F3215" s="384"/>
      <c r="G3215" s="385"/>
    </row>
    <row r="3216" spans="1:7" ht="20.100000000000001" customHeight="1" thickBot="1">
      <c r="A3216" s="395">
        <f>B3171</f>
        <v>60</v>
      </c>
      <c r="B3216" s="386" t="str">
        <f>C3171</f>
        <v>Construcción de pasante vehicular SJ320</v>
      </c>
      <c r="C3216" s="387"/>
      <c r="D3216" s="387" t="s">
        <v>30</v>
      </c>
      <c r="E3216" s="388"/>
      <c r="F3216" s="389" t="s">
        <v>31</v>
      </c>
      <c r="G3216" s="390">
        <f>SUBTOTAL(9,G3176:G3215)</f>
        <v>0</v>
      </c>
    </row>
    <row r="3217" spans="1:7" ht="20.100000000000001" customHeight="1" thickTop="1" thickBot="1">
      <c r="A3217" s="449"/>
      <c r="B3217" s="450"/>
      <c r="C3217" s="338"/>
      <c r="D3217" s="338"/>
      <c r="E3217" s="451"/>
      <c r="F3217" s="452"/>
      <c r="G3217" s="453"/>
    </row>
    <row r="3218" spans="1:7" ht="20.100000000000001" customHeight="1" thickTop="1">
      <c r="A3218" s="391" t="s">
        <v>1255</v>
      </c>
      <c r="B3218" s="392"/>
      <c r="C3218" s="392"/>
      <c r="D3218" s="392"/>
      <c r="E3218" s="392"/>
      <c r="F3218" s="392"/>
      <c r="G3218" s="393"/>
    </row>
    <row r="3219" spans="1:7" ht="20.100000000000001" customHeight="1">
      <c r="A3219" s="344" t="s">
        <v>719</v>
      </c>
      <c r="B3219" s="345" t="str">
        <f>Comitente</f>
        <v>INSTITUTO PROVINCIAL DE LA VIVIENDA</v>
      </c>
      <c r="C3219" s="346"/>
      <c r="D3219" s="347"/>
      <c r="E3219" s="347"/>
      <c r="F3219" s="348"/>
      <c r="G3219" s="349"/>
    </row>
    <row r="3220" spans="1:7" ht="20.100000000000001" customHeight="1">
      <c r="A3220" s="344" t="s">
        <v>720</v>
      </c>
      <c r="B3220" s="345" t="str">
        <f>Contratista</f>
        <v>xxxxxx</v>
      </c>
      <c r="C3220" s="350"/>
      <c r="D3220" s="350"/>
      <c r="E3220" s="350"/>
      <c r="F3220" s="351"/>
      <c r="G3220" s="352"/>
    </row>
    <row r="3221" spans="1:7" ht="20.100000000000001" customHeight="1">
      <c r="A3221" s="344" t="s">
        <v>20</v>
      </c>
      <c r="B3221" s="345" t="str">
        <f>Obra</f>
        <v>BARRIO SAN CAYETANO - DPTO. CHIMBAS</v>
      </c>
      <c r="C3221" s="350"/>
      <c r="D3221" s="350"/>
      <c r="E3221" s="350"/>
      <c r="F3221" s="351" t="s">
        <v>33</v>
      </c>
      <c r="G3221" s="353">
        <f>+Datos!$C$10</f>
        <v>43525</v>
      </c>
    </row>
    <row r="3222" spans="1:7" ht="20.100000000000001" customHeight="1">
      <c r="A3222" s="354" t="s">
        <v>718</v>
      </c>
      <c r="B3222" s="355" t="str">
        <f>Ubicación</f>
        <v>DPTO. CHIMBAS</v>
      </c>
      <c r="C3222" s="355"/>
      <c r="D3222" s="338"/>
      <c r="E3222" s="356"/>
      <c r="F3222" s="357"/>
      <c r="G3222" s="358"/>
    </row>
    <row r="3223" spans="1:7" ht="20.100000000000001" customHeight="1">
      <c r="A3223" s="354" t="s">
        <v>34</v>
      </c>
      <c r="B3223" s="359" t="s">
        <v>1126</v>
      </c>
      <c r="C3223" s="360" t="str">
        <f>IFERROR(VLOOKUP(B3223,Tabla_CyP,2,FALSE),"")</f>
        <v>INFRAESTRUCTURA</v>
      </c>
      <c r="D3223" s="361"/>
      <c r="E3223" s="356"/>
      <c r="F3223" s="357"/>
      <c r="G3223" s="358"/>
    </row>
    <row r="3224" spans="1:7" ht="20.100000000000001" customHeight="1">
      <c r="A3224" s="354" t="s">
        <v>21</v>
      </c>
      <c r="B3224" s="394">
        <f>IFERROR(VLOOKUP(COUNTIF($A$1:A3224,"ITEM:"),Tabla_NumeroItem,2,FALSE),"")</f>
        <v>61</v>
      </c>
      <c r="C3224" s="360" t="str">
        <f>IFERROR(VLOOKUP(B3224,Tabla_CyP,2,FALSE),"")</f>
        <v>Ejecución de Espacios Verdes</v>
      </c>
      <c r="D3224" s="338"/>
      <c r="E3224" s="356"/>
      <c r="F3224" s="351" t="s">
        <v>22</v>
      </c>
      <c r="G3224" s="362" t="str">
        <f>IFERROR(VLOOKUP(B3224,Tabla_CyP,4,FALSE),"")</f>
        <v>gl</v>
      </c>
    </row>
    <row r="3225" spans="1:7" ht="20.100000000000001" customHeight="1">
      <c r="A3225" s="354"/>
      <c r="B3225" s="355"/>
      <c r="C3225" s="360"/>
      <c r="D3225" s="338"/>
      <c r="E3225" s="356"/>
      <c r="F3225" s="357"/>
      <c r="G3225" s="358"/>
    </row>
    <row r="3226" spans="1:7" ht="20.100000000000001" customHeight="1">
      <c r="A3226" s="628" t="s">
        <v>581</v>
      </c>
      <c r="B3226" s="629"/>
      <c r="C3226" s="630" t="s">
        <v>0</v>
      </c>
      <c r="D3226" s="630" t="s">
        <v>23</v>
      </c>
      <c r="E3226" s="632" t="s">
        <v>24</v>
      </c>
      <c r="F3226" s="624" t="s">
        <v>25</v>
      </c>
      <c r="G3226" s="626" t="s">
        <v>26</v>
      </c>
    </row>
    <row r="3227" spans="1:7" ht="20.100000000000001" customHeight="1">
      <c r="A3227" s="363" t="s">
        <v>582</v>
      </c>
      <c r="B3227" s="364" t="s">
        <v>583</v>
      </c>
      <c r="C3227" s="631"/>
      <c r="D3227" s="631"/>
      <c r="E3227" s="633"/>
      <c r="F3227" s="625"/>
      <c r="G3227" s="627"/>
    </row>
    <row r="3228" spans="1:7" ht="20.100000000000001" customHeight="1">
      <c r="A3228" s="599"/>
      <c r="B3228" s="365"/>
      <c r="C3228" s="366" t="s">
        <v>721</v>
      </c>
      <c r="D3228" s="367"/>
      <c r="E3228" s="368"/>
      <c r="F3228" s="369"/>
      <c r="G3228" s="370"/>
    </row>
    <row r="3229" spans="1:7" ht="20.100000000000001" customHeight="1">
      <c r="A3229" s="371" t="str">
        <f t="shared" ref="A3229:A3245" si="951">IFERROR(VLOOKUP(C3229,Tabla_Insumos,4,FALSE),"")</f>
        <v/>
      </c>
      <c r="B3229" s="336" t="str">
        <f t="shared" ref="B3229:B3245" si="952">IFERROR(VLOOKUP(C3229,Tabla_Insumos,5,FALSE),"")</f>
        <v/>
      </c>
      <c r="C3229" s="409"/>
      <c r="D3229" s="333" t="str">
        <f t="shared" ref="D3229:D3245" si="953">IFERROR(VLOOKUP(C3229,Tabla_Insumos,2,FALSE),"")</f>
        <v/>
      </c>
      <c r="E3229" s="373"/>
      <c r="F3229" s="339">
        <f t="shared" ref="F3229:F3245" si="954">IFERROR(VLOOKUP(C3229,Tabla_Insumos,3,FALSE),0)</f>
        <v>0</v>
      </c>
      <c r="G3229" s="340">
        <f>ROUND(E3229*F3229,2)</f>
        <v>0</v>
      </c>
    </row>
    <row r="3230" spans="1:7" ht="20.100000000000001" customHeight="1">
      <c r="A3230" s="371" t="str">
        <f t="shared" si="951"/>
        <v/>
      </c>
      <c r="B3230" s="336" t="str">
        <f t="shared" si="952"/>
        <v/>
      </c>
      <c r="C3230" s="409"/>
      <c r="D3230" s="333" t="str">
        <f t="shared" si="953"/>
        <v/>
      </c>
      <c r="E3230" s="337"/>
      <c r="F3230" s="339">
        <f t="shared" si="954"/>
        <v>0</v>
      </c>
      <c r="G3230" s="340">
        <f t="shared" ref="G3230:G3245" si="955">ROUND(E3230*F3230,2)</f>
        <v>0</v>
      </c>
    </row>
    <row r="3231" spans="1:7" ht="20.100000000000001" customHeight="1">
      <c r="A3231" s="371" t="str">
        <f t="shared" si="951"/>
        <v/>
      </c>
      <c r="B3231" s="336" t="str">
        <f t="shared" si="952"/>
        <v/>
      </c>
      <c r="C3231" s="409"/>
      <c r="D3231" s="333" t="str">
        <f t="shared" si="953"/>
        <v/>
      </c>
      <c r="E3231" s="337"/>
      <c r="F3231" s="339">
        <f t="shared" si="954"/>
        <v>0</v>
      </c>
      <c r="G3231" s="340">
        <f t="shared" si="955"/>
        <v>0</v>
      </c>
    </row>
    <row r="3232" spans="1:7" ht="20.100000000000001" customHeight="1">
      <c r="A3232" s="371" t="str">
        <f t="shared" si="951"/>
        <v/>
      </c>
      <c r="B3232" s="336" t="str">
        <f t="shared" si="952"/>
        <v/>
      </c>
      <c r="C3232" s="409"/>
      <c r="D3232" s="333" t="str">
        <f t="shared" si="953"/>
        <v/>
      </c>
      <c r="E3232" s="337"/>
      <c r="F3232" s="339">
        <f t="shared" si="954"/>
        <v>0</v>
      </c>
      <c r="G3232" s="340">
        <f t="shared" si="955"/>
        <v>0</v>
      </c>
    </row>
    <row r="3233" spans="1:7" ht="20.100000000000001" customHeight="1">
      <c r="A3233" s="371" t="str">
        <f t="shared" si="951"/>
        <v/>
      </c>
      <c r="B3233" s="336" t="str">
        <f t="shared" si="952"/>
        <v/>
      </c>
      <c r="C3233" s="409"/>
      <c r="D3233" s="333" t="str">
        <f t="shared" si="953"/>
        <v/>
      </c>
      <c r="E3233" s="337"/>
      <c r="F3233" s="339">
        <f t="shared" si="954"/>
        <v>0</v>
      </c>
      <c r="G3233" s="340">
        <f t="shared" si="955"/>
        <v>0</v>
      </c>
    </row>
    <row r="3234" spans="1:7" ht="20.100000000000001" customHeight="1">
      <c r="A3234" s="371" t="str">
        <f t="shared" si="951"/>
        <v/>
      </c>
      <c r="B3234" s="336" t="str">
        <f t="shared" si="952"/>
        <v/>
      </c>
      <c r="C3234" s="409"/>
      <c r="D3234" s="333" t="str">
        <f t="shared" si="953"/>
        <v/>
      </c>
      <c r="E3234" s="373"/>
      <c r="F3234" s="339">
        <f t="shared" si="954"/>
        <v>0</v>
      </c>
      <c r="G3234" s="340">
        <f t="shared" si="955"/>
        <v>0</v>
      </c>
    </row>
    <row r="3235" spans="1:7" ht="20.100000000000001" customHeight="1">
      <c r="A3235" s="371" t="str">
        <f t="shared" si="951"/>
        <v/>
      </c>
      <c r="B3235" s="336" t="str">
        <f t="shared" si="952"/>
        <v/>
      </c>
      <c r="C3235" s="409"/>
      <c r="D3235" s="333" t="str">
        <f t="shared" si="953"/>
        <v/>
      </c>
      <c r="E3235" s="373"/>
      <c r="F3235" s="339">
        <f t="shared" si="954"/>
        <v>0</v>
      </c>
      <c r="G3235" s="340">
        <f t="shared" si="955"/>
        <v>0</v>
      </c>
    </row>
    <row r="3236" spans="1:7" ht="20.100000000000001" customHeight="1">
      <c r="A3236" s="371" t="str">
        <f t="shared" si="951"/>
        <v/>
      </c>
      <c r="B3236" s="336" t="str">
        <f t="shared" si="952"/>
        <v/>
      </c>
      <c r="C3236" s="409"/>
      <c r="D3236" s="333" t="str">
        <f t="shared" si="953"/>
        <v/>
      </c>
      <c r="E3236" s="373"/>
      <c r="F3236" s="339">
        <f t="shared" si="954"/>
        <v>0</v>
      </c>
      <c r="G3236" s="340">
        <f t="shared" si="955"/>
        <v>0</v>
      </c>
    </row>
    <row r="3237" spans="1:7" ht="20.100000000000001" customHeight="1">
      <c r="A3237" s="371" t="str">
        <f t="shared" si="951"/>
        <v/>
      </c>
      <c r="B3237" s="336" t="str">
        <f t="shared" si="952"/>
        <v/>
      </c>
      <c r="C3237" s="409"/>
      <c r="D3237" s="333" t="str">
        <f t="shared" si="953"/>
        <v/>
      </c>
      <c r="E3237" s="373"/>
      <c r="F3237" s="339">
        <f t="shared" si="954"/>
        <v>0</v>
      </c>
      <c r="G3237" s="340">
        <f t="shared" si="955"/>
        <v>0</v>
      </c>
    </row>
    <row r="3238" spans="1:7" ht="20.100000000000001" customHeight="1">
      <c r="A3238" s="371" t="str">
        <f t="shared" si="951"/>
        <v/>
      </c>
      <c r="B3238" s="336" t="str">
        <f t="shared" si="952"/>
        <v/>
      </c>
      <c r="C3238" s="409"/>
      <c r="D3238" s="333" t="str">
        <f t="shared" si="953"/>
        <v/>
      </c>
      <c r="E3238" s="373"/>
      <c r="F3238" s="339">
        <f t="shared" si="954"/>
        <v>0</v>
      </c>
      <c r="G3238" s="340">
        <f t="shared" si="955"/>
        <v>0</v>
      </c>
    </row>
    <row r="3239" spans="1:7" ht="20.100000000000001" customHeight="1">
      <c r="A3239" s="371" t="str">
        <f t="shared" si="951"/>
        <v/>
      </c>
      <c r="B3239" s="336" t="str">
        <f t="shared" si="952"/>
        <v/>
      </c>
      <c r="C3239" s="409"/>
      <c r="D3239" s="333" t="str">
        <f t="shared" si="953"/>
        <v/>
      </c>
      <c r="E3239" s="373"/>
      <c r="F3239" s="339">
        <f t="shared" si="954"/>
        <v>0</v>
      </c>
      <c r="G3239" s="340">
        <f t="shared" si="955"/>
        <v>0</v>
      </c>
    </row>
    <row r="3240" spans="1:7" ht="20.100000000000001" customHeight="1">
      <c r="A3240" s="371" t="str">
        <f t="shared" si="951"/>
        <v/>
      </c>
      <c r="B3240" s="336" t="str">
        <f t="shared" si="952"/>
        <v/>
      </c>
      <c r="C3240" s="409"/>
      <c r="D3240" s="333" t="str">
        <f t="shared" si="953"/>
        <v/>
      </c>
      <c r="E3240" s="373"/>
      <c r="F3240" s="339">
        <f t="shared" si="954"/>
        <v>0</v>
      </c>
      <c r="G3240" s="340">
        <f t="shared" si="955"/>
        <v>0</v>
      </c>
    </row>
    <row r="3241" spans="1:7" ht="20.100000000000001" customHeight="1">
      <c r="A3241" s="371" t="str">
        <f t="shared" si="951"/>
        <v/>
      </c>
      <c r="B3241" s="336" t="str">
        <f t="shared" si="952"/>
        <v/>
      </c>
      <c r="C3241" s="409"/>
      <c r="D3241" s="333" t="str">
        <f t="shared" si="953"/>
        <v/>
      </c>
      <c r="E3241" s="373"/>
      <c r="F3241" s="339">
        <f t="shared" si="954"/>
        <v>0</v>
      </c>
      <c r="G3241" s="340">
        <f t="shared" si="955"/>
        <v>0</v>
      </c>
    </row>
    <row r="3242" spans="1:7" ht="20.100000000000001" customHeight="1">
      <c r="A3242" s="371" t="str">
        <f t="shared" si="951"/>
        <v/>
      </c>
      <c r="B3242" s="336" t="str">
        <f t="shared" si="952"/>
        <v/>
      </c>
      <c r="C3242" s="409"/>
      <c r="D3242" s="333" t="str">
        <f t="shared" si="953"/>
        <v/>
      </c>
      <c r="E3242" s="373"/>
      <c r="F3242" s="339">
        <f t="shared" si="954"/>
        <v>0</v>
      </c>
      <c r="G3242" s="340">
        <f t="shared" si="955"/>
        <v>0</v>
      </c>
    </row>
    <row r="3243" spans="1:7" ht="20.100000000000001" customHeight="1">
      <c r="A3243" s="371" t="str">
        <f t="shared" si="951"/>
        <v/>
      </c>
      <c r="B3243" s="336" t="str">
        <f t="shared" si="952"/>
        <v/>
      </c>
      <c r="C3243" s="409"/>
      <c r="D3243" s="333" t="str">
        <f t="shared" si="953"/>
        <v/>
      </c>
      <c r="E3243" s="373"/>
      <c r="F3243" s="339">
        <f t="shared" si="954"/>
        <v>0</v>
      </c>
      <c r="G3243" s="340">
        <f t="shared" si="955"/>
        <v>0</v>
      </c>
    </row>
    <row r="3244" spans="1:7" ht="20.100000000000001" customHeight="1">
      <c r="A3244" s="371" t="str">
        <f t="shared" si="951"/>
        <v/>
      </c>
      <c r="B3244" s="336" t="str">
        <f t="shared" si="952"/>
        <v/>
      </c>
      <c r="C3244" s="409"/>
      <c r="D3244" s="333" t="str">
        <f t="shared" si="953"/>
        <v/>
      </c>
      <c r="E3244" s="373"/>
      <c r="F3244" s="339">
        <f t="shared" si="954"/>
        <v>0</v>
      </c>
      <c r="G3244" s="340">
        <f t="shared" si="955"/>
        <v>0</v>
      </c>
    </row>
    <row r="3245" spans="1:7" ht="20.100000000000001" customHeight="1">
      <c r="A3245" s="371" t="str">
        <f t="shared" si="951"/>
        <v/>
      </c>
      <c r="B3245" s="336" t="str">
        <f t="shared" si="952"/>
        <v/>
      </c>
      <c r="C3245" s="409"/>
      <c r="D3245" s="333" t="str">
        <f t="shared" si="953"/>
        <v/>
      </c>
      <c r="E3245" s="373"/>
      <c r="F3245" s="339">
        <f t="shared" si="954"/>
        <v>0</v>
      </c>
      <c r="G3245" s="340">
        <f t="shared" si="955"/>
        <v>0</v>
      </c>
    </row>
    <row r="3246" spans="1:7" ht="20.100000000000001" customHeight="1">
      <c r="A3246" s="374"/>
      <c r="B3246" s="360"/>
      <c r="C3246" s="360"/>
      <c r="D3246" s="338"/>
      <c r="E3246" s="356"/>
      <c r="F3246" s="598" t="s">
        <v>27</v>
      </c>
      <c r="G3246" s="341">
        <f>SUBTOTAL(9,G3229:G3245)</f>
        <v>0</v>
      </c>
    </row>
    <row r="3247" spans="1:7" ht="20.100000000000001" customHeight="1">
      <c r="A3247" s="374"/>
      <c r="B3247" s="360"/>
      <c r="C3247" s="347" t="s">
        <v>722</v>
      </c>
      <c r="D3247" s="338"/>
      <c r="E3247" s="356"/>
      <c r="F3247" s="357"/>
      <c r="G3247" s="375"/>
    </row>
    <row r="3248" spans="1:7" ht="20.100000000000001" customHeight="1">
      <c r="A3248" s="371" t="str">
        <f t="shared" ref="A3248:A3255" si="956">IFERROR(VLOOKUP(C3248,Tabla_Insumos,4,FALSE),"")</f>
        <v/>
      </c>
      <c r="B3248" s="336" t="str">
        <f t="shared" ref="B3248:B3255" si="957">IFERROR(VLOOKUP(C3248,Tabla_Insumos,5,FALSE),"")</f>
        <v/>
      </c>
      <c r="C3248" s="398"/>
      <c r="D3248" s="333" t="str">
        <f t="shared" ref="D3248:D3255" si="958">IFERROR(VLOOKUP(C3248,Tabla_Insumos,2,FALSE),"")</f>
        <v/>
      </c>
      <c r="E3248" s="400"/>
      <c r="F3248" s="376">
        <f>IFERROR(VLOOKUP(C3248,Tabla_Insumos,3,FALSE),0)</f>
        <v>0</v>
      </c>
      <c r="G3248" s="340">
        <f>ROUND(E3248*F3248,2)</f>
        <v>0</v>
      </c>
    </row>
    <row r="3249" spans="1:7" ht="20.100000000000001" customHeight="1">
      <c r="A3249" s="371" t="str">
        <f t="shared" si="956"/>
        <v/>
      </c>
      <c r="B3249" s="336" t="str">
        <f t="shared" si="957"/>
        <v/>
      </c>
      <c r="C3249" s="398"/>
      <c r="D3249" s="333" t="str">
        <f t="shared" si="958"/>
        <v/>
      </c>
      <c r="E3249" s="400"/>
      <c r="F3249" s="376">
        <f>IFERROR(VLOOKUP(C3249,Tabla_Insumos,3,FALSE),0)</f>
        <v>0</v>
      </c>
      <c r="G3249" s="340">
        <f t="shared" ref="G3249:G3255" si="959">ROUND(E3249*F3249,2)</f>
        <v>0</v>
      </c>
    </row>
    <row r="3250" spans="1:7" ht="20.100000000000001" customHeight="1">
      <c r="A3250" s="371" t="str">
        <f t="shared" si="956"/>
        <v/>
      </c>
      <c r="B3250" s="336" t="str">
        <f t="shared" si="957"/>
        <v/>
      </c>
      <c r="C3250" s="372"/>
      <c r="D3250" s="333" t="str">
        <f t="shared" si="958"/>
        <v/>
      </c>
      <c r="E3250" s="400"/>
      <c r="F3250" s="376">
        <f>+G3248+G3249</f>
        <v>0</v>
      </c>
      <c r="G3250" s="340">
        <f t="shared" si="959"/>
        <v>0</v>
      </c>
    </row>
    <row r="3251" spans="1:7" ht="20.100000000000001" customHeight="1">
      <c r="A3251" s="371" t="str">
        <f t="shared" si="956"/>
        <v/>
      </c>
      <c r="B3251" s="336" t="str">
        <f t="shared" si="957"/>
        <v/>
      </c>
      <c r="C3251" s="343"/>
      <c r="D3251" s="333" t="str">
        <f t="shared" si="958"/>
        <v/>
      </c>
      <c r="E3251" s="337"/>
      <c r="F3251" s="376">
        <f>IFERROR(VLOOKUP(C3251,Tabla_Insumos,3,FALSE),0)</f>
        <v>0</v>
      </c>
      <c r="G3251" s="340">
        <f t="shared" si="959"/>
        <v>0</v>
      </c>
    </row>
    <row r="3252" spans="1:7" ht="20.100000000000001" customHeight="1">
      <c r="A3252" s="371" t="str">
        <f t="shared" si="956"/>
        <v/>
      </c>
      <c r="B3252" s="336" t="str">
        <f t="shared" si="957"/>
        <v/>
      </c>
      <c r="C3252" s="336"/>
      <c r="D3252" s="333" t="str">
        <f t="shared" si="958"/>
        <v/>
      </c>
      <c r="E3252" s="337"/>
      <c r="F3252" s="376">
        <f>IFERROR(VLOOKUP(C3252,Tabla_Insumos,3,FALSE),0)</f>
        <v>0</v>
      </c>
      <c r="G3252" s="340">
        <f t="shared" si="959"/>
        <v>0</v>
      </c>
    </row>
    <row r="3253" spans="1:7" ht="20.100000000000001" customHeight="1">
      <c r="A3253" s="371" t="str">
        <f t="shared" si="956"/>
        <v/>
      </c>
      <c r="B3253" s="336" t="str">
        <f t="shared" si="957"/>
        <v/>
      </c>
      <c r="C3253" s="336"/>
      <c r="D3253" s="333" t="str">
        <f t="shared" si="958"/>
        <v/>
      </c>
      <c r="E3253" s="337"/>
      <c r="F3253" s="376">
        <f>IFERROR(VLOOKUP(C3253,Tabla_Insumos,3,FALSE),0)</f>
        <v>0</v>
      </c>
      <c r="G3253" s="340">
        <f t="shared" si="959"/>
        <v>0</v>
      </c>
    </row>
    <row r="3254" spans="1:7" ht="20.100000000000001" customHeight="1">
      <c r="A3254" s="371" t="str">
        <f t="shared" si="956"/>
        <v/>
      </c>
      <c r="B3254" s="336" t="str">
        <f t="shared" si="957"/>
        <v/>
      </c>
      <c r="C3254" s="372"/>
      <c r="D3254" s="333" t="str">
        <f t="shared" si="958"/>
        <v/>
      </c>
      <c r="E3254" s="373"/>
      <c r="F3254" s="376">
        <f>IFERROR(VLOOKUP(C3254,Tabla_Insumos,3,FALSE),0)</f>
        <v>0</v>
      </c>
      <c r="G3254" s="340">
        <f t="shared" si="959"/>
        <v>0</v>
      </c>
    </row>
    <row r="3255" spans="1:7" ht="20.100000000000001" customHeight="1">
      <c r="A3255" s="371" t="str">
        <f t="shared" si="956"/>
        <v/>
      </c>
      <c r="B3255" s="336" t="str">
        <f t="shared" si="957"/>
        <v/>
      </c>
      <c r="C3255" s="372"/>
      <c r="D3255" s="333" t="str">
        <f t="shared" si="958"/>
        <v/>
      </c>
      <c r="E3255" s="373"/>
      <c r="F3255" s="376">
        <f>IFERROR(VLOOKUP(C3255,Tabla_Insumos,3,FALSE),0)</f>
        <v>0</v>
      </c>
      <c r="G3255" s="340">
        <f t="shared" si="959"/>
        <v>0</v>
      </c>
    </row>
    <row r="3256" spans="1:7" ht="20.100000000000001" customHeight="1">
      <c r="A3256" s="374"/>
      <c r="B3256" s="360"/>
      <c r="C3256" s="360"/>
      <c r="D3256" s="338"/>
      <c r="E3256" s="356"/>
      <c r="F3256" s="598" t="s">
        <v>28</v>
      </c>
      <c r="G3256" s="341">
        <f>SUBTOTAL(9,G3248:G3255)</f>
        <v>0</v>
      </c>
    </row>
    <row r="3257" spans="1:7" ht="20.100000000000001" customHeight="1">
      <c r="A3257" s="374"/>
      <c r="B3257" s="360"/>
      <c r="C3257" s="347" t="s">
        <v>723</v>
      </c>
      <c r="D3257" s="338"/>
      <c r="E3257" s="356"/>
      <c r="F3257" s="357"/>
      <c r="G3257" s="375"/>
    </row>
    <row r="3258" spans="1:7" ht="20.100000000000001" customHeight="1">
      <c r="A3258" s="371" t="str">
        <f t="shared" ref="A3258:A3266" si="960">IFERROR(VLOOKUP(C3258,Tabla_Insumos,4,FALSE),"")</f>
        <v/>
      </c>
      <c r="B3258" s="336" t="str">
        <f t="shared" ref="B3258:B3266" si="961">IFERROR(VLOOKUP(C3258,Tabla_Insumos,5,FALSE),"")</f>
        <v/>
      </c>
      <c r="C3258" s="409"/>
      <c r="D3258" s="333" t="str">
        <f t="shared" ref="D3258:D3266" si="962">IFERROR(VLOOKUP(C3258,Tabla_Insumos,2,FALSE),"")</f>
        <v/>
      </c>
      <c r="E3258" s="337"/>
      <c r="F3258" s="339">
        <f t="shared" ref="F3258:F3266" si="963">IFERROR(VLOOKUP(C3258,Tabla_Insumos,3,FALSE),0)</f>
        <v>0</v>
      </c>
      <c r="G3258" s="340">
        <f>ROUND(E3258*F3258,2)</f>
        <v>0</v>
      </c>
    </row>
    <row r="3259" spans="1:7" ht="20.100000000000001" customHeight="1">
      <c r="A3259" s="371" t="str">
        <f t="shared" si="960"/>
        <v/>
      </c>
      <c r="B3259" s="336" t="str">
        <f t="shared" si="961"/>
        <v/>
      </c>
      <c r="C3259" s="399"/>
      <c r="D3259" s="333" t="str">
        <f t="shared" si="962"/>
        <v/>
      </c>
      <c r="E3259" s="401"/>
      <c r="F3259" s="339">
        <f t="shared" si="963"/>
        <v>0</v>
      </c>
      <c r="G3259" s="340">
        <f t="shared" ref="G3259:G3266" si="964">ROUND(E3259*F3259,2)</f>
        <v>0</v>
      </c>
    </row>
    <row r="3260" spans="1:7" ht="20.100000000000001" customHeight="1">
      <c r="A3260" s="371" t="str">
        <f t="shared" si="960"/>
        <v/>
      </c>
      <c r="B3260" s="336" t="str">
        <f t="shared" si="961"/>
        <v/>
      </c>
      <c r="C3260" s="342"/>
      <c r="D3260" s="333" t="str">
        <f t="shared" si="962"/>
        <v/>
      </c>
      <c r="E3260" s="337"/>
      <c r="F3260" s="339">
        <f t="shared" si="963"/>
        <v>0</v>
      </c>
      <c r="G3260" s="340">
        <f t="shared" si="964"/>
        <v>0</v>
      </c>
    </row>
    <row r="3261" spans="1:7" ht="20.100000000000001" customHeight="1">
      <c r="A3261" s="371" t="str">
        <f t="shared" si="960"/>
        <v/>
      </c>
      <c r="B3261" s="336" t="str">
        <f t="shared" si="961"/>
        <v/>
      </c>
      <c r="C3261" s="377"/>
      <c r="D3261" s="333" t="str">
        <f t="shared" si="962"/>
        <v/>
      </c>
      <c r="E3261" s="337"/>
      <c r="F3261" s="339">
        <f t="shared" si="963"/>
        <v>0</v>
      </c>
      <c r="G3261" s="340">
        <f t="shared" si="964"/>
        <v>0</v>
      </c>
    </row>
    <row r="3262" spans="1:7" ht="20.100000000000001" customHeight="1">
      <c r="A3262" s="371" t="str">
        <f t="shared" si="960"/>
        <v/>
      </c>
      <c r="B3262" s="336" t="str">
        <f t="shared" si="961"/>
        <v/>
      </c>
      <c r="C3262" s="378"/>
      <c r="D3262" s="333" t="str">
        <f t="shared" si="962"/>
        <v/>
      </c>
      <c r="E3262" s="337"/>
      <c r="F3262" s="339">
        <f t="shared" si="963"/>
        <v>0</v>
      </c>
      <c r="G3262" s="340">
        <f t="shared" si="964"/>
        <v>0</v>
      </c>
    </row>
    <row r="3263" spans="1:7" ht="20.100000000000001" customHeight="1">
      <c r="A3263" s="371" t="str">
        <f t="shared" si="960"/>
        <v/>
      </c>
      <c r="B3263" s="336" t="str">
        <f t="shared" si="961"/>
        <v/>
      </c>
      <c r="C3263" s="372"/>
      <c r="D3263" s="333" t="str">
        <f t="shared" si="962"/>
        <v/>
      </c>
      <c r="E3263" s="373"/>
      <c r="F3263" s="339">
        <f t="shared" si="963"/>
        <v>0</v>
      </c>
      <c r="G3263" s="340">
        <f t="shared" si="964"/>
        <v>0</v>
      </c>
    </row>
    <row r="3264" spans="1:7" ht="20.100000000000001" customHeight="1">
      <c r="A3264" s="371" t="str">
        <f t="shared" si="960"/>
        <v/>
      </c>
      <c r="B3264" s="336" t="str">
        <f t="shared" si="961"/>
        <v/>
      </c>
      <c r="C3264" s="372"/>
      <c r="D3264" s="333" t="str">
        <f t="shared" si="962"/>
        <v/>
      </c>
      <c r="E3264" s="373"/>
      <c r="F3264" s="339">
        <f t="shared" si="963"/>
        <v>0</v>
      </c>
      <c r="G3264" s="340">
        <f t="shared" si="964"/>
        <v>0</v>
      </c>
    </row>
    <row r="3265" spans="1:7" ht="20.100000000000001" customHeight="1">
      <c r="A3265" s="371" t="str">
        <f t="shared" si="960"/>
        <v/>
      </c>
      <c r="B3265" s="336" t="str">
        <f t="shared" si="961"/>
        <v/>
      </c>
      <c r="C3265" s="372"/>
      <c r="D3265" s="333" t="str">
        <f t="shared" si="962"/>
        <v/>
      </c>
      <c r="E3265" s="373"/>
      <c r="F3265" s="339">
        <f t="shared" si="963"/>
        <v>0</v>
      </c>
      <c r="G3265" s="340">
        <f t="shared" si="964"/>
        <v>0</v>
      </c>
    </row>
    <row r="3266" spans="1:7" ht="20.100000000000001" customHeight="1">
      <c r="A3266" s="371" t="str">
        <f t="shared" si="960"/>
        <v/>
      </c>
      <c r="B3266" s="336" t="str">
        <f t="shared" si="961"/>
        <v/>
      </c>
      <c r="C3266" s="372"/>
      <c r="D3266" s="333" t="str">
        <f t="shared" si="962"/>
        <v/>
      </c>
      <c r="E3266" s="373"/>
      <c r="F3266" s="339">
        <f t="shared" si="963"/>
        <v>0</v>
      </c>
      <c r="G3266" s="340">
        <f t="shared" si="964"/>
        <v>0</v>
      </c>
    </row>
    <row r="3267" spans="1:7" ht="20.100000000000001" customHeight="1">
      <c r="A3267" s="379"/>
      <c r="B3267" s="338"/>
      <c r="C3267" s="360"/>
      <c r="D3267" s="338"/>
      <c r="E3267" s="356"/>
      <c r="F3267" s="598" t="s">
        <v>29</v>
      </c>
      <c r="G3267" s="341">
        <f>SUBTOTAL(9,G3258:G3266)</f>
        <v>0</v>
      </c>
    </row>
    <row r="3268" spans="1:7" ht="20.100000000000001" customHeight="1" thickBot="1">
      <c r="A3268" s="380"/>
      <c r="B3268" s="381"/>
      <c r="C3268" s="382"/>
      <c r="D3268" s="381"/>
      <c r="E3268" s="383"/>
      <c r="F3268" s="384"/>
      <c r="G3268" s="385"/>
    </row>
    <row r="3269" spans="1:7" ht="20.100000000000001" customHeight="1" thickBot="1">
      <c r="A3269" s="395">
        <f>B3224</f>
        <v>61</v>
      </c>
      <c r="B3269" s="386" t="str">
        <f>C3224</f>
        <v>Ejecución de Espacios Verdes</v>
      </c>
      <c r="C3269" s="387"/>
      <c r="D3269" s="387" t="s">
        <v>30</v>
      </c>
      <c r="E3269" s="388"/>
      <c r="F3269" s="389" t="s">
        <v>31</v>
      </c>
      <c r="G3269" s="390">
        <f>SUBTOTAL(9,G3229:G3268)</f>
        <v>0</v>
      </c>
    </row>
    <row r="3270" spans="1:7" ht="20.100000000000001" customHeight="1" thickTop="1" thickBot="1">
      <c r="A3270" s="449"/>
      <c r="B3270" s="450"/>
      <c r="C3270" s="338"/>
      <c r="D3270" s="338"/>
      <c r="E3270" s="451"/>
      <c r="F3270" s="452"/>
      <c r="G3270" s="453"/>
    </row>
    <row r="3271" spans="1:7" ht="20.100000000000001" customHeight="1" thickTop="1">
      <c r="A3271" s="391" t="s">
        <v>1255</v>
      </c>
      <c r="B3271" s="392"/>
      <c r="C3271" s="392"/>
      <c r="D3271" s="392"/>
      <c r="E3271" s="392"/>
      <c r="F3271" s="392"/>
      <c r="G3271" s="393"/>
    </row>
    <row r="3272" spans="1:7" ht="20.100000000000001" customHeight="1">
      <c r="A3272" s="344" t="s">
        <v>719</v>
      </c>
      <c r="B3272" s="345" t="str">
        <f>Comitente</f>
        <v>INSTITUTO PROVINCIAL DE LA VIVIENDA</v>
      </c>
      <c r="C3272" s="346"/>
      <c r="D3272" s="347"/>
      <c r="E3272" s="347"/>
      <c r="F3272" s="348"/>
      <c r="G3272" s="349"/>
    </row>
    <row r="3273" spans="1:7" ht="20.100000000000001" customHeight="1">
      <c r="A3273" s="344" t="s">
        <v>720</v>
      </c>
      <c r="B3273" s="345" t="str">
        <f>Contratista</f>
        <v>xxxxxx</v>
      </c>
      <c r="C3273" s="350"/>
      <c r="D3273" s="350"/>
      <c r="E3273" s="350"/>
      <c r="F3273" s="351"/>
      <c r="G3273" s="352"/>
    </row>
    <row r="3274" spans="1:7" ht="20.100000000000001" customHeight="1">
      <c r="A3274" s="344" t="s">
        <v>20</v>
      </c>
      <c r="B3274" s="345" t="str">
        <f>Obra</f>
        <v>BARRIO SAN CAYETANO - DPTO. CHIMBAS</v>
      </c>
      <c r="C3274" s="350"/>
      <c r="D3274" s="350"/>
      <c r="E3274" s="350"/>
      <c r="F3274" s="351" t="s">
        <v>33</v>
      </c>
      <c r="G3274" s="353">
        <f>+Datos!$C$10</f>
        <v>43525</v>
      </c>
    </row>
    <row r="3275" spans="1:7" ht="20.100000000000001" customHeight="1">
      <c r="A3275" s="354" t="s">
        <v>718</v>
      </c>
      <c r="B3275" s="355" t="str">
        <f>Ubicación</f>
        <v>DPTO. CHIMBAS</v>
      </c>
      <c r="C3275" s="355"/>
      <c r="D3275" s="338"/>
      <c r="E3275" s="356"/>
      <c r="F3275" s="357"/>
      <c r="G3275" s="358"/>
    </row>
    <row r="3276" spans="1:7" ht="20.100000000000001" customHeight="1">
      <c r="A3276" s="354" t="s">
        <v>34</v>
      </c>
      <c r="B3276" s="359" t="s">
        <v>1126</v>
      </c>
      <c r="C3276" s="360" t="str">
        <f>IFERROR(VLOOKUP(B3276,Tabla_CyP,2,FALSE),"")</f>
        <v>INFRAESTRUCTURA</v>
      </c>
      <c r="D3276" s="361"/>
      <c r="E3276" s="356"/>
      <c r="F3276" s="357"/>
      <c r="G3276" s="358"/>
    </row>
    <row r="3277" spans="1:7" ht="20.100000000000001" customHeight="1">
      <c r="A3277" s="354" t="s">
        <v>21</v>
      </c>
      <c r="B3277" s="394">
        <f>IFERROR(VLOOKUP(COUNTIF($A$1:A3277,"ITEM:"),Tabla_NumeroItem,2,FALSE),"")</f>
        <v>62</v>
      </c>
      <c r="C3277" s="360" t="str">
        <f>IFERROR(VLOOKUP(B3277,Tabla_CyP,2,FALSE),"")</f>
        <v>Alumbrado Público</v>
      </c>
      <c r="D3277" s="338"/>
      <c r="E3277" s="356"/>
      <c r="F3277" s="351" t="s">
        <v>22</v>
      </c>
      <c r="G3277" s="362" t="str">
        <f>IFERROR(VLOOKUP(B3277,Tabla_CyP,4,FALSE),"")</f>
        <v>gl</v>
      </c>
    </row>
    <row r="3278" spans="1:7" ht="20.100000000000001" customHeight="1">
      <c r="A3278" s="354"/>
      <c r="B3278" s="355"/>
      <c r="C3278" s="360"/>
      <c r="D3278" s="338"/>
      <c r="E3278" s="356"/>
      <c r="F3278" s="357"/>
      <c r="G3278" s="358"/>
    </row>
    <row r="3279" spans="1:7" ht="20.100000000000001" customHeight="1">
      <c r="A3279" s="628" t="s">
        <v>581</v>
      </c>
      <c r="B3279" s="629"/>
      <c r="C3279" s="630" t="s">
        <v>0</v>
      </c>
      <c r="D3279" s="630" t="s">
        <v>23</v>
      </c>
      <c r="E3279" s="632" t="s">
        <v>24</v>
      </c>
      <c r="F3279" s="624" t="s">
        <v>25</v>
      </c>
      <c r="G3279" s="626" t="s">
        <v>26</v>
      </c>
    </row>
    <row r="3280" spans="1:7" ht="20.100000000000001" customHeight="1">
      <c r="A3280" s="363" t="s">
        <v>582</v>
      </c>
      <c r="B3280" s="364" t="s">
        <v>583</v>
      </c>
      <c r="C3280" s="631"/>
      <c r="D3280" s="631"/>
      <c r="E3280" s="633"/>
      <c r="F3280" s="625"/>
      <c r="G3280" s="627"/>
    </row>
    <row r="3281" spans="1:7" ht="20.100000000000001" customHeight="1">
      <c r="A3281" s="599"/>
      <c r="B3281" s="365"/>
      <c r="C3281" s="366" t="s">
        <v>721</v>
      </c>
      <c r="D3281" s="367"/>
      <c r="E3281" s="368"/>
      <c r="F3281" s="369"/>
      <c r="G3281" s="370"/>
    </row>
    <row r="3282" spans="1:7" ht="20.100000000000001" customHeight="1">
      <c r="A3282" s="371" t="str">
        <f t="shared" ref="A3282:A3298" si="965">IFERROR(VLOOKUP(C3282,Tabla_Insumos,4,FALSE),"")</f>
        <v/>
      </c>
      <c r="B3282" s="336" t="str">
        <f t="shared" ref="B3282:B3298" si="966">IFERROR(VLOOKUP(C3282,Tabla_Insumos,5,FALSE),"")</f>
        <v/>
      </c>
      <c r="C3282" s="409"/>
      <c r="D3282" s="333" t="str">
        <f t="shared" ref="D3282:D3298" si="967">IFERROR(VLOOKUP(C3282,Tabla_Insumos,2,FALSE),"")</f>
        <v/>
      </c>
      <c r="E3282" s="373"/>
      <c r="F3282" s="339">
        <f t="shared" ref="F3282:F3298" si="968">IFERROR(VLOOKUP(C3282,Tabla_Insumos,3,FALSE),0)</f>
        <v>0</v>
      </c>
      <c r="G3282" s="340">
        <f>ROUND(E3282*F3282,2)</f>
        <v>0</v>
      </c>
    </row>
    <row r="3283" spans="1:7" ht="20.100000000000001" customHeight="1">
      <c r="A3283" s="371" t="str">
        <f t="shared" si="965"/>
        <v/>
      </c>
      <c r="B3283" s="336" t="str">
        <f t="shared" si="966"/>
        <v/>
      </c>
      <c r="C3283" s="409"/>
      <c r="D3283" s="333" t="str">
        <f t="shared" si="967"/>
        <v/>
      </c>
      <c r="E3283" s="337"/>
      <c r="F3283" s="339">
        <f t="shared" si="968"/>
        <v>0</v>
      </c>
      <c r="G3283" s="340">
        <f t="shared" ref="G3283:G3298" si="969">ROUND(E3283*F3283,2)</f>
        <v>0</v>
      </c>
    </row>
    <row r="3284" spans="1:7" ht="20.100000000000001" customHeight="1">
      <c r="A3284" s="371" t="str">
        <f t="shared" si="965"/>
        <v/>
      </c>
      <c r="B3284" s="336" t="str">
        <f t="shared" si="966"/>
        <v/>
      </c>
      <c r="C3284" s="409"/>
      <c r="D3284" s="333" t="str">
        <f t="shared" si="967"/>
        <v/>
      </c>
      <c r="E3284" s="337"/>
      <c r="F3284" s="339">
        <f t="shared" si="968"/>
        <v>0</v>
      </c>
      <c r="G3284" s="340">
        <f t="shared" si="969"/>
        <v>0</v>
      </c>
    </row>
    <row r="3285" spans="1:7" ht="20.100000000000001" customHeight="1">
      <c r="A3285" s="371" t="str">
        <f t="shared" si="965"/>
        <v/>
      </c>
      <c r="B3285" s="336" t="str">
        <f t="shared" si="966"/>
        <v/>
      </c>
      <c r="C3285" s="409"/>
      <c r="D3285" s="333" t="str">
        <f t="shared" si="967"/>
        <v/>
      </c>
      <c r="E3285" s="337"/>
      <c r="F3285" s="339">
        <f t="shared" si="968"/>
        <v>0</v>
      </c>
      <c r="G3285" s="340">
        <f t="shared" si="969"/>
        <v>0</v>
      </c>
    </row>
    <row r="3286" spans="1:7" ht="20.100000000000001" customHeight="1">
      <c r="A3286" s="371" t="str">
        <f t="shared" si="965"/>
        <v/>
      </c>
      <c r="B3286" s="336" t="str">
        <f t="shared" si="966"/>
        <v/>
      </c>
      <c r="C3286" s="409"/>
      <c r="D3286" s="333" t="str">
        <f t="shared" si="967"/>
        <v/>
      </c>
      <c r="E3286" s="337"/>
      <c r="F3286" s="339">
        <f t="shared" si="968"/>
        <v>0</v>
      </c>
      <c r="G3286" s="340">
        <f t="shared" si="969"/>
        <v>0</v>
      </c>
    </row>
    <row r="3287" spans="1:7" ht="20.100000000000001" customHeight="1">
      <c r="A3287" s="371" t="str">
        <f t="shared" si="965"/>
        <v/>
      </c>
      <c r="B3287" s="336" t="str">
        <f t="shared" si="966"/>
        <v/>
      </c>
      <c r="C3287" s="409"/>
      <c r="D3287" s="333" t="str">
        <f t="shared" si="967"/>
        <v/>
      </c>
      <c r="E3287" s="373"/>
      <c r="F3287" s="339">
        <f t="shared" si="968"/>
        <v>0</v>
      </c>
      <c r="G3287" s="340">
        <f t="shared" si="969"/>
        <v>0</v>
      </c>
    </row>
    <row r="3288" spans="1:7" ht="20.100000000000001" customHeight="1">
      <c r="A3288" s="371" t="str">
        <f t="shared" si="965"/>
        <v/>
      </c>
      <c r="B3288" s="336" t="str">
        <f t="shared" si="966"/>
        <v/>
      </c>
      <c r="C3288" s="409"/>
      <c r="D3288" s="333" t="str">
        <f t="shared" si="967"/>
        <v/>
      </c>
      <c r="E3288" s="373"/>
      <c r="F3288" s="339">
        <f t="shared" si="968"/>
        <v>0</v>
      </c>
      <c r="G3288" s="340">
        <f t="shared" si="969"/>
        <v>0</v>
      </c>
    </row>
    <row r="3289" spans="1:7" ht="20.100000000000001" customHeight="1">
      <c r="A3289" s="371" t="str">
        <f t="shared" si="965"/>
        <v/>
      </c>
      <c r="B3289" s="336" t="str">
        <f t="shared" si="966"/>
        <v/>
      </c>
      <c r="C3289" s="372"/>
      <c r="D3289" s="333" t="str">
        <f t="shared" si="967"/>
        <v/>
      </c>
      <c r="E3289" s="373"/>
      <c r="F3289" s="339">
        <f t="shared" si="968"/>
        <v>0</v>
      </c>
      <c r="G3289" s="340">
        <f t="shared" si="969"/>
        <v>0</v>
      </c>
    </row>
    <row r="3290" spans="1:7" ht="20.100000000000001" customHeight="1">
      <c r="A3290" s="371" t="str">
        <f t="shared" si="965"/>
        <v/>
      </c>
      <c r="B3290" s="336" t="str">
        <f t="shared" si="966"/>
        <v/>
      </c>
      <c r="C3290" s="372"/>
      <c r="D3290" s="333" t="str">
        <f t="shared" si="967"/>
        <v/>
      </c>
      <c r="E3290" s="373"/>
      <c r="F3290" s="339">
        <f t="shared" si="968"/>
        <v>0</v>
      </c>
      <c r="G3290" s="340">
        <f t="shared" si="969"/>
        <v>0</v>
      </c>
    </row>
    <row r="3291" spans="1:7" ht="20.100000000000001" customHeight="1">
      <c r="A3291" s="371" t="str">
        <f t="shared" si="965"/>
        <v/>
      </c>
      <c r="B3291" s="336" t="str">
        <f t="shared" si="966"/>
        <v/>
      </c>
      <c r="C3291" s="372"/>
      <c r="D3291" s="333" t="str">
        <f t="shared" si="967"/>
        <v/>
      </c>
      <c r="E3291" s="373"/>
      <c r="F3291" s="339">
        <f t="shared" si="968"/>
        <v>0</v>
      </c>
      <c r="G3291" s="340">
        <f t="shared" si="969"/>
        <v>0</v>
      </c>
    </row>
    <row r="3292" spans="1:7" ht="20.100000000000001" customHeight="1">
      <c r="A3292" s="371" t="str">
        <f t="shared" si="965"/>
        <v/>
      </c>
      <c r="B3292" s="336" t="str">
        <f t="shared" si="966"/>
        <v/>
      </c>
      <c r="C3292" s="404"/>
      <c r="D3292" s="333" t="str">
        <f t="shared" si="967"/>
        <v/>
      </c>
      <c r="E3292" s="373"/>
      <c r="F3292" s="339">
        <f t="shared" si="968"/>
        <v>0</v>
      </c>
      <c r="G3292" s="340">
        <f t="shared" si="969"/>
        <v>0</v>
      </c>
    </row>
    <row r="3293" spans="1:7" ht="20.100000000000001" customHeight="1">
      <c r="A3293" s="371" t="str">
        <f t="shared" si="965"/>
        <v/>
      </c>
      <c r="B3293" s="336" t="str">
        <f t="shared" si="966"/>
        <v/>
      </c>
      <c r="C3293" s="404"/>
      <c r="D3293" s="333" t="str">
        <f t="shared" si="967"/>
        <v/>
      </c>
      <c r="E3293" s="373"/>
      <c r="F3293" s="339">
        <f t="shared" si="968"/>
        <v>0</v>
      </c>
      <c r="G3293" s="340">
        <f t="shared" si="969"/>
        <v>0</v>
      </c>
    </row>
    <row r="3294" spans="1:7" ht="20.100000000000001" customHeight="1">
      <c r="A3294" s="371" t="str">
        <f t="shared" si="965"/>
        <v/>
      </c>
      <c r="B3294" s="336" t="str">
        <f t="shared" si="966"/>
        <v/>
      </c>
      <c r="C3294" s="409"/>
      <c r="D3294" s="333" t="str">
        <f t="shared" si="967"/>
        <v/>
      </c>
      <c r="E3294" s="373"/>
      <c r="F3294" s="339">
        <f t="shared" si="968"/>
        <v>0</v>
      </c>
      <c r="G3294" s="340">
        <f t="shared" si="969"/>
        <v>0</v>
      </c>
    </row>
    <row r="3295" spans="1:7" ht="20.100000000000001" customHeight="1">
      <c r="A3295" s="371" t="str">
        <f t="shared" si="965"/>
        <v/>
      </c>
      <c r="B3295" s="336" t="str">
        <f t="shared" si="966"/>
        <v/>
      </c>
      <c r="C3295" s="409"/>
      <c r="D3295" s="333" t="str">
        <f t="shared" si="967"/>
        <v/>
      </c>
      <c r="E3295" s="373"/>
      <c r="F3295" s="339">
        <f t="shared" si="968"/>
        <v>0</v>
      </c>
      <c r="G3295" s="340">
        <f t="shared" si="969"/>
        <v>0</v>
      </c>
    </row>
    <row r="3296" spans="1:7" ht="20.100000000000001" customHeight="1">
      <c r="A3296" s="371" t="str">
        <f t="shared" si="965"/>
        <v/>
      </c>
      <c r="B3296" s="336" t="str">
        <f t="shared" si="966"/>
        <v/>
      </c>
      <c r="C3296" s="409"/>
      <c r="D3296" s="333" t="str">
        <f t="shared" si="967"/>
        <v/>
      </c>
      <c r="E3296" s="373"/>
      <c r="F3296" s="339">
        <f t="shared" si="968"/>
        <v>0</v>
      </c>
      <c r="G3296" s="340">
        <f t="shared" si="969"/>
        <v>0</v>
      </c>
    </row>
    <row r="3297" spans="1:7" ht="20.100000000000001" customHeight="1">
      <c r="A3297" s="371" t="str">
        <f t="shared" si="965"/>
        <v/>
      </c>
      <c r="B3297" s="336" t="str">
        <f t="shared" si="966"/>
        <v/>
      </c>
      <c r="C3297" s="409"/>
      <c r="D3297" s="333" t="str">
        <f t="shared" si="967"/>
        <v/>
      </c>
      <c r="E3297" s="373"/>
      <c r="F3297" s="339">
        <f t="shared" si="968"/>
        <v>0</v>
      </c>
      <c r="G3297" s="340">
        <f t="shared" si="969"/>
        <v>0</v>
      </c>
    </row>
    <row r="3298" spans="1:7" ht="20.100000000000001" customHeight="1">
      <c r="A3298" s="371" t="str">
        <f t="shared" si="965"/>
        <v/>
      </c>
      <c r="B3298" s="336" t="str">
        <f t="shared" si="966"/>
        <v/>
      </c>
      <c r="C3298" s="409"/>
      <c r="D3298" s="333" t="str">
        <f t="shared" si="967"/>
        <v/>
      </c>
      <c r="E3298" s="373"/>
      <c r="F3298" s="339">
        <f t="shared" si="968"/>
        <v>0</v>
      </c>
      <c r="G3298" s="340">
        <f t="shared" si="969"/>
        <v>0</v>
      </c>
    </row>
    <row r="3299" spans="1:7" ht="20.100000000000001" customHeight="1">
      <c r="A3299" s="374"/>
      <c r="B3299" s="360"/>
      <c r="C3299" s="360"/>
      <c r="D3299" s="338"/>
      <c r="E3299" s="356"/>
      <c r="F3299" s="598" t="s">
        <v>27</v>
      </c>
      <c r="G3299" s="341">
        <f>SUBTOTAL(9,G3282:G3298)</f>
        <v>0</v>
      </c>
    </row>
    <row r="3300" spans="1:7" ht="20.100000000000001" customHeight="1">
      <c r="A3300" s="374"/>
      <c r="B3300" s="360"/>
      <c r="C3300" s="347" t="s">
        <v>722</v>
      </c>
      <c r="D3300" s="338"/>
      <c r="E3300" s="356"/>
      <c r="F3300" s="357"/>
      <c r="G3300" s="375"/>
    </row>
    <row r="3301" spans="1:7" ht="20.100000000000001" customHeight="1">
      <c r="A3301" s="371" t="str">
        <f t="shared" ref="A3301:A3308" si="970">IFERROR(VLOOKUP(C3301,Tabla_Insumos,4,FALSE),"")</f>
        <v/>
      </c>
      <c r="B3301" s="336" t="str">
        <f t="shared" ref="B3301:B3308" si="971">IFERROR(VLOOKUP(C3301,Tabla_Insumos,5,FALSE),"")</f>
        <v/>
      </c>
      <c r="C3301" s="398"/>
      <c r="D3301" s="333" t="str">
        <f t="shared" ref="D3301:D3308" si="972">IFERROR(VLOOKUP(C3301,Tabla_Insumos,2,FALSE),"")</f>
        <v/>
      </c>
      <c r="E3301" s="400"/>
      <c r="F3301" s="376">
        <f>IFERROR(VLOOKUP(C3301,Tabla_Insumos,3,FALSE),0)</f>
        <v>0</v>
      </c>
      <c r="G3301" s="340">
        <f>ROUND(E3301*F3301,2)</f>
        <v>0</v>
      </c>
    </row>
    <row r="3302" spans="1:7" ht="20.100000000000001" customHeight="1">
      <c r="A3302" s="371" t="str">
        <f t="shared" si="970"/>
        <v/>
      </c>
      <c r="B3302" s="336" t="str">
        <f t="shared" si="971"/>
        <v/>
      </c>
      <c r="C3302" s="398"/>
      <c r="D3302" s="333" t="str">
        <f t="shared" si="972"/>
        <v/>
      </c>
      <c r="E3302" s="400"/>
      <c r="F3302" s="376">
        <f>IFERROR(VLOOKUP(C3302,Tabla_Insumos,3,FALSE),0)</f>
        <v>0</v>
      </c>
      <c r="G3302" s="340">
        <f t="shared" ref="G3302:G3308" si="973">ROUND(E3302*F3302,2)</f>
        <v>0</v>
      </c>
    </row>
    <row r="3303" spans="1:7" ht="20.100000000000001" customHeight="1">
      <c r="A3303" s="371" t="str">
        <f t="shared" si="970"/>
        <v/>
      </c>
      <c r="B3303" s="336" t="str">
        <f t="shared" si="971"/>
        <v/>
      </c>
      <c r="C3303" s="372"/>
      <c r="D3303" s="333" t="str">
        <f t="shared" si="972"/>
        <v/>
      </c>
      <c r="E3303" s="400"/>
      <c r="F3303" s="376">
        <f>+G3301+G3302</f>
        <v>0</v>
      </c>
      <c r="G3303" s="340">
        <f t="shared" si="973"/>
        <v>0</v>
      </c>
    </row>
    <row r="3304" spans="1:7" ht="20.100000000000001" customHeight="1">
      <c r="A3304" s="371" t="str">
        <f t="shared" si="970"/>
        <v/>
      </c>
      <c r="B3304" s="336" t="str">
        <f t="shared" si="971"/>
        <v/>
      </c>
      <c r="C3304" s="343"/>
      <c r="D3304" s="333" t="str">
        <f t="shared" si="972"/>
        <v/>
      </c>
      <c r="E3304" s="337"/>
      <c r="F3304" s="376">
        <f>IFERROR(VLOOKUP(C3304,Tabla_Insumos,3,FALSE),0)</f>
        <v>0</v>
      </c>
      <c r="G3304" s="340">
        <f t="shared" si="973"/>
        <v>0</v>
      </c>
    </row>
    <row r="3305" spans="1:7" ht="20.100000000000001" customHeight="1">
      <c r="A3305" s="371" t="str">
        <f t="shared" si="970"/>
        <v/>
      </c>
      <c r="B3305" s="336" t="str">
        <f t="shared" si="971"/>
        <v/>
      </c>
      <c r="C3305" s="336"/>
      <c r="D3305" s="333" t="str">
        <f t="shared" si="972"/>
        <v/>
      </c>
      <c r="E3305" s="337"/>
      <c r="F3305" s="376">
        <f>IFERROR(VLOOKUP(C3305,Tabla_Insumos,3,FALSE),0)</f>
        <v>0</v>
      </c>
      <c r="G3305" s="340">
        <f t="shared" si="973"/>
        <v>0</v>
      </c>
    </row>
    <row r="3306" spans="1:7" ht="20.100000000000001" customHeight="1">
      <c r="A3306" s="371" t="str">
        <f t="shared" si="970"/>
        <v/>
      </c>
      <c r="B3306" s="336" t="str">
        <f t="shared" si="971"/>
        <v/>
      </c>
      <c r="C3306" s="336"/>
      <c r="D3306" s="333" t="str">
        <f t="shared" si="972"/>
        <v/>
      </c>
      <c r="E3306" s="337"/>
      <c r="F3306" s="376">
        <f>IFERROR(VLOOKUP(C3306,Tabla_Insumos,3,FALSE),0)</f>
        <v>0</v>
      </c>
      <c r="G3306" s="340">
        <f t="shared" si="973"/>
        <v>0</v>
      </c>
    </row>
    <row r="3307" spans="1:7" ht="20.100000000000001" customHeight="1">
      <c r="A3307" s="371" t="str">
        <f t="shared" si="970"/>
        <v/>
      </c>
      <c r="B3307" s="336" t="str">
        <f t="shared" si="971"/>
        <v/>
      </c>
      <c r="C3307" s="372"/>
      <c r="D3307" s="333" t="str">
        <f t="shared" si="972"/>
        <v/>
      </c>
      <c r="E3307" s="373"/>
      <c r="F3307" s="376">
        <f>IFERROR(VLOOKUP(C3307,Tabla_Insumos,3,FALSE),0)</f>
        <v>0</v>
      </c>
      <c r="G3307" s="340">
        <f t="shared" si="973"/>
        <v>0</v>
      </c>
    </row>
    <row r="3308" spans="1:7" ht="20.100000000000001" customHeight="1">
      <c r="A3308" s="371" t="str">
        <f t="shared" si="970"/>
        <v/>
      </c>
      <c r="B3308" s="336" t="str">
        <f t="shared" si="971"/>
        <v/>
      </c>
      <c r="C3308" s="372"/>
      <c r="D3308" s="333" t="str">
        <f t="shared" si="972"/>
        <v/>
      </c>
      <c r="E3308" s="373"/>
      <c r="F3308" s="376">
        <f>IFERROR(VLOOKUP(C3308,Tabla_Insumos,3,FALSE),0)</f>
        <v>0</v>
      </c>
      <c r="G3308" s="340">
        <f t="shared" si="973"/>
        <v>0</v>
      </c>
    </row>
    <row r="3309" spans="1:7" ht="20.100000000000001" customHeight="1">
      <c r="A3309" s="374"/>
      <c r="B3309" s="360"/>
      <c r="C3309" s="360"/>
      <c r="D3309" s="338"/>
      <c r="E3309" s="356"/>
      <c r="F3309" s="598" t="s">
        <v>28</v>
      </c>
      <c r="G3309" s="341">
        <f>SUBTOTAL(9,G3301:G3308)</f>
        <v>0</v>
      </c>
    </row>
    <row r="3310" spans="1:7" ht="20.100000000000001" customHeight="1">
      <c r="A3310" s="374"/>
      <c r="B3310" s="360"/>
      <c r="C3310" s="347" t="s">
        <v>723</v>
      </c>
      <c r="D3310" s="338"/>
      <c r="E3310" s="356"/>
      <c r="F3310" s="357"/>
      <c r="G3310" s="375"/>
    </row>
    <row r="3311" spans="1:7" ht="20.100000000000001" customHeight="1">
      <c r="A3311" s="371" t="str">
        <f t="shared" ref="A3311:A3319" si="974">IFERROR(VLOOKUP(C3311,Tabla_Insumos,4,FALSE),"")</f>
        <v/>
      </c>
      <c r="B3311" s="336" t="str">
        <f t="shared" ref="B3311:B3319" si="975">IFERROR(VLOOKUP(C3311,Tabla_Insumos,5,FALSE),"")</f>
        <v/>
      </c>
      <c r="C3311" s="409"/>
      <c r="D3311" s="333" t="str">
        <f t="shared" ref="D3311:D3319" si="976">IFERROR(VLOOKUP(C3311,Tabla_Insumos,2,FALSE),"")</f>
        <v/>
      </c>
      <c r="E3311" s="337"/>
      <c r="F3311" s="339">
        <f t="shared" ref="F3311:F3319" si="977">IFERROR(VLOOKUP(C3311,Tabla_Insumos,3,FALSE),0)</f>
        <v>0</v>
      </c>
      <c r="G3311" s="340">
        <f>ROUND(E3311*F3311,2)</f>
        <v>0</v>
      </c>
    </row>
    <row r="3312" spans="1:7" ht="20.100000000000001" customHeight="1">
      <c r="A3312" s="371" t="str">
        <f t="shared" si="974"/>
        <v/>
      </c>
      <c r="B3312" s="336" t="str">
        <f t="shared" si="975"/>
        <v/>
      </c>
      <c r="C3312" s="409"/>
      <c r="D3312" s="333" t="str">
        <f t="shared" si="976"/>
        <v/>
      </c>
      <c r="E3312" s="401"/>
      <c r="F3312" s="339">
        <f t="shared" si="977"/>
        <v>0</v>
      </c>
      <c r="G3312" s="340">
        <f t="shared" ref="G3312:G3319" si="978">ROUND(E3312*F3312,2)</f>
        <v>0</v>
      </c>
    </row>
    <row r="3313" spans="1:7" ht="20.100000000000001" customHeight="1">
      <c r="A3313" s="371" t="str">
        <f t="shared" si="974"/>
        <v/>
      </c>
      <c r="B3313" s="336" t="str">
        <f t="shared" si="975"/>
        <v/>
      </c>
      <c r="C3313" s="342"/>
      <c r="D3313" s="333" t="str">
        <f t="shared" si="976"/>
        <v/>
      </c>
      <c r="E3313" s="337"/>
      <c r="F3313" s="339">
        <f t="shared" si="977"/>
        <v>0</v>
      </c>
      <c r="G3313" s="340">
        <f t="shared" si="978"/>
        <v>0</v>
      </c>
    </row>
    <row r="3314" spans="1:7" ht="20.100000000000001" customHeight="1">
      <c r="A3314" s="371" t="str">
        <f t="shared" si="974"/>
        <v/>
      </c>
      <c r="B3314" s="336" t="str">
        <f t="shared" si="975"/>
        <v/>
      </c>
      <c r="C3314" s="377"/>
      <c r="D3314" s="333" t="str">
        <f t="shared" si="976"/>
        <v/>
      </c>
      <c r="E3314" s="337"/>
      <c r="F3314" s="339">
        <f t="shared" si="977"/>
        <v>0</v>
      </c>
      <c r="G3314" s="340">
        <f t="shared" si="978"/>
        <v>0</v>
      </c>
    </row>
    <row r="3315" spans="1:7" ht="20.100000000000001" customHeight="1">
      <c r="A3315" s="371" t="str">
        <f t="shared" si="974"/>
        <v/>
      </c>
      <c r="B3315" s="336" t="str">
        <f t="shared" si="975"/>
        <v/>
      </c>
      <c r="C3315" s="378"/>
      <c r="D3315" s="333" t="str">
        <f t="shared" si="976"/>
        <v/>
      </c>
      <c r="E3315" s="337"/>
      <c r="F3315" s="339">
        <f t="shared" si="977"/>
        <v>0</v>
      </c>
      <c r="G3315" s="340">
        <f t="shared" si="978"/>
        <v>0</v>
      </c>
    </row>
    <row r="3316" spans="1:7" ht="20.100000000000001" customHeight="1">
      <c r="A3316" s="371" t="str">
        <f t="shared" si="974"/>
        <v/>
      </c>
      <c r="B3316" s="336" t="str">
        <f t="shared" si="975"/>
        <v/>
      </c>
      <c r="C3316" s="372"/>
      <c r="D3316" s="333" t="str">
        <f t="shared" si="976"/>
        <v/>
      </c>
      <c r="E3316" s="373"/>
      <c r="F3316" s="339">
        <f t="shared" si="977"/>
        <v>0</v>
      </c>
      <c r="G3316" s="340">
        <f t="shared" si="978"/>
        <v>0</v>
      </c>
    </row>
    <row r="3317" spans="1:7" ht="20.100000000000001" customHeight="1">
      <c r="A3317" s="371" t="str">
        <f t="shared" si="974"/>
        <v/>
      </c>
      <c r="B3317" s="336" t="str">
        <f t="shared" si="975"/>
        <v/>
      </c>
      <c r="C3317" s="372"/>
      <c r="D3317" s="333" t="str">
        <f t="shared" si="976"/>
        <v/>
      </c>
      <c r="E3317" s="373"/>
      <c r="F3317" s="339">
        <f t="shared" si="977"/>
        <v>0</v>
      </c>
      <c r="G3317" s="340">
        <f t="shared" si="978"/>
        <v>0</v>
      </c>
    </row>
    <row r="3318" spans="1:7" ht="20.100000000000001" customHeight="1">
      <c r="A3318" s="371" t="str">
        <f t="shared" si="974"/>
        <v/>
      </c>
      <c r="B3318" s="336" t="str">
        <f t="shared" si="975"/>
        <v/>
      </c>
      <c r="C3318" s="372"/>
      <c r="D3318" s="333" t="str">
        <f t="shared" si="976"/>
        <v/>
      </c>
      <c r="E3318" s="373"/>
      <c r="F3318" s="339">
        <f t="shared" si="977"/>
        <v>0</v>
      </c>
      <c r="G3318" s="340">
        <f t="shared" si="978"/>
        <v>0</v>
      </c>
    </row>
    <row r="3319" spans="1:7" ht="20.100000000000001" customHeight="1">
      <c r="A3319" s="371" t="str">
        <f t="shared" si="974"/>
        <v/>
      </c>
      <c r="B3319" s="336" t="str">
        <f t="shared" si="975"/>
        <v/>
      </c>
      <c r="C3319" s="372"/>
      <c r="D3319" s="333" t="str">
        <f t="shared" si="976"/>
        <v/>
      </c>
      <c r="E3319" s="373"/>
      <c r="F3319" s="339">
        <f t="shared" si="977"/>
        <v>0</v>
      </c>
      <c r="G3319" s="340">
        <f t="shared" si="978"/>
        <v>0</v>
      </c>
    </row>
    <row r="3320" spans="1:7" ht="20.100000000000001" customHeight="1">
      <c r="A3320" s="379"/>
      <c r="B3320" s="338"/>
      <c r="C3320" s="360"/>
      <c r="D3320" s="338"/>
      <c r="E3320" s="356"/>
      <c r="F3320" s="598" t="s">
        <v>29</v>
      </c>
      <c r="G3320" s="341">
        <f>SUBTOTAL(9,G3311:G3319)</f>
        <v>0</v>
      </c>
    </row>
    <row r="3321" spans="1:7" ht="20.100000000000001" customHeight="1" thickBot="1">
      <c r="A3321" s="380"/>
      <c r="B3321" s="381"/>
      <c r="C3321" s="382"/>
      <c r="D3321" s="381"/>
      <c r="E3321" s="383"/>
      <c r="F3321" s="384"/>
      <c r="G3321" s="385"/>
    </row>
    <row r="3322" spans="1:7" ht="20.100000000000001" customHeight="1" thickBot="1">
      <c r="A3322" s="395">
        <f>B3277</f>
        <v>62</v>
      </c>
      <c r="B3322" s="386" t="str">
        <f>C3277</f>
        <v>Alumbrado Público</v>
      </c>
      <c r="C3322" s="387"/>
      <c r="D3322" s="387" t="s">
        <v>30</v>
      </c>
      <c r="E3322" s="388"/>
      <c r="F3322" s="389" t="s">
        <v>31</v>
      </c>
      <c r="G3322" s="390">
        <f>SUBTOTAL(9,G3282:G3321)</f>
        <v>0</v>
      </c>
    </row>
    <row r="3323" spans="1:7" ht="20.100000000000001" customHeight="1" thickTop="1" thickBot="1">
      <c r="A3323" s="449"/>
      <c r="B3323" s="450"/>
      <c r="C3323" s="338"/>
      <c r="D3323" s="338"/>
      <c r="E3323" s="451"/>
      <c r="F3323" s="452"/>
      <c r="G3323" s="453"/>
    </row>
    <row r="3324" spans="1:7" ht="20.100000000000001" customHeight="1" thickTop="1">
      <c r="A3324" s="391" t="s">
        <v>1255</v>
      </c>
      <c r="B3324" s="392"/>
      <c r="C3324" s="392"/>
      <c r="D3324" s="392"/>
      <c r="E3324" s="392"/>
      <c r="F3324" s="392"/>
      <c r="G3324" s="393"/>
    </row>
    <row r="3325" spans="1:7" ht="20.100000000000001" customHeight="1">
      <c r="A3325" s="344" t="s">
        <v>719</v>
      </c>
      <c r="B3325" s="345" t="str">
        <f>Comitente</f>
        <v>INSTITUTO PROVINCIAL DE LA VIVIENDA</v>
      </c>
      <c r="C3325" s="346"/>
      <c r="D3325" s="347"/>
      <c r="E3325" s="347"/>
      <c r="F3325" s="348"/>
      <c r="G3325" s="349"/>
    </row>
    <row r="3326" spans="1:7" ht="20.100000000000001" customHeight="1">
      <c r="A3326" s="344" t="s">
        <v>720</v>
      </c>
      <c r="B3326" s="345" t="str">
        <f>Contratista</f>
        <v>xxxxxx</v>
      </c>
      <c r="C3326" s="350"/>
      <c r="D3326" s="350"/>
      <c r="E3326" s="350"/>
      <c r="F3326" s="351"/>
      <c r="G3326" s="352"/>
    </row>
    <row r="3327" spans="1:7" ht="20.100000000000001" customHeight="1">
      <c r="A3327" s="344" t="s">
        <v>20</v>
      </c>
      <c r="B3327" s="345" t="str">
        <f>Obra</f>
        <v>BARRIO SAN CAYETANO - DPTO. CHIMBAS</v>
      </c>
      <c r="C3327" s="350"/>
      <c r="D3327" s="350"/>
      <c r="E3327" s="350"/>
      <c r="F3327" s="351" t="s">
        <v>33</v>
      </c>
      <c r="G3327" s="353">
        <f>+Datos!$C$10</f>
        <v>43525</v>
      </c>
    </row>
    <row r="3328" spans="1:7" ht="20.100000000000001" customHeight="1">
      <c r="A3328" s="354" t="s">
        <v>718</v>
      </c>
      <c r="B3328" s="355" t="str">
        <f>Ubicación</f>
        <v>DPTO. CHIMBAS</v>
      </c>
      <c r="C3328" s="355"/>
      <c r="D3328" s="338"/>
      <c r="E3328" s="356"/>
      <c r="F3328" s="357"/>
      <c r="G3328" s="358"/>
    </row>
    <row r="3329" spans="1:7" ht="20.100000000000001" customHeight="1">
      <c r="A3329" s="354" t="s">
        <v>34</v>
      </c>
      <c r="B3329" s="359" t="s">
        <v>1126</v>
      </c>
      <c r="C3329" s="360" t="str">
        <f>IFERROR(VLOOKUP(B3329,Tabla_CyP,2,FALSE),"")</f>
        <v>INFRAESTRUCTURA</v>
      </c>
      <c r="D3329" s="361"/>
      <c r="E3329" s="356"/>
      <c r="F3329" s="357"/>
      <c r="G3329" s="358"/>
    </row>
    <row r="3330" spans="1:7" ht="20.100000000000001" customHeight="1">
      <c r="A3330" s="354" t="s">
        <v>21</v>
      </c>
      <c r="B3330" s="394">
        <f>IFERROR(VLOOKUP(COUNTIF($A$1:A3330,"ITEM:"),Tabla_NumeroItem,2,FALSE),"")</f>
        <v>63</v>
      </c>
      <c r="C3330" s="360" t="str">
        <f>IFERROR(VLOOKUP(B3330,Tabla_CyP,2,FALSE),"")</f>
        <v>Iluminación E. V.</v>
      </c>
      <c r="D3330" s="338"/>
      <c r="E3330" s="356"/>
      <c r="F3330" s="351" t="s">
        <v>22</v>
      </c>
      <c r="G3330" s="362" t="str">
        <f>IFERROR(VLOOKUP(B3330,Tabla_CyP,4,FALSE),"")</f>
        <v>gl</v>
      </c>
    </row>
    <row r="3331" spans="1:7" ht="20.100000000000001" customHeight="1">
      <c r="A3331" s="354"/>
      <c r="B3331" s="355"/>
      <c r="C3331" s="360"/>
      <c r="D3331" s="338"/>
      <c r="E3331" s="356"/>
      <c r="F3331" s="357"/>
      <c r="G3331" s="358"/>
    </row>
    <row r="3332" spans="1:7" ht="20.100000000000001" customHeight="1">
      <c r="A3332" s="628" t="s">
        <v>581</v>
      </c>
      <c r="B3332" s="629"/>
      <c r="C3332" s="630" t="s">
        <v>0</v>
      </c>
      <c r="D3332" s="630" t="s">
        <v>23</v>
      </c>
      <c r="E3332" s="632" t="s">
        <v>24</v>
      </c>
      <c r="F3332" s="624" t="s">
        <v>25</v>
      </c>
      <c r="G3332" s="626" t="s">
        <v>26</v>
      </c>
    </row>
    <row r="3333" spans="1:7" ht="20.100000000000001" customHeight="1">
      <c r="A3333" s="363" t="s">
        <v>582</v>
      </c>
      <c r="B3333" s="364" t="s">
        <v>583</v>
      </c>
      <c r="C3333" s="631"/>
      <c r="D3333" s="631"/>
      <c r="E3333" s="633"/>
      <c r="F3333" s="625"/>
      <c r="G3333" s="627"/>
    </row>
    <row r="3334" spans="1:7" ht="20.100000000000001" customHeight="1">
      <c r="A3334" s="599"/>
      <c r="B3334" s="365"/>
      <c r="C3334" s="366" t="s">
        <v>721</v>
      </c>
      <c r="D3334" s="367"/>
      <c r="E3334" s="368"/>
      <c r="F3334" s="369"/>
      <c r="G3334" s="370"/>
    </row>
    <row r="3335" spans="1:7" ht="20.100000000000001" customHeight="1">
      <c r="A3335" s="371" t="str">
        <f t="shared" ref="A3335:A3351" si="979">IFERROR(VLOOKUP(C3335,Tabla_Insumos,4,FALSE),"")</f>
        <v/>
      </c>
      <c r="B3335" s="336" t="str">
        <f t="shared" ref="B3335:B3351" si="980">IFERROR(VLOOKUP(C3335,Tabla_Insumos,5,FALSE),"")</f>
        <v/>
      </c>
      <c r="C3335" s="409"/>
      <c r="D3335" s="333" t="str">
        <f t="shared" ref="D3335:D3351" si="981">IFERROR(VLOOKUP(C3335,Tabla_Insumos,2,FALSE),"")</f>
        <v/>
      </c>
      <c r="E3335" s="373"/>
      <c r="F3335" s="339">
        <f t="shared" ref="F3335:F3351" si="982">IFERROR(VLOOKUP(C3335,Tabla_Insumos,3,FALSE),0)</f>
        <v>0</v>
      </c>
      <c r="G3335" s="340">
        <f>ROUND(E3335*F3335,2)</f>
        <v>0</v>
      </c>
    </row>
    <row r="3336" spans="1:7" ht="20.100000000000001" customHeight="1">
      <c r="A3336" s="371" t="str">
        <f t="shared" si="979"/>
        <v/>
      </c>
      <c r="B3336" s="336" t="str">
        <f t="shared" si="980"/>
        <v/>
      </c>
      <c r="C3336" s="409"/>
      <c r="D3336" s="333" t="str">
        <f t="shared" si="981"/>
        <v/>
      </c>
      <c r="E3336" s="337"/>
      <c r="F3336" s="339">
        <f t="shared" si="982"/>
        <v>0</v>
      </c>
      <c r="G3336" s="340">
        <f t="shared" ref="G3336:G3351" si="983">ROUND(E3336*F3336,2)</f>
        <v>0</v>
      </c>
    </row>
    <row r="3337" spans="1:7" ht="20.100000000000001" customHeight="1">
      <c r="A3337" s="371" t="str">
        <f t="shared" si="979"/>
        <v/>
      </c>
      <c r="B3337" s="336" t="str">
        <f t="shared" si="980"/>
        <v/>
      </c>
      <c r="C3337" s="409"/>
      <c r="D3337" s="333" t="str">
        <f t="shared" si="981"/>
        <v/>
      </c>
      <c r="E3337" s="337"/>
      <c r="F3337" s="339">
        <f t="shared" si="982"/>
        <v>0</v>
      </c>
      <c r="G3337" s="340">
        <f t="shared" si="983"/>
        <v>0</v>
      </c>
    </row>
    <row r="3338" spans="1:7" ht="20.100000000000001" customHeight="1">
      <c r="A3338" s="371" t="str">
        <f t="shared" si="979"/>
        <v/>
      </c>
      <c r="B3338" s="336" t="str">
        <f t="shared" si="980"/>
        <v/>
      </c>
      <c r="C3338" s="409"/>
      <c r="D3338" s="333" t="str">
        <f t="shared" si="981"/>
        <v/>
      </c>
      <c r="E3338" s="337"/>
      <c r="F3338" s="339">
        <f t="shared" si="982"/>
        <v>0</v>
      </c>
      <c r="G3338" s="340">
        <f t="shared" si="983"/>
        <v>0</v>
      </c>
    </row>
    <row r="3339" spans="1:7" ht="20.100000000000001" customHeight="1">
      <c r="A3339" s="371" t="str">
        <f t="shared" si="979"/>
        <v/>
      </c>
      <c r="B3339" s="336" t="str">
        <f t="shared" si="980"/>
        <v/>
      </c>
      <c r="C3339" s="409"/>
      <c r="D3339" s="333" t="str">
        <f t="shared" si="981"/>
        <v/>
      </c>
      <c r="E3339" s="337"/>
      <c r="F3339" s="339">
        <f t="shared" si="982"/>
        <v>0</v>
      </c>
      <c r="G3339" s="340">
        <f t="shared" si="983"/>
        <v>0</v>
      </c>
    </row>
    <row r="3340" spans="1:7" ht="20.100000000000001" customHeight="1">
      <c r="A3340" s="371" t="str">
        <f t="shared" si="979"/>
        <v/>
      </c>
      <c r="B3340" s="336" t="str">
        <f t="shared" si="980"/>
        <v/>
      </c>
      <c r="C3340" s="409"/>
      <c r="D3340" s="333" t="str">
        <f t="shared" si="981"/>
        <v/>
      </c>
      <c r="E3340" s="373"/>
      <c r="F3340" s="339">
        <f t="shared" si="982"/>
        <v>0</v>
      </c>
      <c r="G3340" s="340">
        <f t="shared" si="983"/>
        <v>0</v>
      </c>
    </row>
    <row r="3341" spans="1:7" ht="20.100000000000001" customHeight="1">
      <c r="A3341" s="371" t="str">
        <f t="shared" si="979"/>
        <v/>
      </c>
      <c r="B3341" s="336" t="str">
        <f t="shared" si="980"/>
        <v/>
      </c>
      <c r="C3341" s="409"/>
      <c r="D3341" s="333" t="str">
        <f t="shared" si="981"/>
        <v/>
      </c>
      <c r="E3341" s="373"/>
      <c r="F3341" s="339">
        <f t="shared" si="982"/>
        <v>0</v>
      </c>
      <c r="G3341" s="340">
        <f t="shared" si="983"/>
        <v>0</v>
      </c>
    </row>
    <row r="3342" spans="1:7" ht="20.100000000000001" customHeight="1">
      <c r="A3342" s="371" t="str">
        <f t="shared" si="979"/>
        <v/>
      </c>
      <c r="B3342" s="336" t="str">
        <f t="shared" si="980"/>
        <v/>
      </c>
      <c r="C3342" s="409"/>
      <c r="D3342" s="333" t="str">
        <f t="shared" si="981"/>
        <v/>
      </c>
      <c r="E3342" s="373"/>
      <c r="F3342" s="339">
        <f t="shared" si="982"/>
        <v>0</v>
      </c>
      <c r="G3342" s="340">
        <f t="shared" si="983"/>
        <v>0</v>
      </c>
    </row>
    <row r="3343" spans="1:7" ht="20.100000000000001" customHeight="1">
      <c r="A3343" s="371" t="str">
        <f t="shared" si="979"/>
        <v/>
      </c>
      <c r="B3343" s="336" t="str">
        <f t="shared" si="980"/>
        <v/>
      </c>
      <c r="C3343" s="409"/>
      <c r="D3343" s="333" t="str">
        <f t="shared" si="981"/>
        <v/>
      </c>
      <c r="E3343" s="373"/>
      <c r="F3343" s="339">
        <f t="shared" si="982"/>
        <v>0</v>
      </c>
      <c r="G3343" s="340">
        <f t="shared" si="983"/>
        <v>0</v>
      </c>
    </row>
    <row r="3344" spans="1:7" ht="20.100000000000001" customHeight="1">
      <c r="A3344" s="371" t="str">
        <f t="shared" si="979"/>
        <v/>
      </c>
      <c r="B3344" s="336" t="str">
        <f t="shared" si="980"/>
        <v/>
      </c>
      <c r="C3344" s="409"/>
      <c r="D3344" s="333" t="str">
        <f t="shared" si="981"/>
        <v/>
      </c>
      <c r="E3344" s="373"/>
      <c r="F3344" s="339">
        <f t="shared" si="982"/>
        <v>0</v>
      </c>
      <c r="G3344" s="340">
        <f t="shared" si="983"/>
        <v>0</v>
      </c>
    </row>
    <row r="3345" spans="1:7" ht="20.100000000000001" customHeight="1">
      <c r="A3345" s="371" t="str">
        <f t="shared" si="979"/>
        <v/>
      </c>
      <c r="B3345" s="336" t="str">
        <f t="shared" si="980"/>
        <v/>
      </c>
      <c r="C3345" s="409"/>
      <c r="D3345" s="333" t="str">
        <f t="shared" si="981"/>
        <v/>
      </c>
      <c r="E3345" s="373"/>
      <c r="F3345" s="339">
        <f t="shared" si="982"/>
        <v>0</v>
      </c>
      <c r="G3345" s="340">
        <f t="shared" si="983"/>
        <v>0</v>
      </c>
    </row>
    <row r="3346" spans="1:7" ht="20.100000000000001" customHeight="1">
      <c r="A3346" s="371" t="str">
        <f t="shared" si="979"/>
        <v/>
      </c>
      <c r="B3346" s="336" t="str">
        <f t="shared" si="980"/>
        <v/>
      </c>
      <c r="C3346" s="409"/>
      <c r="D3346" s="333" t="str">
        <f t="shared" si="981"/>
        <v/>
      </c>
      <c r="E3346" s="373"/>
      <c r="F3346" s="339">
        <f t="shared" si="982"/>
        <v>0</v>
      </c>
      <c r="G3346" s="340">
        <f t="shared" si="983"/>
        <v>0</v>
      </c>
    </row>
    <row r="3347" spans="1:7" ht="20.100000000000001" customHeight="1">
      <c r="A3347" s="371" t="str">
        <f t="shared" si="979"/>
        <v/>
      </c>
      <c r="B3347" s="336" t="str">
        <f t="shared" si="980"/>
        <v/>
      </c>
      <c r="C3347" s="409"/>
      <c r="D3347" s="333" t="str">
        <f t="shared" si="981"/>
        <v/>
      </c>
      <c r="E3347" s="373"/>
      <c r="F3347" s="339">
        <f t="shared" si="982"/>
        <v>0</v>
      </c>
      <c r="G3347" s="340">
        <f t="shared" si="983"/>
        <v>0</v>
      </c>
    </row>
    <row r="3348" spans="1:7" ht="20.100000000000001" customHeight="1">
      <c r="A3348" s="371" t="str">
        <f t="shared" si="979"/>
        <v/>
      </c>
      <c r="B3348" s="336" t="str">
        <f t="shared" si="980"/>
        <v/>
      </c>
      <c r="C3348" s="409"/>
      <c r="D3348" s="333" t="str">
        <f t="shared" si="981"/>
        <v/>
      </c>
      <c r="E3348" s="373"/>
      <c r="F3348" s="339">
        <f t="shared" si="982"/>
        <v>0</v>
      </c>
      <c r="G3348" s="340">
        <f t="shared" si="983"/>
        <v>0</v>
      </c>
    </row>
    <row r="3349" spans="1:7" ht="20.100000000000001" customHeight="1">
      <c r="A3349" s="371" t="str">
        <f t="shared" si="979"/>
        <v/>
      </c>
      <c r="B3349" s="336" t="str">
        <f t="shared" si="980"/>
        <v/>
      </c>
      <c r="C3349" s="409"/>
      <c r="D3349" s="333" t="str">
        <f t="shared" si="981"/>
        <v/>
      </c>
      <c r="E3349" s="373"/>
      <c r="F3349" s="339">
        <f t="shared" si="982"/>
        <v>0</v>
      </c>
      <c r="G3349" s="340">
        <f t="shared" si="983"/>
        <v>0</v>
      </c>
    </row>
    <row r="3350" spans="1:7" ht="20.100000000000001" customHeight="1">
      <c r="A3350" s="371" t="str">
        <f t="shared" si="979"/>
        <v/>
      </c>
      <c r="B3350" s="336" t="str">
        <f t="shared" si="980"/>
        <v/>
      </c>
      <c r="C3350" s="409"/>
      <c r="D3350" s="333" t="str">
        <f t="shared" si="981"/>
        <v/>
      </c>
      <c r="E3350" s="373"/>
      <c r="F3350" s="339">
        <f t="shared" si="982"/>
        <v>0</v>
      </c>
      <c r="G3350" s="340">
        <f t="shared" si="983"/>
        <v>0</v>
      </c>
    </row>
    <row r="3351" spans="1:7" ht="20.100000000000001" customHeight="1">
      <c r="A3351" s="371" t="str">
        <f t="shared" si="979"/>
        <v/>
      </c>
      <c r="B3351" s="336" t="str">
        <f t="shared" si="980"/>
        <v/>
      </c>
      <c r="C3351" s="409"/>
      <c r="D3351" s="333" t="str">
        <f t="shared" si="981"/>
        <v/>
      </c>
      <c r="E3351" s="373"/>
      <c r="F3351" s="339">
        <f t="shared" si="982"/>
        <v>0</v>
      </c>
      <c r="G3351" s="340">
        <f t="shared" si="983"/>
        <v>0</v>
      </c>
    </row>
    <row r="3352" spans="1:7" ht="20.100000000000001" customHeight="1">
      <c r="A3352" s="374"/>
      <c r="B3352" s="360"/>
      <c r="C3352" s="360"/>
      <c r="D3352" s="338"/>
      <c r="E3352" s="356"/>
      <c r="F3352" s="598" t="s">
        <v>27</v>
      </c>
      <c r="G3352" s="341">
        <f>SUBTOTAL(9,G3335:G3351)</f>
        <v>0</v>
      </c>
    </row>
    <row r="3353" spans="1:7" ht="20.100000000000001" customHeight="1">
      <c r="A3353" s="374"/>
      <c r="B3353" s="360"/>
      <c r="C3353" s="347" t="s">
        <v>722</v>
      </c>
      <c r="D3353" s="338"/>
      <c r="E3353" s="356"/>
      <c r="F3353" s="357"/>
      <c r="G3353" s="375"/>
    </row>
    <row r="3354" spans="1:7" ht="20.100000000000001" customHeight="1">
      <c r="A3354" s="371" t="str">
        <f t="shared" ref="A3354:A3361" si="984">IFERROR(VLOOKUP(C3354,Tabla_Insumos,4,FALSE),"")</f>
        <v/>
      </c>
      <c r="B3354" s="336" t="str">
        <f t="shared" ref="B3354:B3361" si="985">IFERROR(VLOOKUP(C3354,Tabla_Insumos,5,FALSE),"")</f>
        <v/>
      </c>
      <c r="C3354" s="398"/>
      <c r="D3354" s="333" t="str">
        <f t="shared" ref="D3354:D3361" si="986">IFERROR(VLOOKUP(C3354,Tabla_Insumos,2,FALSE),"")</f>
        <v/>
      </c>
      <c r="E3354" s="400"/>
      <c r="F3354" s="376">
        <f>IFERROR(VLOOKUP(C3354,Tabla_Insumos,3,FALSE),0)</f>
        <v>0</v>
      </c>
      <c r="G3354" s="340">
        <f>ROUND(E3354*F3354,2)</f>
        <v>0</v>
      </c>
    </row>
    <row r="3355" spans="1:7" ht="20.100000000000001" customHeight="1">
      <c r="A3355" s="371" t="str">
        <f t="shared" si="984"/>
        <v/>
      </c>
      <c r="B3355" s="336" t="str">
        <f t="shared" si="985"/>
        <v/>
      </c>
      <c r="C3355" s="398"/>
      <c r="D3355" s="333" t="str">
        <f t="shared" si="986"/>
        <v/>
      </c>
      <c r="E3355" s="400"/>
      <c r="F3355" s="376">
        <f>IFERROR(VLOOKUP(C3355,Tabla_Insumos,3,FALSE),0)</f>
        <v>0</v>
      </c>
      <c r="G3355" s="340">
        <f t="shared" ref="G3355:G3361" si="987">ROUND(E3355*F3355,2)</f>
        <v>0</v>
      </c>
    </row>
    <row r="3356" spans="1:7" ht="20.100000000000001" customHeight="1">
      <c r="A3356" s="371" t="str">
        <f t="shared" si="984"/>
        <v/>
      </c>
      <c r="B3356" s="336" t="str">
        <f t="shared" si="985"/>
        <v/>
      </c>
      <c r="C3356" s="372"/>
      <c r="D3356" s="333" t="str">
        <f t="shared" si="986"/>
        <v/>
      </c>
      <c r="E3356" s="400"/>
      <c r="F3356" s="376">
        <f>+G3354+G3355</f>
        <v>0</v>
      </c>
      <c r="G3356" s="340">
        <f t="shared" si="987"/>
        <v>0</v>
      </c>
    </row>
    <row r="3357" spans="1:7" ht="20.100000000000001" customHeight="1">
      <c r="A3357" s="371" t="str">
        <f t="shared" si="984"/>
        <v/>
      </c>
      <c r="B3357" s="336" t="str">
        <f t="shared" si="985"/>
        <v/>
      </c>
      <c r="C3357" s="343"/>
      <c r="D3357" s="333" t="str">
        <f t="shared" si="986"/>
        <v/>
      </c>
      <c r="E3357" s="337"/>
      <c r="F3357" s="376">
        <f>IFERROR(VLOOKUP(C3357,Tabla_Insumos,3,FALSE),0)</f>
        <v>0</v>
      </c>
      <c r="G3357" s="340">
        <f t="shared" si="987"/>
        <v>0</v>
      </c>
    </row>
    <row r="3358" spans="1:7" ht="20.100000000000001" customHeight="1">
      <c r="A3358" s="371" t="str">
        <f t="shared" si="984"/>
        <v/>
      </c>
      <c r="B3358" s="336" t="str">
        <f t="shared" si="985"/>
        <v/>
      </c>
      <c r="C3358" s="336"/>
      <c r="D3358" s="333" t="str">
        <f t="shared" si="986"/>
        <v/>
      </c>
      <c r="E3358" s="337"/>
      <c r="F3358" s="376">
        <f>IFERROR(VLOOKUP(C3358,Tabla_Insumos,3,FALSE),0)</f>
        <v>0</v>
      </c>
      <c r="G3358" s="340">
        <f t="shared" si="987"/>
        <v>0</v>
      </c>
    </row>
    <row r="3359" spans="1:7" ht="20.100000000000001" customHeight="1">
      <c r="A3359" s="371" t="str">
        <f t="shared" si="984"/>
        <v/>
      </c>
      <c r="B3359" s="336" t="str">
        <f t="shared" si="985"/>
        <v/>
      </c>
      <c r="C3359" s="336"/>
      <c r="D3359" s="333" t="str">
        <f t="shared" si="986"/>
        <v/>
      </c>
      <c r="E3359" s="337"/>
      <c r="F3359" s="376">
        <f>IFERROR(VLOOKUP(C3359,Tabla_Insumos,3,FALSE),0)</f>
        <v>0</v>
      </c>
      <c r="G3359" s="340">
        <f t="shared" si="987"/>
        <v>0</v>
      </c>
    </row>
    <row r="3360" spans="1:7" ht="20.100000000000001" customHeight="1">
      <c r="A3360" s="371" t="str">
        <f t="shared" si="984"/>
        <v/>
      </c>
      <c r="B3360" s="336" t="str">
        <f t="shared" si="985"/>
        <v/>
      </c>
      <c r="C3360" s="372"/>
      <c r="D3360" s="333" t="str">
        <f t="shared" si="986"/>
        <v/>
      </c>
      <c r="E3360" s="373"/>
      <c r="F3360" s="376">
        <f>IFERROR(VLOOKUP(C3360,Tabla_Insumos,3,FALSE),0)</f>
        <v>0</v>
      </c>
      <c r="G3360" s="340">
        <f t="shared" si="987"/>
        <v>0</v>
      </c>
    </row>
    <row r="3361" spans="1:7" ht="20.100000000000001" customHeight="1">
      <c r="A3361" s="371" t="str">
        <f t="shared" si="984"/>
        <v/>
      </c>
      <c r="B3361" s="336" t="str">
        <f t="shared" si="985"/>
        <v/>
      </c>
      <c r="C3361" s="372"/>
      <c r="D3361" s="333" t="str">
        <f t="shared" si="986"/>
        <v/>
      </c>
      <c r="E3361" s="373"/>
      <c r="F3361" s="376">
        <f>IFERROR(VLOOKUP(C3361,Tabla_Insumos,3,FALSE),0)</f>
        <v>0</v>
      </c>
      <c r="G3361" s="340">
        <f t="shared" si="987"/>
        <v>0</v>
      </c>
    </row>
    <row r="3362" spans="1:7" ht="20.100000000000001" customHeight="1">
      <c r="A3362" s="374"/>
      <c r="B3362" s="360"/>
      <c r="C3362" s="360"/>
      <c r="D3362" s="338"/>
      <c r="E3362" s="356"/>
      <c r="F3362" s="598" t="s">
        <v>28</v>
      </c>
      <c r="G3362" s="341">
        <f>SUBTOTAL(9,G3354:G3361)</f>
        <v>0</v>
      </c>
    </row>
    <row r="3363" spans="1:7" ht="20.100000000000001" customHeight="1">
      <c r="A3363" s="374"/>
      <c r="B3363" s="360"/>
      <c r="C3363" s="347" t="s">
        <v>723</v>
      </c>
      <c r="D3363" s="338"/>
      <c r="E3363" s="356"/>
      <c r="F3363" s="357"/>
      <c r="G3363" s="375"/>
    </row>
    <row r="3364" spans="1:7" ht="20.100000000000001" customHeight="1">
      <c r="A3364" s="371" t="str">
        <f t="shared" ref="A3364:A3372" si="988">IFERROR(VLOOKUP(C3364,Tabla_Insumos,4,FALSE),"")</f>
        <v/>
      </c>
      <c r="B3364" s="336" t="str">
        <f t="shared" ref="B3364:B3372" si="989">IFERROR(VLOOKUP(C3364,Tabla_Insumos,5,FALSE),"")</f>
        <v/>
      </c>
      <c r="C3364" s="409"/>
      <c r="D3364" s="333" t="str">
        <f t="shared" ref="D3364:D3372" si="990">IFERROR(VLOOKUP(C3364,Tabla_Insumos,2,FALSE),"")</f>
        <v/>
      </c>
      <c r="E3364" s="337"/>
      <c r="F3364" s="339">
        <f t="shared" ref="F3364:F3372" si="991">IFERROR(VLOOKUP(C3364,Tabla_Insumos,3,FALSE),0)</f>
        <v>0</v>
      </c>
      <c r="G3364" s="340">
        <f>ROUND(E3364*F3364,2)</f>
        <v>0</v>
      </c>
    </row>
    <row r="3365" spans="1:7" ht="20.100000000000001" customHeight="1">
      <c r="A3365" s="371" t="str">
        <f t="shared" si="988"/>
        <v/>
      </c>
      <c r="B3365" s="336" t="str">
        <f t="shared" si="989"/>
        <v/>
      </c>
      <c r="C3365" s="399"/>
      <c r="D3365" s="333" t="str">
        <f t="shared" si="990"/>
        <v/>
      </c>
      <c r="E3365" s="401"/>
      <c r="F3365" s="339">
        <f t="shared" si="991"/>
        <v>0</v>
      </c>
      <c r="G3365" s="340">
        <f t="shared" ref="G3365:G3372" si="992">ROUND(E3365*F3365,2)</f>
        <v>0</v>
      </c>
    </row>
    <row r="3366" spans="1:7" ht="20.100000000000001" customHeight="1">
      <c r="A3366" s="371" t="str">
        <f t="shared" si="988"/>
        <v/>
      </c>
      <c r="B3366" s="336" t="str">
        <f t="shared" si="989"/>
        <v/>
      </c>
      <c r="C3366" s="342"/>
      <c r="D3366" s="333" t="str">
        <f t="shared" si="990"/>
        <v/>
      </c>
      <c r="E3366" s="337"/>
      <c r="F3366" s="339">
        <f t="shared" si="991"/>
        <v>0</v>
      </c>
      <c r="G3366" s="340">
        <f t="shared" si="992"/>
        <v>0</v>
      </c>
    </row>
    <row r="3367" spans="1:7" ht="20.100000000000001" customHeight="1">
      <c r="A3367" s="371" t="str">
        <f t="shared" si="988"/>
        <v/>
      </c>
      <c r="B3367" s="336" t="str">
        <f t="shared" si="989"/>
        <v/>
      </c>
      <c r="C3367" s="377"/>
      <c r="D3367" s="333" t="str">
        <f t="shared" si="990"/>
        <v/>
      </c>
      <c r="E3367" s="337"/>
      <c r="F3367" s="339">
        <f t="shared" si="991"/>
        <v>0</v>
      </c>
      <c r="G3367" s="340">
        <f t="shared" si="992"/>
        <v>0</v>
      </c>
    </row>
    <row r="3368" spans="1:7" ht="20.100000000000001" customHeight="1">
      <c r="A3368" s="371" t="str">
        <f t="shared" si="988"/>
        <v/>
      </c>
      <c r="B3368" s="336" t="str">
        <f t="shared" si="989"/>
        <v/>
      </c>
      <c r="C3368" s="378"/>
      <c r="D3368" s="333" t="str">
        <f t="shared" si="990"/>
        <v/>
      </c>
      <c r="E3368" s="337"/>
      <c r="F3368" s="339">
        <f t="shared" si="991"/>
        <v>0</v>
      </c>
      <c r="G3368" s="340">
        <f t="shared" si="992"/>
        <v>0</v>
      </c>
    </row>
    <row r="3369" spans="1:7" ht="20.100000000000001" customHeight="1">
      <c r="A3369" s="371" t="str">
        <f t="shared" si="988"/>
        <v/>
      </c>
      <c r="B3369" s="336" t="str">
        <f t="shared" si="989"/>
        <v/>
      </c>
      <c r="C3369" s="372"/>
      <c r="D3369" s="333" t="str">
        <f t="shared" si="990"/>
        <v/>
      </c>
      <c r="E3369" s="373"/>
      <c r="F3369" s="339">
        <f t="shared" si="991"/>
        <v>0</v>
      </c>
      <c r="G3369" s="340">
        <f t="shared" si="992"/>
        <v>0</v>
      </c>
    </row>
    <row r="3370" spans="1:7" ht="20.100000000000001" customHeight="1">
      <c r="A3370" s="371" t="str">
        <f t="shared" si="988"/>
        <v/>
      </c>
      <c r="B3370" s="336" t="str">
        <f t="shared" si="989"/>
        <v/>
      </c>
      <c r="C3370" s="372"/>
      <c r="D3370" s="333" t="str">
        <f t="shared" si="990"/>
        <v/>
      </c>
      <c r="E3370" s="373"/>
      <c r="F3370" s="339">
        <f t="shared" si="991"/>
        <v>0</v>
      </c>
      <c r="G3370" s="340">
        <f t="shared" si="992"/>
        <v>0</v>
      </c>
    </row>
    <row r="3371" spans="1:7" ht="20.100000000000001" customHeight="1">
      <c r="A3371" s="371" t="str">
        <f t="shared" si="988"/>
        <v/>
      </c>
      <c r="B3371" s="336" t="str">
        <f t="shared" si="989"/>
        <v/>
      </c>
      <c r="C3371" s="372"/>
      <c r="D3371" s="333" t="str">
        <f t="shared" si="990"/>
        <v/>
      </c>
      <c r="E3371" s="373"/>
      <c r="F3371" s="339">
        <f t="shared" si="991"/>
        <v>0</v>
      </c>
      <c r="G3371" s="340">
        <f t="shared" si="992"/>
        <v>0</v>
      </c>
    </row>
    <row r="3372" spans="1:7" ht="20.100000000000001" customHeight="1">
      <c r="A3372" s="371" t="str">
        <f t="shared" si="988"/>
        <v/>
      </c>
      <c r="B3372" s="336" t="str">
        <f t="shared" si="989"/>
        <v/>
      </c>
      <c r="C3372" s="372"/>
      <c r="D3372" s="333" t="str">
        <f t="shared" si="990"/>
        <v/>
      </c>
      <c r="E3372" s="373"/>
      <c r="F3372" s="339">
        <f t="shared" si="991"/>
        <v>0</v>
      </c>
      <c r="G3372" s="340">
        <f t="shared" si="992"/>
        <v>0</v>
      </c>
    </row>
    <row r="3373" spans="1:7" ht="20.100000000000001" customHeight="1">
      <c r="A3373" s="379"/>
      <c r="B3373" s="338"/>
      <c r="C3373" s="360"/>
      <c r="D3373" s="338"/>
      <c r="E3373" s="356"/>
      <c r="F3373" s="598" t="s">
        <v>29</v>
      </c>
      <c r="G3373" s="341">
        <f>SUBTOTAL(9,G3364:G3372)</f>
        <v>0</v>
      </c>
    </row>
    <row r="3374" spans="1:7" ht="20.100000000000001" customHeight="1" thickBot="1">
      <c r="A3374" s="380"/>
      <c r="B3374" s="381"/>
      <c r="C3374" s="382"/>
      <c r="D3374" s="381"/>
      <c r="E3374" s="383"/>
      <c r="F3374" s="384"/>
      <c r="G3374" s="385"/>
    </row>
    <row r="3375" spans="1:7" ht="20.100000000000001" customHeight="1" thickBot="1">
      <c r="A3375" s="395">
        <f>B3330</f>
        <v>63</v>
      </c>
      <c r="B3375" s="386" t="str">
        <f>C3330</f>
        <v>Iluminación E. V.</v>
      </c>
      <c r="C3375" s="387"/>
      <c r="D3375" s="387" t="s">
        <v>30</v>
      </c>
      <c r="E3375" s="388"/>
      <c r="F3375" s="389" t="s">
        <v>31</v>
      </c>
      <c r="G3375" s="390">
        <f>SUBTOTAL(9,G3335:G3374)</f>
        <v>0</v>
      </c>
    </row>
    <row r="3376" spans="1:7" ht="20.100000000000001" customHeight="1" thickTop="1" thickBot="1">
      <c r="A3376" s="449"/>
      <c r="B3376" s="450"/>
      <c r="C3376" s="338"/>
      <c r="D3376" s="338"/>
      <c r="E3376" s="451"/>
      <c r="F3376" s="452"/>
      <c r="G3376" s="453"/>
    </row>
    <row r="3377" spans="1:7" ht="20.100000000000001" customHeight="1" thickTop="1">
      <c r="A3377" s="391" t="s">
        <v>1255</v>
      </c>
      <c r="B3377" s="392"/>
      <c r="C3377" s="392"/>
      <c r="D3377" s="392"/>
      <c r="E3377" s="392"/>
      <c r="F3377" s="392"/>
      <c r="G3377" s="393"/>
    </row>
    <row r="3378" spans="1:7" ht="20.100000000000001" customHeight="1">
      <c r="A3378" s="344" t="s">
        <v>719</v>
      </c>
      <c r="B3378" s="345" t="str">
        <f>Comitente</f>
        <v>INSTITUTO PROVINCIAL DE LA VIVIENDA</v>
      </c>
      <c r="C3378" s="346"/>
      <c r="D3378" s="347"/>
      <c r="E3378" s="347"/>
      <c r="F3378" s="348"/>
      <c r="G3378" s="349"/>
    </row>
    <row r="3379" spans="1:7" ht="20.100000000000001" customHeight="1">
      <c r="A3379" s="344" t="s">
        <v>720</v>
      </c>
      <c r="B3379" s="345" t="str">
        <f>Contratista</f>
        <v>xxxxxx</v>
      </c>
      <c r="C3379" s="350"/>
      <c r="D3379" s="350"/>
      <c r="E3379" s="350"/>
      <c r="F3379" s="351"/>
      <c r="G3379" s="352"/>
    </row>
    <row r="3380" spans="1:7" ht="20.100000000000001" customHeight="1">
      <c r="A3380" s="344" t="s">
        <v>20</v>
      </c>
      <c r="B3380" s="345" t="str">
        <f>Obra</f>
        <v>BARRIO SAN CAYETANO - DPTO. CHIMBAS</v>
      </c>
      <c r="C3380" s="350"/>
      <c r="D3380" s="350"/>
      <c r="E3380" s="350"/>
      <c r="F3380" s="351" t="s">
        <v>33</v>
      </c>
      <c r="G3380" s="353">
        <f>+Datos!$C$10</f>
        <v>43525</v>
      </c>
    </row>
    <row r="3381" spans="1:7" ht="20.100000000000001" customHeight="1">
      <c r="A3381" s="354" t="s">
        <v>718</v>
      </c>
      <c r="B3381" s="355" t="str">
        <f>Ubicación</f>
        <v>DPTO. CHIMBAS</v>
      </c>
      <c r="C3381" s="355"/>
      <c r="D3381" s="338"/>
      <c r="E3381" s="356"/>
      <c r="F3381" s="357"/>
      <c r="G3381" s="358"/>
    </row>
    <row r="3382" spans="1:7" ht="20.100000000000001" customHeight="1">
      <c r="A3382" s="354" t="s">
        <v>34</v>
      </c>
      <c r="B3382" s="359" t="s">
        <v>1126</v>
      </c>
      <c r="C3382" s="360" t="str">
        <f>IFERROR(VLOOKUP(B3382,Tabla_CyP,2,FALSE),"")</f>
        <v>INFRAESTRUCTURA</v>
      </c>
      <c r="D3382" s="361"/>
      <c r="E3382" s="356"/>
      <c r="F3382" s="357"/>
      <c r="G3382" s="358"/>
    </row>
    <row r="3383" spans="1:7" ht="20.100000000000001" customHeight="1">
      <c r="A3383" s="354" t="s">
        <v>21</v>
      </c>
      <c r="B3383" s="394">
        <f>IFERROR(VLOOKUP(COUNTIF($A$1:A3383,"ITEM:"),Tabla_NumeroItem,2,FALSE),"")</f>
        <v>64</v>
      </c>
      <c r="C3383" s="360" t="str">
        <f>IFERROR(VLOOKUP(B3383,Tabla_CyP,2,FALSE),"")</f>
        <v>Red de cloacas - Provisión, acarreo y colocación de caño de PVC RCP ø160 mm, incl. piezas esp. juntas, etc.</v>
      </c>
      <c r="D3383" s="338"/>
      <c r="E3383" s="356"/>
      <c r="F3383" s="351" t="s">
        <v>22</v>
      </c>
      <c r="G3383" s="362" t="str">
        <f>IFERROR(VLOOKUP(B3383,Tabla_CyP,4,FALSE),"")</f>
        <v>m</v>
      </c>
    </row>
    <row r="3384" spans="1:7" ht="20.100000000000001" customHeight="1">
      <c r="A3384" s="354"/>
      <c r="B3384" s="355"/>
      <c r="C3384" s="360"/>
      <c r="D3384" s="338"/>
      <c r="E3384" s="356"/>
      <c r="F3384" s="357"/>
      <c r="G3384" s="358"/>
    </row>
    <row r="3385" spans="1:7" ht="20.100000000000001" customHeight="1">
      <c r="A3385" s="628" t="s">
        <v>581</v>
      </c>
      <c r="B3385" s="629"/>
      <c r="C3385" s="630" t="s">
        <v>0</v>
      </c>
      <c r="D3385" s="630" t="s">
        <v>23</v>
      </c>
      <c r="E3385" s="632" t="s">
        <v>24</v>
      </c>
      <c r="F3385" s="624" t="s">
        <v>25</v>
      </c>
      <c r="G3385" s="626" t="s">
        <v>26</v>
      </c>
    </row>
    <row r="3386" spans="1:7" ht="20.100000000000001" customHeight="1">
      <c r="A3386" s="363" t="s">
        <v>582</v>
      </c>
      <c r="B3386" s="364" t="s">
        <v>583</v>
      </c>
      <c r="C3386" s="631"/>
      <c r="D3386" s="631"/>
      <c r="E3386" s="633"/>
      <c r="F3386" s="625"/>
      <c r="G3386" s="627"/>
    </row>
    <row r="3387" spans="1:7" ht="20.100000000000001" customHeight="1">
      <c r="A3387" s="599"/>
      <c r="B3387" s="365"/>
      <c r="C3387" s="366" t="s">
        <v>721</v>
      </c>
      <c r="D3387" s="367"/>
      <c r="E3387" s="368"/>
      <c r="F3387" s="369"/>
      <c r="G3387" s="370"/>
    </row>
    <row r="3388" spans="1:7" ht="20.100000000000001" customHeight="1">
      <c r="A3388" s="371" t="str">
        <f t="shared" ref="A3388:A3401" si="993">IFERROR(VLOOKUP(C3388,Tabla_Insumos,4,FALSE),"")</f>
        <v/>
      </c>
      <c r="B3388" s="336" t="str">
        <f t="shared" ref="B3388:B3401" si="994">IFERROR(VLOOKUP(C3388,Tabla_Insumos,5,FALSE),"")</f>
        <v/>
      </c>
      <c r="C3388" s="420"/>
      <c r="D3388" s="333" t="str">
        <f t="shared" ref="D3388:D3401" si="995">IFERROR(VLOOKUP(C3388,Tabla_Insumos,2,FALSE),"")</f>
        <v/>
      </c>
      <c r="E3388" s="397"/>
      <c r="F3388" s="339">
        <f t="shared" ref="F3388:F3401" si="996">IFERROR(VLOOKUP(C3388,Tabla_Insumos,3,FALSE),0)</f>
        <v>0</v>
      </c>
      <c r="G3388" s="340">
        <f>ROUND(E3388*F3388,2)</f>
        <v>0</v>
      </c>
    </row>
    <row r="3389" spans="1:7" ht="20.100000000000001" customHeight="1">
      <c r="A3389" s="371" t="str">
        <f t="shared" si="993"/>
        <v/>
      </c>
      <c r="B3389" s="336" t="str">
        <f t="shared" si="994"/>
        <v/>
      </c>
      <c r="C3389" s="420"/>
      <c r="D3389" s="333" t="str">
        <f t="shared" si="995"/>
        <v/>
      </c>
      <c r="E3389" s="397"/>
      <c r="F3389" s="339">
        <f t="shared" si="996"/>
        <v>0</v>
      </c>
      <c r="G3389" s="340">
        <f t="shared" ref="G3389:G3401" si="997">ROUND(E3389*F3389,2)</f>
        <v>0</v>
      </c>
    </row>
    <row r="3390" spans="1:7" ht="20.100000000000001" customHeight="1">
      <c r="A3390" s="371" t="str">
        <f t="shared" si="993"/>
        <v/>
      </c>
      <c r="B3390" s="336" t="str">
        <f t="shared" si="994"/>
        <v/>
      </c>
      <c r="C3390" s="421"/>
      <c r="D3390" s="333" t="str">
        <f t="shared" si="995"/>
        <v/>
      </c>
      <c r="E3390" s="397"/>
      <c r="F3390" s="339">
        <f t="shared" si="996"/>
        <v>0</v>
      </c>
      <c r="G3390" s="340">
        <f t="shared" si="997"/>
        <v>0</v>
      </c>
    </row>
    <row r="3391" spans="1:7" ht="20.100000000000001" customHeight="1">
      <c r="A3391" s="371" t="str">
        <f t="shared" si="993"/>
        <v/>
      </c>
      <c r="B3391" s="336" t="str">
        <f t="shared" si="994"/>
        <v/>
      </c>
      <c r="C3391" s="421"/>
      <c r="D3391" s="333" t="str">
        <f t="shared" si="995"/>
        <v/>
      </c>
      <c r="E3391" s="403"/>
      <c r="F3391" s="339">
        <f t="shared" si="996"/>
        <v>0</v>
      </c>
      <c r="G3391" s="340">
        <f t="shared" si="997"/>
        <v>0</v>
      </c>
    </row>
    <row r="3392" spans="1:7" ht="20.100000000000001" customHeight="1">
      <c r="A3392" s="371" t="str">
        <f t="shared" si="993"/>
        <v/>
      </c>
      <c r="B3392" s="336" t="str">
        <f t="shared" si="994"/>
        <v/>
      </c>
      <c r="C3392" s="336"/>
      <c r="D3392" s="333" t="str">
        <f t="shared" si="995"/>
        <v/>
      </c>
      <c r="E3392" s="337"/>
      <c r="F3392" s="339">
        <f t="shared" si="996"/>
        <v>0</v>
      </c>
      <c r="G3392" s="340">
        <f t="shared" si="997"/>
        <v>0</v>
      </c>
    </row>
    <row r="3393" spans="1:7" ht="20.100000000000001" customHeight="1">
      <c r="A3393" s="371" t="str">
        <f t="shared" si="993"/>
        <v/>
      </c>
      <c r="B3393" s="336" t="str">
        <f t="shared" si="994"/>
        <v/>
      </c>
      <c r="C3393" s="372"/>
      <c r="D3393" s="333" t="str">
        <f t="shared" si="995"/>
        <v/>
      </c>
      <c r="E3393" s="373"/>
      <c r="F3393" s="339">
        <f t="shared" si="996"/>
        <v>0</v>
      </c>
      <c r="G3393" s="340">
        <f t="shared" si="997"/>
        <v>0</v>
      </c>
    </row>
    <row r="3394" spans="1:7" ht="20.100000000000001" customHeight="1">
      <c r="A3394" s="371" t="str">
        <f t="shared" si="993"/>
        <v/>
      </c>
      <c r="B3394" s="336" t="str">
        <f t="shared" si="994"/>
        <v/>
      </c>
      <c r="C3394" s="372"/>
      <c r="D3394" s="333" t="str">
        <f t="shared" si="995"/>
        <v/>
      </c>
      <c r="E3394" s="373"/>
      <c r="F3394" s="339">
        <f t="shared" si="996"/>
        <v>0</v>
      </c>
      <c r="G3394" s="340">
        <f t="shared" si="997"/>
        <v>0</v>
      </c>
    </row>
    <row r="3395" spans="1:7" ht="20.100000000000001" customHeight="1">
      <c r="A3395" s="371" t="str">
        <f t="shared" si="993"/>
        <v/>
      </c>
      <c r="B3395" s="336" t="str">
        <f t="shared" si="994"/>
        <v/>
      </c>
      <c r="C3395" s="372"/>
      <c r="D3395" s="333" t="str">
        <f t="shared" si="995"/>
        <v/>
      </c>
      <c r="E3395" s="373"/>
      <c r="F3395" s="339">
        <f t="shared" si="996"/>
        <v>0</v>
      </c>
      <c r="G3395" s="340">
        <f t="shared" si="997"/>
        <v>0</v>
      </c>
    </row>
    <row r="3396" spans="1:7" ht="20.100000000000001" customHeight="1">
      <c r="A3396" s="371" t="str">
        <f t="shared" si="993"/>
        <v/>
      </c>
      <c r="B3396" s="336" t="str">
        <f t="shared" si="994"/>
        <v/>
      </c>
      <c r="C3396" s="372"/>
      <c r="D3396" s="333" t="str">
        <f t="shared" si="995"/>
        <v/>
      </c>
      <c r="E3396" s="373"/>
      <c r="F3396" s="339">
        <f t="shared" si="996"/>
        <v>0</v>
      </c>
      <c r="G3396" s="340">
        <f t="shared" si="997"/>
        <v>0</v>
      </c>
    </row>
    <row r="3397" spans="1:7" ht="20.100000000000001" customHeight="1">
      <c r="A3397" s="371" t="str">
        <f t="shared" si="993"/>
        <v/>
      </c>
      <c r="B3397" s="336" t="str">
        <f t="shared" si="994"/>
        <v/>
      </c>
      <c r="C3397" s="372"/>
      <c r="D3397" s="333" t="str">
        <f t="shared" si="995"/>
        <v/>
      </c>
      <c r="E3397" s="373"/>
      <c r="F3397" s="339">
        <f t="shared" si="996"/>
        <v>0</v>
      </c>
      <c r="G3397" s="340">
        <f t="shared" si="997"/>
        <v>0</v>
      </c>
    </row>
    <row r="3398" spans="1:7" ht="20.100000000000001" customHeight="1">
      <c r="A3398" s="371" t="str">
        <f t="shared" si="993"/>
        <v/>
      </c>
      <c r="B3398" s="336" t="str">
        <f t="shared" si="994"/>
        <v/>
      </c>
      <c r="C3398" s="372"/>
      <c r="D3398" s="333" t="str">
        <f t="shared" si="995"/>
        <v/>
      </c>
      <c r="E3398" s="373"/>
      <c r="F3398" s="339">
        <f t="shared" si="996"/>
        <v>0</v>
      </c>
      <c r="G3398" s="340">
        <f t="shared" si="997"/>
        <v>0</v>
      </c>
    </row>
    <row r="3399" spans="1:7" ht="20.100000000000001" customHeight="1">
      <c r="A3399" s="371" t="str">
        <f t="shared" si="993"/>
        <v/>
      </c>
      <c r="B3399" s="336" t="str">
        <f t="shared" si="994"/>
        <v/>
      </c>
      <c r="C3399" s="372"/>
      <c r="D3399" s="333" t="str">
        <f t="shared" si="995"/>
        <v/>
      </c>
      <c r="E3399" s="373"/>
      <c r="F3399" s="339">
        <f t="shared" si="996"/>
        <v>0</v>
      </c>
      <c r="G3399" s="340">
        <f t="shared" si="997"/>
        <v>0</v>
      </c>
    </row>
    <row r="3400" spans="1:7" ht="20.100000000000001" customHeight="1">
      <c r="A3400" s="371" t="str">
        <f t="shared" si="993"/>
        <v/>
      </c>
      <c r="B3400" s="336" t="str">
        <f t="shared" si="994"/>
        <v/>
      </c>
      <c r="C3400" s="372"/>
      <c r="D3400" s="333" t="str">
        <f t="shared" si="995"/>
        <v/>
      </c>
      <c r="E3400" s="373"/>
      <c r="F3400" s="339">
        <f t="shared" si="996"/>
        <v>0</v>
      </c>
      <c r="G3400" s="340">
        <f t="shared" si="997"/>
        <v>0</v>
      </c>
    </row>
    <row r="3401" spans="1:7" ht="20.100000000000001" customHeight="1">
      <c r="A3401" s="371" t="str">
        <f t="shared" si="993"/>
        <v/>
      </c>
      <c r="B3401" s="336" t="str">
        <f t="shared" si="994"/>
        <v/>
      </c>
      <c r="C3401" s="372"/>
      <c r="D3401" s="333" t="str">
        <f t="shared" si="995"/>
        <v/>
      </c>
      <c r="E3401" s="373"/>
      <c r="F3401" s="339">
        <f t="shared" si="996"/>
        <v>0</v>
      </c>
      <c r="G3401" s="340">
        <f t="shared" si="997"/>
        <v>0</v>
      </c>
    </row>
    <row r="3402" spans="1:7" ht="20.100000000000001" customHeight="1">
      <c r="A3402" s="374"/>
      <c r="B3402" s="360"/>
      <c r="C3402" s="360"/>
      <c r="D3402" s="338"/>
      <c r="E3402" s="356"/>
      <c r="F3402" s="598" t="s">
        <v>27</v>
      </c>
      <c r="G3402" s="341">
        <f>SUBTOTAL(9,G3388:G3401)</f>
        <v>0</v>
      </c>
    </row>
    <row r="3403" spans="1:7" ht="20.100000000000001" customHeight="1">
      <c r="A3403" s="374"/>
      <c r="B3403" s="360"/>
      <c r="C3403" s="347" t="s">
        <v>722</v>
      </c>
      <c r="D3403" s="338"/>
      <c r="E3403" s="356"/>
      <c r="F3403" s="357"/>
      <c r="G3403" s="375"/>
    </row>
    <row r="3404" spans="1:7" ht="20.100000000000001" customHeight="1">
      <c r="A3404" s="371" t="str">
        <f t="shared" ref="A3404:A3411" si="998">IFERROR(VLOOKUP(C3404,Tabla_Insumos,4,FALSE),"")</f>
        <v/>
      </c>
      <c r="B3404" s="336" t="str">
        <f t="shared" ref="B3404:B3411" si="999">IFERROR(VLOOKUP(C3404,Tabla_Insumos,5,FALSE),"")</f>
        <v/>
      </c>
      <c r="C3404" s="372"/>
      <c r="D3404" s="333" t="str">
        <f t="shared" ref="D3404:D3411" si="1000">IFERROR(VLOOKUP(C3404,Tabla_Insumos,2,FALSE),"")</f>
        <v/>
      </c>
      <c r="E3404" s="403"/>
      <c r="F3404" s="376">
        <f t="shared" ref="F3404:F3411" si="1001">IFERROR(VLOOKUP(C3404,Tabla_Insumos,3,FALSE),0)</f>
        <v>0</v>
      </c>
      <c r="G3404" s="340">
        <f>ROUND(E3404*F3404,2)</f>
        <v>0</v>
      </c>
    </row>
    <row r="3405" spans="1:7" ht="20.100000000000001" customHeight="1">
      <c r="A3405" s="371" t="str">
        <f t="shared" si="998"/>
        <v/>
      </c>
      <c r="B3405" s="336" t="str">
        <f t="shared" si="999"/>
        <v/>
      </c>
      <c r="C3405" s="372"/>
      <c r="D3405" s="333" t="str">
        <f t="shared" si="1000"/>
        <v/>
      </c>
      <c r="E3405" s="403"/>
      <c r="F3405" s="376">
        <f t="shared" si="1001"/>
        <v>0</v>
      </c>
      <c r="G3405" s="340">
        <f t="shared" ref="G3405:G3411" si="1002">ROUND(E3405*F3405,2)</f>
        <v>0</v>
      </c>
    </row>
    <row r="3406" spans="1:7" ht="20.100000000000001" customHeight="1">
      <c r="A3406" s="371" t="str">
        <f t="shared" si="998"/>
        <v/>
      </c>
      <c r="B3406" s="336" t="str">
        <f t="shared" si="999"/>
        <v/>
      </c>
      <c r="C3406" s="404"/>
      <c r="D3406" s="333" t="str">
        <f t="shared" si="1000"/>
        <v/>
      </c>
      <c r="E3406" s="403"/>
      <c r="F3406" s="376">
        <f t="shared" si="1001"/>
        <v>0</v>
      </c>
      <c r="G3406" s="340">
        <f t="shared" si="1002"/>
        <v>0</v>
      </c>
    </row>
    <row r="3407" spans="1:7" ht="20.100000000000001" customHeight="1">
      <c r="A3407" s="371" t="str">
        <f t="shared" si="998"/>
        <v/>
      </c>
      <c r="B3407" s="336" t="str">
        <f t="shared" si="999"/>
        <v/>
      </c>
      <c r="C3407" s="343"/>
      <c r="D3407" s="333" t="str">
        <f t="shared" si="1000"/>
        <v/>
      </c>
      <c r="E3407" s="337"/>
      <c r="F3407" s="376">
        <f>+G3404+G3405+G3406</f>
        <v>0</v>
      </c>
      <c r="G3407" s="340">
        <f t="shared" si="1002"/>
        <v>0</v>
      </c>
    </row>
    <row r="3408" spans="1:7" ht="20.100000000000001" customHeight="1">
      <c r="A3408" s="371" t="str">
        <f t="shared" si="998"/>
        <v/>
      </c>
      <c r="B3408" s="336" t="str">
        <f t="shared" si="999"/>
        <v/>
      </c>
      <c r="C3408" s="336"/>
      <c r="D3408" s="333" t="str">
        <f t="shared" si="1000"/>
        <v/>
      </c>
      <c r="E3408" s="337"/>
      <c r="F3408" s="376">
        <f t="shared" si="1001"/>
        <v>0</v>
      </c>
      <c r="G3408" s="340">
        <f t="shared" si="1002"/>
        <v>0</v>
      </c>
    </row>
    <row r="3409" spans="1:9" ht="20.100000000000001" customHeight="1">
      <c r="A3409" s="371" t="str">
        <f t="shared" si="998"/>
        <v/>
      </c>
      <c r="B3409" s="336" t="str">
        <f t="shared" si="999"/>
        <v/>
      </c>
      <c r="C3409" s="336"/>
      <c r="D3409" s="333" t="str">
        <f t="shared" si="1000"/>
        <v/>
      </c>
      <c r="E3409" s="337"/>
      <c r="F3409" s="376">
        <f t="shared" si="1001"/>
        <v>0</v>
      </c>
      <c r="G3409" s="340">
        <f t="shared" si="1002"/>
        <v>0</v>
      </c>
    </row>
    <row r="3410" spans="1:9" ht="20.100000000000001" customHeight="1">
      <c r="A3410" s="371" t="str">
        <f t="shared" si="998"/>
        <v/>
      </c>
      <c r="B3410" s="336" t="str">
        <f t="shared" si="999"/>
        <v/>
      </c>
      <c r="C3410" s="372"/>
      <c r="D3410" s="333" t="str">
        <f t="shared" si="1000"/>
        <v/>
      </c>
      <c r="E3410" s="373"/>
      <c r="F3410" s="376">
        <f t="shared" si="1001"/>
        <v>0</v>
      </c>
      <c r="G3410" s="340">
        <f t="shared" si="1002"/>
        <v>0</v>
      </c>
    </row>
    <row r="3411" spans="1:9" ht="20.100000000000001" customHeight="1">
      <c r="A3411" s="371" t="str">
        <f t="shared" si="998"/>
        <v/>
      </c>
      <c r="B3411" s="336" t="str">
        <f t="shared" si="999"/>
        <v/>
      </c>
      <c r="C3411" s="372"/>
      <c r="D3411" s="333" t="str">
        <f t="shared" si="1000"/>
        <v/>
      </c>
      <c r="E3411" s="373"/>
      <c r="F3411" s="376">
        <f t="shared" si="1001"/>
        <v>0</v>
      </c>
      <c r="G3411" s="340">
        <f t="shared" si="1002"/>
        <v>0</v>
      </c>
    </row>
    <row r="3412" spans="1:9" ht="20.100000000000001" customHeight="1">
      <c r="A3412" s="374"/>
      <c r="B3412" s="360"/>
      <c r="C3412" s="360"/>
      <c r="D3412" s="338"/>
      <c r="E3412" s="356"/>
      <c r="F3412" s="598" t="s">
        <v>28</v>
      </c>
      <c r="G3412" s="341">
        <f>SUBTOTAL(9,G3404:G3411)</f>
        <v>0</v>
      </c>
    </row>
    <row r="3413" spans="1:9" ht="20.100000000000001" customHeight="1">
      <c r="A3413" s="374"/>
      <c r="B3413" s="360"/>
      <c r="C3413" s="347" t="s">
        <v>723</v>
      </c>
      <c r="D3413" s="338"/>
      <c r="E3413" s="356"/>
      <c r="F3413" s="357"/>
      <c r="G3413" s="375"/>
    </row>
    <row r="3414" spans="1:9" ht="20.100000000000001" customHeight="1">
      <c r="A3414" s="371" t="str">
        <f t="shared" ref="A3414:A3422" si="1003">IFERROR(VLOOKUP(C3414,Tabla_Insumos,4,FALSE),"")</f>
        <v/>
      </c>
      <c r="B3414" s="336" t="str">
        <f t="shared" ref="B3414:B3422" si="1004">IFERROR(VLOOKUP(C3414,Tabla_Insumos,5,FALSE),"")</f>
        <v/>
      </c>
      <c r="C3414" s="377"/>
      <c r="D3414" s="333" t="str">
        <f t="shared" ref="D3414:D3422" si="1005">IFERROR(VLOOKUP(C3414,Tabla_Insumos,2,FALSE),"")</f>
        <v/>
      </c>
      <c r="E3414" s="422"/>
      <c r="F3414" s="339">
        <f t="shared" ref="F3414:F3422" si="1006">IFERROR(VLOOKUP(C3414,Tabla_Insumos,3,FALSE),0)</f>
        <v>0</v>
      </c>
      <c r="G3414" s="340">
        <f>ROUND(E3414*F3414,2)</f>
        <v>0</v>
      </c>
    </row>
    <row r="3415" spans="1:9" ht="20.100000000000001" customHeight="1">
      <c r="A3415" s="371" t="str">
        <f t="shared" si="1003"/>
        <v/>
      </c>
      <c r="B3415" s="336" t="str">
        <f t="shared" si="1004"/>
        <v/>
      </c>
      <c r="C3415" s="343"/>
      <c r="D3415" s="333" t="str">
        <f t="shared" si="1005"/>
        <v/>
      </c>
      <c r="E3415" s="337"/>
      <c r="F3415" s="339">
        <f t="shared" si="1006"/>
        <v>0</v>
      </c>
      <c r="G3415" s="340">
        <f t="shared" ref="G3415:G3422" si="1007">ROUND(E3415*F3415,2)</f>
        <v>0</v>
      </c>
    </row>
    <row r="3416" spans="1:9" ht="20.100000000000001" customHeight="1">
      <c r="A3416" s="371" t="str">
        <f t="shared" si="1003"/>
        <v/>
      </c>
      <c r="B3416" s="336" t="str">
        <f t="shared" si="1004"/>
        <v/>
      </c>
      <c r="C3416" s="342"/>
      <c r="D3416" s="333" t="str">
        <f t="shared" si="1005"/>
        <v/>
      </c>
      <c r="E3416" s="337"/>
      <c r="F3416" s="339">
        <f t="shared" si="1006"/>
        <v>0</v>
      </c>
      <c r="G3416" s="340">
        <f t="shared" si="1007"/>
        <v>0</v>
      </c>
    </row>
    <row r="3417" spans="1:9" ht="20.100000000000001" customHeight="1">
      <c r="A3417" s="371" t="str">
        <f t="shared" si="1003"/>
        <v/>
      </c>
      <c r="B3417" s="336" t="str">
        <f t="shared" si="1004"/>
        <v/>
      </c>
      <c r="C3417" s="377"/>
      <c r="D3417" s="333" t="str">
        <f t="shared" si="1005"/>
        <v/>
      </c>
      <c r="E3417" s="337"/>
      <c r="F3417" s="339">
        <f t="shared" si="1006"/>
        <v>0</v>
      </c>
      <c r="G3417" s="340">
        <f t="shared" si="1007"/>
        <v>0</v>
      </c>
    </row>
    <row r="3418" spans="1:9" ht="20.100000000000001" customHeight="1">
      <c r="A3418" s="371" t="str">
        <f t="shared" si="1003"/>
        <v/>
      </c>
      <c r="B3418" s="336" t="str">
        <f t="shared" si="1004"/>
        <v/>
      </c>
      <c r="C3418" s="378"/>
      <c r="D3418" s="333" t="str">
        <f t="shared" si="1005"/>
        <v/>
      </c>
      <c r="E3418" s="337"/>
      <c r="F3418" s="339">
        <f t="shared" si="1006"/>
        <v>0</v>
      </c>
      <c r="G3418" s="340">
        <f t="shared" si="1007"/>
        <v>0</v>
      </c>
    </row>
    <row r="3419" spans="1:9" ht="20.100000000000001" customHeight="1">
      <c r="A3419" s="371" t="str">
        <f t="shared" si="1003"/>
        <v/>
      </c>
      <c r="B3419" s="336" t="str">
        <f t="shared" si="1004"/>
        <v/>
      </c>
      <c r="C3419" s="372"/>
      <c r="D3419" s="333" t="str">
        <f t="shared" si="1005"/>
        <v/>
      </c>
      <c r="E3419" s="373"/>
      <c r="F3419" s="339">
        <f t="shared" si="1006"/>
        <v>0</v>
      </c>
      <c r="G3419" s="340">
        <f t="shared" si="1007"/>
        <v>0</v>
      </c>
    </row>
    <row r="3420" spans="1:9" ht="20.100000000000001" customHeight="1">
      <c r="A3420" s="371" t="str">
        <f t="shared" si="1003"/>
        <v/>
      </c>
      <c r="B3420" s="336" t="str">
        <f t="shared" si="1004"/>
        <v/>
      </c>
      <c r="C3420" s="372"/>
      <c r="D3420" s="333" t="str">
        <f t="shared" si="1005"/>
        <v/>
      </c>
      <c r="E3420" s="373"/>
      <c r="F3420" s="339">
        <f t="shared" si="1006"/>
        <v>0</v>
      </c>
      <c r="G3420" s="340">
        <f t="shared" si="1007"/>
        <v>0</v>
      </c>
    </row>
    <row r="3421" spans="1:9" ht="20.100000000000001" customHeight="1">
      <c r="A3421" s="371" t="str">
        <f t="shared" si="1003"/>
        <v/>
      </c>
      <c r="B3421" s="336" t="str">
        <f t="shared" si="1004"/>
        <v/>
      </c>
      <c r="C3421" s="372"/>
      <c r="D3421" s="333" t="str">
        <f t="shared" si="1005"/>
        <v/>
      </c>
      <c r="E3421" s="373"/>
      <c r="F3421" s="339">
        <f t="shared" si="1006"/>
        <v>0</v>
      </c>
      <c r="G3421" s="340">
        <f t="shared" si="1007"/>
        <v>0</v>
      </c>
    </row>
    <row r="3422" spans="1:9" ht="20.100000000000001" customHeight="1">
      <c r="A3422" s="371" t="str">
        <f t="shared" si="1003"/>
        <v/>
      </c>
      <c r="B3422" s="336" t="str">
        <f t="shared" si="1004"/>
        <v/>
      </c>
      <c r="C3422" s="372"/>
      <c r="D3422" s="333" t="str">
        <f t="shared" si="1005"/>
        <v/>
      </c>
      <c r="E3422" s="373"/>
      <c r="F3422" s="339">
        <f t="shared" si="1006"/>
        <v>0</v>
      </c>
      <c r="G3422" s="340">
        <f t="shared" si="1007"/>
        <v>0</v>
      </c>
      <c r="I3422" s="457"/>
    </row>
    <row r="3423" spans="1:9" ht="20.100000000000001" customHeight="1">
      <c r="A3423" s="379"/>
      <c r="B3423" s="338"/>
      <c r="C3423" s="360"/>
      <c r="D3423" s="338"/>
      <c r="E3423" s="356"/>
      <c r="F3423" s="598" t="s">
        <v>29</v>
      </c>
      <c r="G3423" s="341">
        <f>SUBTOTAL(9,G3414:G3422)</f>
        <v>0</v>
      </c>
    </row>
    <row r="3424" spans="1:9" ht="20.100000000000001" customHeight="1" thickBot="1">
      <c r="A3424" s="380"/>
      <c r="B3424" s="381"/>
      <c r="C3424" s="382"/>
      <c r="D3424" s="381"/>
      <c r="E3424" s="383"/>
      <c r="F3424" s="384"/>
      <c r="G3424" s="385"/>
    </row>
    <row r="3425" spans="1:7" ht="20.100000000000001" customHeight="1" thickBot="1">
      <c r="A3425" s="395">
        <f>B3383</f>
        <v>64</v>
      </c>
      <c r="B3425" s="386" t="str">
        <f>C3383</f>
        <v>Red de cloacas - Provisión, acarreo y colocación de caño de PVC RCP ø160 mm, incl. piezas esp. juntas, etc.</v>
      </c>
      <c r="C3425" s="387"/>
      <c r="D3425" s="387" t="s">
        <v>30</v>
      </c>
      <c r="E3425" s="388"/>
      <c r="F3425" s="389" t="s">
        <v>31</v>
      </c>
      <c r="G3425" s="390">
        <f>SUBTOTAL(9,G3388:G3424)</f>
        <v>0</v>
      </c>
    </row>
    <row r="3426" spans="1:7" ht="20.100000000000001" customHeight="1" thickTop="1" thickBot="1"/>
    <row r="3427" spans="1:7" ht="20.100000000000001" customHeight="1" thickTop="1">
      <c r="A3427" s="391" t="s">
        <v>1255</v>
      </c>
      <c r="B3427" s="392"/>
      <c r="C3427" s="392"/>
      <c r="D3427" s="392"/>
      <c r="E3427" s="392"/>
      <c r="F3427" s="392"/>
      <c r="G3427" s="393"/>
    </row>
    <row r="3428" spans="1:7" ht="20.100000000000001" customHeight="1">
      <c r="A3428" s="344" t="s">
        <v>719</v>
      </c>
      <c r="B3428" s="345" t="str">
        <f>Comitente</f>
        <v>INSTITUTO PROVINCIAL DE LA VIVIENDA</v>
      </c>
      <c r="C3428" s="346"/>
      <c r="D3428" s="347"/>
      <c r="E3428" s="347"/>
      <c r="F3428" s="348"/>
      <c r="G3428" s="349"/>
    </row>
    <row r="3429" spans="1:7" ht="20.100000000000001" customHeight="1">
      <c r="A3429" s="344" t="s">
        <v>720</v>
      </c>
      <c r="B3429" s="345" t="str">
        <f>Contratista</f>
        <v>xxxxxx</v>
      </c>
      <c r="C3429" s="350"/>
      <c r="D3429" s="350"/>
      <c r="E3429" s="350"/>
      <c r="F3429" s="351"/>
      <c r="G3429" s="352"/>
    </row>
    <row r="3430" spans="1:7" ht="20.100000000000001" customHeight="1">
      <c r="A3430" s="344" t="s">
        <v>20</v>
      </c>
      <c r="B3430" s="345" t="str">
        <f>Obra</f>
        <v>BARRIO SAN CAYETANO - DPTO. CHIMBAS</v>
      </c>
      <c r="C3430" s="350"/>
      <c r="D3430" s="350"/>
      <c r="E3430" s="350"/>
      <c r="F3430" s="351" t="s">
        <v>33</v>
      </c>
      <c r="G3430" s="353">
        <f>+Datos!$C$10</f>
        <v>43525</v>
      </c>
    </row>
    <row r="3431" spans="1:7" ht="20.100000000000001" customHeight="1">
      <c r="A3431" s="354" t="s">
        <v>718</v>
      </c>
      <c r="B3431" s="355" t="str">
        <f>Ubicación</f>
        <v>DPTO. CHIMBAS</v>
      </c>
      <c r="C3431" s="355"/>
      <c r="D3431" s="338"/>
      <c r="E3431" s="356"/>
      <c r="F3431" s="357"/>
      <c r="G3431" s="358"/>
    </row>
    <row r="3432" spans="1:7" ht="20.100000000000001" customHeight="1">
      <c r="A3432" s="354" t="s">
        <v>34</v>
      </c>
      <c r="B3432" s="359" t="s">
        <v>1126</v>
      </c>
      <c r="C3432" s="360" t="str">
        <f>IFERROR(VLOOKUP(B3432,Tabla_CyP,2,FALSE),"")</f>
        <v>INFRAESTRUCTURA</v>
      </c>
      <c r="D3432" s="361"/>
      <c r="E3432" s="356"/>
      <c r="F3432" s="357"/>
      <c r="G3432" s="358"/>
    </row>
    <row r="3433" spans="1:7" ht="20.100000000000001" customHeight="1">
      <c r="A3433" s="354" t="s">
        <v>21</v>
      </c>
      <c r="B3433" s="394">
        <f>IFERROR(VLOOKUP(COUNTIF($A$1:A3433,"ITEM:"),Tabla_NumeroItem,2,FALSE),"")</f>
        <v>65</v>
      </c>
      <c r="C3433" s="360" t="str">
        <f>IFERROR(VLOOKUP(B3433,Tabla_CyP,2,FALSE),"")</f>
        <v xml:space="preserve">Red de cloacas - Provisión, acarreo y coloc. materiales  p/la ejecución de Bocas de Registros s/calle, incl. tapa de HF, etc. </v>
      </c>
      <c r="D3433" s="338"/>
      <c r="E3433" s="356"/>
      <c r="F3433" s="351" t="s">
        <v>22</v>
      </c>
      <c r="G3433" s="362" t="str">
        <f>IFERROR(VLOOKUP(B3433,Tabla_CyP,4,FALSE),"")</f>
        <v>u</v>
      </c>
    </row>
    <row r="3434" spans="1:7" ht="20.100000000000001" customHeight="1">
      <c r="A3434" s="354"/>
      <c r="B3434" s="355"/>
      <c r="C3434" s="360"/>
      <c r="D3434" s="338"/>
      <c r="E3434" s="356"/>
      <c r="F3434" s="357"/>
      <c r="G3434" s="358"/>
    </row>
    <row r="3435" spans="1:7" ht="20.100000000000001" customHeight="1">
      <c r="A3435" s="628" t="s">
        <v>581</v>
      </c>
      <c r="B3435" s="629"/>
      <c r="C3435" s="630" t="s">
        <v>0</v>
      </c>
      <c r="D3435" s="630" t="s">
        <v>23</v>
      </c>
      <c r="E3435" s="632" t="s">
        <v>24</v>
      </c>
      <c r="F3435" s="624" t="s">
        <v>25</v>
      </c>
      <c r="G3435" s="626" t="s">
        <v>26</v>
      </c>
    </row>
    <row r="3436" spans="1:7" ht="20.100000000000001" customHeight="1">
      <c r="A3436" s="363" t="s">
        <v>582</v>
      </c>
      <c r="B3436" s="364" t="s">
        <v>583</v>
      </c>
      <c r="C3436" s="631"/>
      <c r="D3436" s="631"/>
      <c r="E3436" s="633"/>
      <c r="F3436" s="625"/>
      <c r="G3436" s="627"/>
    </row>
    <row r="3437" spans="1:7" ht="20.100000000000001" customHeight="1">
      <c r="A3437" s="599"/>
      <c r="B3437" s="365"/>
      <c r="C3437" s="366" t="s">
        <v>721</v>
      </c>
      <c r="D3437" s="367"/>
      <c r="E3437" s="368"/>
      <c r="F3437" s="369"/>
      <c r="G3437" s="370"/>
    </row>
    <row r="3438" spans="1:7" ht="20.100000000000001" customHeight="1">
      <c r="A3438" s="371" t="str">
        <f t="shared" ref="A3438:A3451" si="1008">IFERROR(VLOOKUP(C3438,Tabla_Insumos,4,FALSE),"")</f>
        <v/>
      </c>
      <c r="B3438" s="336" t="str">
        <f t="shared" ref="B3438:B3451" si="1009">IFERROR(VLOOKUP(C3438,Tabla_Insumos,5,FALSE),"")</f>
        <v/>
      </c>
      <c r="C3438" s="334"/>
      <c r="D3438" s="333" t="str">
        <f t="shared" ref="D3438:D3451" si="1010">IFERROR(VLOOKUP(C3438,Tabla_Insumos,2,FALSE),"")</f>
        <v/>
      </c>
      <c r="E3438" s="337"/>
      <c r="F3438" s="339">
        <f t="shared" ref="F3438:F3451" si="1011">IFERROR(VLOOKUP(C3438,Tabla_Insumos,3,FALSE),0)</f>
        <v>0</v>
      </c>
      <c r="G3438" s="340">
        <f>ROUND(E3438*F3438,2)</f>
        <v>0</v>
      </c>
    </row>
    <row r="3439" spans="1:7" ht="20.100000000000001" customHeight="1">
      <c r="A3439" s="371" t="str">
        <f t="shared" si="1008"/>
        <v/>
      </c>
      <c r="B3439" s="336" t="str">
        <f t="shared" si="1009"/>
        <v/>
      </c>
      <c r="C3439" s="334"/>
      <c r="D3439" s="333" t="str">
        <f t="shared" si="1010"/>
        <v/>
      </c>
      <c r="E3439" s="337"/>
      <c r="F3439" s="339">
        <f t="shared" si="1011"/>
        <v>0</v>
      </c>
      <c r="G3439" s="340">
        <f t="shared" ref="G3439:G3451" si="1012">ROUND(E3439*F3439,2)</f>
        <v>0</v>
      </c>
    </row>
    <row r="3440" spans="1:7" ht="20.100000000000001" customHeight="1">
      <c r="A3440" s="371" t="str">
        <f t="shared" si="1008"/>
        <v/>
      </c>
      <c r="B3440" s="336" t="str">
        <f t="shared" si="1009"/>
        <v/>
      </c>
      <c r="C3440" s="334"/>
      <c r="D3440" s="333" t="str">
        <f t="shared" si="1010"/>
        <v/>
      </c>
      <c r="E3440" s="337"/>
      <c r="F3440" s="339">
        <f t="shared" si="1011"/>
        <v>0</v>
      </c>
      <c r="G3440" s="340">
        <f t="shared" si="1012"/>
        <v>0</v>
      </c>
    </row>
    <row r="3441" spans="1:7" ht="20.100000000000001" customHeight="1">
      <c r="A3441" s="371" t="str">
        <f t="shared" si="1008"/>
        <v/>
      </c>
      <c r="B3441" s="336" t="str">
        <f t="shared" si="1009"/>
        <v/>
      </c>
      <c r="C3441" s="335"/>
      <c r="D3441" s="333" t="str">
        <f t="shared" si="1010"/>
        <v/>
      </c>
      <c r="E3441" s="337"/>
      <c r="F3441" s="339">
        <f t="shared" si="1011"/>
        <v>0</v>
      </c>
      <c r="G3441" s="340">
        <f t="shared" si="1012"/>
        <v>0</v>
      </c>
    </row>
    <row r="3442" spans="1:7" ht="20.100000000000001" customHeight="1">
      <c r="A3442" s="371" t="str">
        <f t="shared" si="1008"/>
        <v/>
      </c>
      <c r="B3442" s="336" t="str">
        <f t="shared" si="1009"/>
        <v/>
      </c>
      <c r="C3442" s="336"/>
      <c r="D3442" s="333" t="str">
        <f t="shared" si="1010"/>
        <v/>
      </c>
      <c r="E3442" s="337"/>
      <c r="F3442" s="339">
        <f t="shared" si="1011"/>
        <v>0</v>
      </c>
      <c r="G3442" s="340">
        <f t="shared" si="1012"/>
        <v>0</v>
      </c>
    </row>
    <row r="3443" spans="1:7" ht="20.100000000000001" customHeight="1">
      <c r="A3443" s="371" t="str">
        <f t="shared" si="1008"/>
        <v/>
      </c>
      <c r="B3443" s="336" t="str">
        <f t="shared" si="1009"/>
        <v/>
      </c>
      <c r="C3443" s="372"/>
      <c r="D3443" s="333" t="str">
        <f t="shared" si="1010"/>
        <v/>
      </c>
      <c r="E3443" s="373"/>
      <c r="F3443" s="339">
        <f t="shared" si="1011"/>
        <v>0</v>
      </c>
      <c r="G3443" s="340">
        <f t="shared" si="1012"/>
        <v>0</v>
      </c>
    </row>
    <row r="3444" spans="1:7" ht="20.100000000000001" customHeight="1">
      <c r="A3444" s="371" t="str">
        <f t="shared" si="1008"/>
        <v/>
      </c>
      <c r="B3444" s="336" t="str">
        <f t="shared" si="1009"/>
        <v/>
      </c>
      <c r="C3444" s="372"/>
      <c r="D3444" s="333" t="str">
        <f t="shared" si="1010"/>
        <v/>
      </c>
      <c r="E3444" s="373"/>
      <c r="F3444" s="339">
        <f t="shared" si="1011"/>
        <v>0</v>
      </c>
      <c r="G3444" s="340">
        <f t="shared" si="1012"/>
        <v>0</v>
      </c>
    </row>
    <row r="3445" spans="1:7" ht="20.100000000000001" customHeight="1">
      <c r="A3445" s="371" t="str">
        <f t="shared" si="1008"/>
        <v/>
      </c>
      <c r="B3445" s="336" t="str">
        <f t="shared" si="1009"/>
        <v/>
      </c>
      <c r="C3445" s="372"/>
      <c r="D3445" s="333" t="str">
        <f t="shared" si="1010"/>
        <v/>
      </c>
      <c r="E3445" s="373"/>
      <c r="F3445" s="339">
        <f t="shared" si="1011"/>
        <v>0</v>
      </c>
      <c r="G3445" s="340">
        <f t="shared" si="1012"/>
        <v>0</v>
      </c>
    </row>
    <row r="3446" spans="1:7" ht="20.100000000000001" customHeight="1">
      <c r="A3446" s="371" t="str">
        <f t="shared" si="1008"/>
        <v/>
      </c>
      <c r="B3446" s="336" t="str">
        <f t="shared" si="1009"/>
        <v/>
      </c>
      <c r="C3446" s="372"/>
      <c r="D3446" s="333" t="str">
        <f t="shared" si="1010"/>
        <v/>
      </c>
      <c r="E3446" s="373"/>
      <c r="F3446" s="339">
        <f t="shared" si="1011"/>
        <v>0</v>
      </c>
      <c r="G3446" s="340">
        <f t="shared" si="1012"/>
        <v>0</v>
      </c>
    </row>
    <row r="3447" spans="1:7" ht="20.100000000000001" customHeight="1">
      <c r="A3447" s="371" t="str">
        <f t="shared" si="1008"/>
        <v/>
      </c>
      <c r="B3447" s="336" t="str">
        <f t="shared" si="1009"/>
        <v/>
      </c>
      <c r="C3447" s="372"/>
      <c r="D3447" s="333" t="str">
        <f t="shared" si="1010"/>
        <v/>
      </c>
      <c r="E3447" s="373"/>
      <c r="F3447" s="339">
        <f t="shared" si="1011"/>
        <v>0</v>
      </c>
      <c r="G3447" s="340">
        <f t="shared" si="1012"/>
        <v>0</v>
      </c>
    </row>
    <row r="3448" spans="1:7" ht="20.100000000000001" customHeight="1">
      <c r="A3448" s="371" t="str">
        <f t="shared" si="1008"/>
        <v/>
      </c>
      <c r="B3448" s="336" t="str">
        <f t="shared" si="1009"/>
        <v/>
      </c>
      <c r="C3448" s="372"/>
      <c r="D3448" s="333" t="str">
        <f t="shared" si="1010"/>
        <v/>
      </c>
      <c r="E3448" s="373"/>
      <c r="F3448" s="339">
        <f t="shared" si="1011"/>
        <v>0</v>
      </c>
      <c r="G3448" s="340">
        <f t="shared" si="1012"/>
        <v>0</v>
      </c>
    </row>
    <row r="3449" spans="1:7" ht="20.100000000000001" customHeight="1">
      <c r="A3449" s="371" t="str">
        <f t="shared" si="1008"/>
        <v/>
      </c>
      <c r="B3449" s="336" t="str">
        <f t="shared" si="1009"/>
        <v/>
      </c>
      <c r="C3449" s="372"/>
      <c r="D3449" s="333" t="str">
        <f t="shared" si="1010"/>
        <v/>
      </c>
      <c r="E3449" s="373"/>
      <c r="F3449" s="339">
        <f t="shared" si="1011"/>
        <v>0</v>
      </c>
      <c r="G3449" s="340">
        <f t="shared" si="1012"/>
        <v>0</v>
      </c>
    </row>
    <row r="3450" spans="1:7" ht="20.100000000000001" customHeight="1">
      <c r="A3450" s="371" t="str">
        <f t="shared" si="1008"/>
        <v/>
      </c>
      <c r="B3450" s="336" t="str">
        <f t="shared" si="1009"/>
        <v/>
      </c>
      <c r="C3450" s="372"/>
      <c r="D3450" s="333" t="str">
        <f t="shared" si="1010"/>
        <v/>
      </c>
      <c r="E3450" s="373"/>
      <c r="F3450" s="339">
        <f t="shared" si="1011"/>
        <v>0</v>
      </c>
      <c r="G3450" s="340">
        <f t="shared" si="1012"/>
        <v>0</v>
      </c>
    </row>
    <row r="3451" spans="1:7" ht="20.100000000000001" customHeight="1">
      <c r="A3451" s="371" t="str">
        <f t="shared" si="1008"/>
        <v/>
      </c>
      <c r="B3451" s="336" t="str">
        <f t="shared" si="1009"/>
        <v/>
      </c>
      <c r="C3451" s="372"/>
      <c r="D3451" s="333" t="str">
        <f t="shared" si="1010"/>
        <v/>
      </c>
      <c r="E3451" s="373"/>
      <c r="F3451" s="339">
        <f t="shared" si="1011"/>
        <v>0</v>
      </c>
      <c r="G3451" s="340">
        <f t="shared" si="1012"/>
        <v>0</v>
      </c>
    </row>
    <row r="3452" spans="1:7" ht="20.100000000000001" customHeight="1">
      <c r="A3452" s="374"/>
      <c r="B3452" s="360"/>
      <c r="C3452" s="360"/>
      <c r="D3452" s="338"/>
      <c r="E3452" s="356"/>
      <c r="F3452" s="598" t="s">
        <v>27</v>
      </c>
      <c r="G3452" s="341">
        <f>SUBTOTAL(9,G3438:G3451)</f>
        <v>0</v>
      </c>
    </row>
    <row r="3453" spans="1:7" ht="20.100000000000001" customHeight="1">
      <c r="A3453" s="374"/>
      <c r="B3453" s="360"/>
      <c r="C3453" s="347" t="s">
        <v>722</v>
      </c>
      <c r="D3453" s="338"/>
      <c r="E3453" s="356"/>
      <c r="F3453" s="357"/>
      <c r="G3453" s="375"/>
    </row>
    <row r="3454" spans="1:7" ht="20.100000000000001" customHeight="1">
      <c r="A3454" s="371" t="str">
        <f t="shared" ref="A3454:A3461" si="1013">IFERROR(VLOOKUP(C3454,Tabla_Insumos,4,FALSE),"")</f>
        <v/>
      </c>
      <c r="B3454" s="336" t="str">
        <f t="shared" ref="B3454:B3461" si="1014">IFERROR(VLOOKUP(C3454,Tabla_Insumos,5,FALSE),"")</f>
        <v/>
      </c>
      <c r="C3454" s="372"/>
      <c r="D3454" s="333" t="str">
        <f t="shared" ref="D3454:D3461" si="1015">IFERROR(VLOOKUP(C3454,Tabla_Insumos,2,FALSE),"")</f>
        <v/>
      </c>
      <c r="E3454" s="403"/>
      <c r="F3454" s="376">
        <f t="shared" ref="F3454:F3461" si="1016">IFERROR(VLOOKUP(C3454,Tabla_Insumos,3,FALSE),0)</f>
        <v>0</v>
      </c>
      <c r="G3454" s="340">
        <f>ROUND(E3454*F3454,2)</f>
        <v>0</v>
      </c>
    </row>
    <row r="3455" spans="1:7" ht="20.100000000000001" customHeight="1">
      <c r="A3455" s="371" t="str">
        <f t="shared" si="1013"/>
        <v/>
      </c>
      <c r="B3455" s="336" t="str">
        <f t="shared" si="1014"/>
        <v/>
      </c>
      <c r="C3455" s="372"/>
      <c r="D3455" s="333" t="str">
        <f t="shared" si="1015"/>
        <v/>
      </c>
      <c r="E3455" s="403"/>
      <c r="F3455" s="376">
        <f t="shared" si="1016"/>
        <v>0</v>
      </c>
      <c r="G3455" s="340">
        <f t="shared" ref="G3455:G3461" si="1017">ROUND(E3455*F3455,2)</f>
        <v>0</v>
      </c>
    </row>
    <row r="3456" spans="1:7" ht="20.100000000000001" customHeight="1">
      <c r="A3456" s="371" t="str">
        <f t="shared" si="1013"/>
        <v/>
      </c>
      <c r="B3456" s="336" t="str">
        <f t="shared" si="1014"/>
        <v/>
      </c>
      <c r="C3456" s="372"/>
      <c r="D3456" s="333" t="str">
        <f t="shared" si="1015"/>
        <v/>
      </c>
      <c r="E3456" s="403"/>
      <c r="F3456" s="376">
        <f>+G3454+G3455</f>
        <v>0</v>
      </c>
      <c r="G3456" s="340">
        <f t="shared" si="1017"/>
        <v>0</v>
      </c>
    </row>
    <row r="3457" spans="1:9" ht="20.100000000000001" customHeight="1">
      <c r="A3457" s="371" t="str">
        <f t="shared" si="1013"/>
        <v/>
      </c>
      <c r="B3457" s="336" t="str">
        <f t="shared" si="1014"/>
        <v/>
      </c>
      <c r="C3457" s="372"/>
      <c r="D3457" s="333" t="str">
        <f t="shared" si="1015"/>
        <v/>
      </c>
      <c r="E3457" s="373"/>
      <c r="F3457" s="376">
        <f t="shared" si="1016"/>
        <v>0</v>
      </c>
      <c r="G3457" s="340">
        <f t="shared" si="1017"/>
        <v>0</v>
      </c>
    </row>
    <row r="3458" spans="1:9" ht="20.100000000000001" customHeight="1">
      <c r="A3458" s="371" t="str">
        <f t="shared" si="1013"/>
        <v/>
      </c>
      <c r="B3458" s="336" t="str">
        <f t="shared" si="1014"/>
        <v/>
      </c>
      <c r="C3458" s="336"/>
      <c r="D3458" s="333" t="str">
        <f t="shared" si="1015"/>
        <v/>
      </c>
      <c r="E3458" s="337"/>
      <c r="F3458" s="376">
        <f t="shared" si="1016"/>
        <v>0</v>
      </c>
      <c r="G3458" s="340">
        <f t="shared" si="1017"/>
        <v>0</v>
      </c>
    </row>
    <row r="3459" spans="1:9" ht="20.100000000000001" customHeight="1">
      <c r="A3459" s="371" t="str">
        <f t="shared" si="1013"/>
        <v/>
      </c>
      <c r="B3459" s="336" t="str">
        <f t="shared" si="1014"/>
        <v/>
      </c>
      <c r="C3459" s="336"/>
      <c r="D3459" s="333" t="str">
        <f t="shared" si="1015"/>
        <v/>
      </c>
      <c r="E3459" s="337"/>
      <c r="F3459" s="376">
        <f t="shared" si="1016"/>
        <v>0</v>
      </c>
      <c r="G3459" s="340">
        <f t="shared" si="1017"/>
        <v>0</v>
      </c>
    </row>
    <row r="3460" spans="1:9" ht="20.100000000000001" customHeight="1">
      <c r="A3460" s="371" t="str">
        <f t="shared" si="1013"/>
        <v/>
      </c>
      <c r="B3460" s="336" t="str">
        <f t="shared" si="1014"/>
        <v/>
      </c>
      <c r="C3460" s="372"/>
      <c r="D3460" s="333" t="str">
        <f t="shared" si="1015"/>
        <v/>
      </c>
      <c r="E3460" s="373"/>
      <c r="F3460" s="376">
        <f t="shared" si="1016"/>
        <v>0</v>
      </c>
      <c r="G3460" s="340">
        <f t="shared" si="1017"/>
        <v>0</v>
      </c>
    </row>
    <row r="3461" spans="1:9" ht="20.100000000000001" customHeight="1">
      <c r="A3461" s="371" t="str">
        <f t="shared" si="1013"/>
        <v/>
      </c>
      <c r="B3461" s="336" t="str">
        <f t="shared" si="1014"/>
        <v/>
      </c>
      <c r="C3461" s="372"/>
      <c r="D3461" s="333" t="str">
        <f t="shared" si="1015"/>
        <v/>
      </c>
      <c r="E3461" s="373"/>
      <c r="F3461" s="376">
        <f t="shared" si="1016"/>
        <v>0</v>
      </c>
      <c r="G3461" s="340">
        <f t="shared" si="1017"/>
        <v>0</v>
      </c>
    </row>
    <row r="3462" spans="1:9" ht="20.100000000000001" customHeight="1">
      <c r="A3462" s="374"/>
      <c r="B3462" s="360"/>
      <c r="C3462" s="360"/>
      <c r="D3462" s="338"/>
      <c r="E3462" s="356"/>
      <c r="F3462" s="598" t="s">
        <v>28</v>
      </c>
      <c r="G3462" s="341">
        <f>SUBTOTAL(9,G3454:G3461)</f>
        <v>0</v>
      </c>
    </row>
    <row r="3463" spans="1:9" ht="20.100000000000001" customHeight="1">
      <c r="A3463" s="374"/>
      <c r="B3463" s="360"/>
      <c r="C3463" s="347" t="s">
        <v>723</v>
      </c>
      <c r="D3463" s="338"/>
      <c r="E3463" s="356"/>
      <c r="F3463" s="357"/>
      <c r="G3463" s="375"/>
    </row>
    <row r="3464" spans="1:9" ht="20.100000000000001" customHeight="1">
      <c r="A3464" s="371" t="str">
        <f t="shared" ref="A3464:A3472" si="1018">IFERROR(VLOOKUP(C3464,Tabla_Insumos,4,FALSE),"")</f>
        <v/>
      </c>
      <c r="B3464" s="336" t="str">
        <f t="shared" ref="B3464:B3472" si="1019">IFERROR(VLOOKUP(C3464,Tabla_Insumos,5,FALSE),"")</f>
        <v/>
      </c>
      <c r="C3464" s="377"/>
      <c r="D3464" s="333" t="str">
        <f t="shared" ref="D3464:D3472" si="1020">IFERROR(VLOOKUP(C3464,Tabla_Insumos,2,FALSE),"")</f>
        <v/>
      </c>
      <c r="E3464" s="422"/>
      <c r="F3464" s="339">
        <f t="shared" ref="F3464:F3472" si="1021">IFERROR(VLOOKUP(C3464,Tabla_Insumos,3,FALSE),0)</f>
        <v>0</v>
      </c>
      <c r="G3464" s="340">
        <f>ROUND(E3464*F3464,2)</f>
        <v>0</v>
      </c>
    </row>
    <row r="3465" spans="1:9" ht="20.100000000000001" customHeight="1">
      <c r="A3465" s="371" t="str">
        <f t="shared" si="1018"/>
        <v/>
      </c>
      <c r="B3465" s="336" t="str">
        <f t="shared" si="1019"/>
        <v/>
      </c>
      <c r="C3465" s="377"/>
      <c r="D3465" s="333" t="str">
        <f t="shared" si="1020"/>
        <v/>
      </c>
      <c r="E3465" s="422"/>
      <c r="F3465" s="339">
        <f t="shared" si="1021"/>
        <v>0</v>
      </c>
      <c r="G3465" s="340">
        <f t="shared" ref="G3465:G3472" si="1022">ROUND(E3465*F3465,2)</f>
        <v>0</v>
      </c>
    </row>
    <row r="3466" spans="1:9" ht="20.100000000000001" customHeight="1">
      <c r="A3466" s="371" t="str">
        <f t="shared" si="1018"/>
        <v/>
      </c>
      <c r="B3466" s="336" t="str">
        <f t="shared" si="1019"/>
        <v/>
      </c>
      <c r="C3466" s="342"/>
      <c r="D3466" s="333" t="str">
        <f t="shared" si="1020"/>
        <v/>
      </c>
      <c r="E3466" s="337"/>
      <c r="F3466" s="339">
        <f t="shared" si="1021"/>
        <v>0</v>
      </c>
      <c r="G3466" s="340">
        <f t="shared" si="1022"/>
        <v>0</v>
      </c>
    </row>
    <row r="3467" spans="1:9" ht="20.100000000000001" customHeight="1">
      <c r="A3467" s="371" t="str">
        <f t="shared" si="1018"/>
        <v/>
      </c>
      <c r="B3467" s="336" t="str">
        <f t="shared" si="1019"/>
        <v/>
      </c>
      <c r="C3467" s="377"/>
      <c r="D3467" s="333" t="str">
        <f t="shared" si="1020"/>
        <v/>
      </c>
      <c r="E3467" s="337"/>
      <c r="F3467" s="339">
        <f t="shared" si="1021"/>
        <v>0</v>
      </c>
      <c r="G3467" s="340">
        <f t="shared" si="1022"/>
        <v>0</v>
      </c>
    </row>
    <row r="3468" spans="1:9" ht="20.100000000000001" customHeight="1">
      <c r="A3468" s="371" t="str">
        <f t="shared" si="1018"/>
        <v/>
      </c>
      <c r="B3468" s="336" t="str">
        <f t="shared" si="1019"/>
        <v/>
      </c>
      <c r="C3468" s="378"/>
      <c r="D3468" s="333" t="str">
        <f t="shared" si="1020"/>
        <v/>
      </c>
      <c r="E3468" s="337"/>
      <c r="F3468" s="339">
        <f t="shared" si="1021"/>
        <v>0</v>
      </c>
      <c r="G3468" s="340">
        <f t="shared" si="1022"/>
        <v>0</v>
      </c>
    </row>
    <row r="3469" spans="1:9" ht="20.100000000000001" customHeight="1">
      <c r="A3469" s="371" t="str">
        <f t="shared" si="1018"/>
        <v/>
      </c>
      <c r="B3469" s="336" t="str">
        <f t="shared" si="1019"/>
        <v/>
      </c>
      <c r="C3469" s="372"/>
      <c r="D3469" s="333" t="str">
        <f t="shared" si="1020"/>
        <v/>
      </c>
      <c r="E3469" s="373"/>
      <c r="F3469" s="339">
        <f t="shared" si="1021"/>
        <v>0</v>
      </c>
      <c r="G3469" s="340">
        <f t="shared" si="1022"/>
        <v>0</v>
      </c>
    </row>
    <row r="3470" spans="1:9" ht="20.100000000000001" customHeight="1">
      <c r="A3470" s="371" t="str">
        <f t="shared" si="1018"/>
        <v/>
      </c>
      <c r="B3470" s="336" t="str">
        <f t="shared" si="1019"/>
        <v/>
      </c>
      <c r="C3470" s="372"/>
      <c r="D3470" s="333" t="str">
        <f t="shared" si="1020"/>
        <v/>
      </c>
      <c r="E3470" s="373"/>
      <c r="F3470" s="339">
        <f t="shared" si="1021"/>
        <v>0</v>
      </c>
      <c r="G3470" s="340">
        <f t="shared" si="1022"/>
        <v>0</v>
      </c>
    </row>
    <row r="3471" spans="1:9" ht="20.100000000000001" customHeight="1">
      <c r="A3471" s="371" t="str">
        <f t="shared" si="1018"/>
        <v/>
      </c>
      <c r="B3471" s="336" t="str">
        <f t="shared" si="1019"/>
        <v/>
      </c>
      <c r="C3471" s="372"/>
      <c r="D3471" s="333" t="str">
        <f t="shared" si="1020"/>
        <v/>
      </c>
      <c r="E3471" s="373"/>
      <c r="F3471" s="339">
        <f t="shared" si="1021"/>
        <v>0</v>
      </c>
      <c r="G3471" s="340">
        <f t="shared" si="1022"/>
        <v>0</v>
      </c>
    </row>
    <row r="3472" spans="1:9" ht="20.100000000000001" customHeight="1">
      <c r="A3472" s="371" t="str">
        <f t="shared" si="1018"/>
        <v/>
      </c>
      <c r="B3472" s="336" t="str">
        <f t="shared" si="1019"/>
        <v/>
      </c>
      <c r="C3472" s="372"/>
      <c r="D3472" s="333" t="str">
        <f t="shared" si="1020"/>
        <v/>
      </c>
      <c r="E3472" s="373"/>
      <c r="F3472" s="339">
        <f t="shared" si="1021"/>
        <v>0</v>
      </c>
      <c r="G3472" s="340">
        <f t="shared" si="1022"/>
        <v>0</v>
      </c>
      <c r="I3472" s="457"/>
    </row>
    <row r="3473" spans="1:7" ht="20.100000000000001" customHeight="1">
      <c r="A3473" s="379"/>
      <c r="B3473" s="338"/>
      <c r="C3473" s="360"/>
      <c r="D3473" s="338"/>
      <c r="E3473" s="356"/>
      <c r="F3473" s="598" t="s">
        <v>29</v>
      </c>
      <c r="G3473" s="341">
        <f>SUBTOTAL(9,G3464:G3472)</f>
        <v>0</v>
      </c>
    </row>
    <row r="3474" spans="1:7" ht="20.100000000000001" customHeight="1" thickBot="1">
      <c r="A3474" s="380"/>
      <c r="B3474" s="381"/>
      <c r="C3474" s="382"/>
      <c r="D3474" s="381"/>
      <c r="E3474" s="383"/>
      <c r="F3474" s="384"/>
      <c r="G3474" s="385"/>
    </row>
    <row r="3475" spans="1:7" ht="20.100000000000001" customHeight="1" thickBot="1">
      <c r="A3475" s="395">
        <f>B3433</f>
        <v>65</v>
      </c>
      <c r="B3475" s="386" t="str">
        <f>C3433</f>
        <v xml:space="preserve">Red de cloacas - Provisión, acarreo y coloc. materiales  p/la ejecución de Bocas de Registros s/calle, incl. tapa de HF, etc. </v>
      </c>
      <c r="C3475" s="387"/>
      <c r="D3475" s="387" t="s">
        <v>30</v>
      </c>
      <c r="E3475" s="388"/>
      <c r="F3475" s="389" t="s">
        <v>31</v>
      </c>
      <c r="G3475" s="390">
        <f>SUBTOTAL(9,G3438:G3474)</f>
        <v>0</v>
      </c>
    </row>
    <row r="3476" spans="1:7" ht="20.100000000000001" customHeight="1" thickTop="1" thickBot="1"/>
    <row r="3477" spans="1:7" ht="20.100000000000001" customHeight="1" thickTop="1">
      <c r="A3477" s="391" t="s">
        <v>1255</v>
      </c>
      <c r="B3477" s="392"/>
      <c r="C3477" s="392"/>
      <c r="D3477" s="392"/>
      <c r="E3477" s="392"/>
      <c r="F3477" s="392"/>
      <c r="G3477" s="393"/>
    </row>
    <row r="3478" spans="1:7" ht="20.100000000000001" customHeight="1">
      <c r="A3478" s="344" t="s">
        <v>719</v>
      </c>
      <c r="B3478" s="345" t="str">
        <f>Comitente</f>
        <v>INSTITUTO PROVINCIAL DE LA VIVIENDA</v>
      </c>
      <c r="C3478" s="346"/>
      <c r="D3478" s="347"/>
      <c r="E3478" s="347"/>
      <c r="F3478" s="348"/>
      <c r="G3478" s="349"/>
    </row>
    <row r="3479" spans="1:7" ht="20.100000000000001" customHeight="1">
      <c r="A3479" s="344" t="s">
        <v>720</v>
      </c>
      <c r="B3479" s="345" t="str">
        <f>Contratista</f>
        <v>xxxxxx</v>
      </c>
      <c r="C3479" s="350"/>
      <c r="D3479" s="350"/>
      <c r="E3479" s="350"/>
      <c r="F3479" s="351"/>
      <c r="G3479" s="352"/>
    </row>
    <row r="3480" spans="1:7" ht="20.100000000000001" customHeight="1">
      <c r="A3480" s="344" t="s">
        <v>20</v>
      </c>
      <c r="B3480" s="345" t="str">
        <f>Obra</f>
        <v>BARRIO SAN CAYETANO - DPTO. CHIMBAS</v>
      </c>
      <c r="C3480" s="350"/>
      <c r="D3480" s="350"/>
      <c r="E3480" s="350"/>
      <c r="F3480" s="351" t="s">
        <v>33</v>
      </c>
      <c r="G3480" s="353">
        <f>+Datos!$C$10</f>
        <v>43525</v>
      </c>
    </row>
    <row r="3481" spans="1:7" ht="20.100000000000001" customHeight="1">
      <c r="A3481" s="354" t="s">
        <v>718</v>
      </c>
      <c r="B3481" s="355" t="str">
        <f>Ubicación</f>
        <v>DPTO. CHIMBAS</v>
      </c>
      <c r="C3481" s="355"/>
      <c r="D3481" s="338"/>
      <c r="E3481" s="356"/>
      <c r="F3481" s="357"/>
      <c r="G3481" s="358"/>
    </row>
    <row r="3482" spans="1:7" ht="20.100000000000001" customHeight="1">
      <c r="A3482" s="354" t="s">
        <v>34</v>
      </c>
      <c r="B3482" s="359" t="s">
        <v>1126</v>
      </c>
      <c r="C3482" s="360" t="str">
        <f>IFERROR(VLOOKUP(B3482,Tabla_CyP,2,FALSE),"")</f>
        <v>INFRAESTRUCTURA</v>
      </c>
      <c r="D3482" s="361"/>
      <c r="E3482" s="356"/>
      <c r="F3482" s="357"/>
      <c r="G3482" s="358"/>
    </row>
    <row r="3483" spans="1:7" ht="20.100000000000001" customHeight="1">
      <c r="A3483" s="354" t="s">
        <v>21</v>
      </c>
      <c r="B3483" s="394">
        <f>IFERROR(VLOOKUP(COUNTIF($A$1:A3483,"ITEM:"),Tabla_NumeroItem,2,FALSE),"")</f>
        <v>66</v>
      </c>
      <c r="C3483" s="360" t="str">
        <f>IFERROR(VLOOKUP(B3483,Tabla_CyP,2,FALSE),"")</f>
        <v>Red de cloacas - Excavación de zanjas para inst. cañeías, sin depresión de napa</v>
      </c>
      <c r="D3483" s="338"/>
      <c r="E3483" s="356"/>
      <c r="F3483" s="351" t="s">
        <v>22</v>
      </c>
      <c r="G3483" s="362" t="str">
        <f>IFERROR(VLOOKUP(B3483,Tabla_CyP,4,FALSE),"")</f>
        <v>m3</v>
      </c>
    </row>
    <row r="3484" spans="1:7" ht="20.100000000000001" customHeight="1">
      <c r="A3484" s="354"/>
      <c r="B3484" s="355"/>
      <c r="C3484" s="360"/>
      <c r="D3484" s="338"/>
      <c r="E3484" s="356"/>
      <c r="F3484" s="357"/>
      <c r="G3484" s="358"/>
    </row>
    <row r="3485" spans="1:7" ht="20.100000000000001" customHeight="1">
      <c r="A3485" s="628" t="s">
        <v>581</v>
      </c>
      <c r="B3485" s="629"/>
      <c r="C3485" s="630" t="s">
        <v>0</v>
      </c>
      <c r="D3485" s="630" t="s">
        <v>23</v>
      </c>
      <c r="E3485" s="632" t="s">
        <v>24</v>
      </c>
      <c r="F3485" s="624" t="s">
        <v>25</v>
      </c>
      <c r="G3485" s="626" t="s">
        <v>26</v>
      </c>
    </row>
    <row r="3486" spans="1:7" ht="20.100000000000001" customHeight="1">
      <c r="A3486" s="363" t="s">
        <v>582</v>
      </c>
      <c r="B3486" s="364" t="s">
        <v>583</v>
      </c>
      <c r="C3486" s="631"/>
      <c r="D3486" s="631"/>
      <c r="E3486" s="633"/>
      <c r="F3486" s="625"/>
      <c r="G3486" s="627"/>
    </row>
    <row r="3487" spans="1:7" ht="20.100000000000001" customHeight="1">
      <c r="A3487" s="599"/>
      <c r="B3487" s="365"/>
      <c r="C3487" s="366" t="s">
        <v>721</v>
      </c>
      <c r="D3487" s="367"/>
      <c r="E3487" s="368"/>
      <c r="F3487" s="369"/>
      <c r="G3487" s="370"/>
    </row>
    <row r="3488" spans="1:7" ht="20.100000000000001" customHeight="1">
      <c r="A3488" s="371" t="str">
        <f t="shared" ref="A3488:A3501" si="1023">IFERROR(VLOOKUP(C3488,Tabla_Insumos,4,FALSE),"")</f>
        <v/>
      </c>
      <c r="B3488" s="336" t="str">
        <f t="shared" ref="B3488:B3501" si="1024">IFERROR(VLOOKUP(C3488,Tabla_Insumos,5,FALSE),"")</f>
        <v/>
      </c>
      <c r="C3488" s="409"/>
      <c r="D3488" s="333" t="str">
        <f t="shared" ref="D3488:D3501" si="1025">IFERROR(VLOOKUP(C3488,Tabla_Insumos,2,FALSE),"")</f>
        <v/>
      </c>
      <c r="E3488" s="424"/>
      <c r="F3488" s="339">
        <f t="shared" ref="F3488:F3501" si="1026">IFERROR(VLOOKUP(C3488,Tabla_Insumos,3,FALSE),0)</f>
        <v>0</v>
      </c>
      <c r="G3488" s="340">
        <f>ROUND(E3488*F3488,2)</f>
        <v>0</v>
      </c>
    </row>
    <row r="3489" spans="1:7" ht="20.100000000000001" customHeight="1">
      <c r="A3489" s="371" t="str">
        <f t="shared" si="1023"/>
        <v/>
      </c>
      <c r="B3489" s="336" t="str">
        <f t="shared" si="1024"/>
        <v/>
      </c>
      <c r="C3489" s="334"/>
      <c r="D3489" s="333" t="str">
        <f t="shared" si="1025"/>
        <v/>
      </c>
      <c r="E3489" s="337"/>
      <c r="F3489" s="339">
        <f t="shared" si="1026"/>
        <v>0</v>
      </c>
      <c r="G3489" s="340">
        <f t="shared" ref="G3489:G3501" si="1027">ROUND(E3489*F3489,2)</f>
        <v>0</v>
      </c>
    </row>
    <row r="3490" spans="1:7" ht="20.100000000000001" customHeight="1">
      <c r="A3490" s="371" t="str">
        <f t="shared" si="1023"/>
        <v/>
      </c>
      <c r="B3490" s="336" t="str">
        <f t="shared" si="1024"/>
        <v/>
      </c>
      <c r="C3490" s="334"/>
      <c r="D3490" s="333" t="str">
        <f t="shared" si="1025"/>
        <v/>
      </c>
      <c r="E3490" s="337"/>
      <c r="F3490" s="339">
        <f t="shared" si="1026"/>
        <v>0</v>
      </c>
      <c r="G3490" s="340">
        <f t="shared" si="1027"/>
        <v>0</v>
      </c>
    </row>
    <row r="3491" spans="1:7" ht="20.100000000000001" customHeight="1">
      <c r="A3491" s="371" t="str">
        <f t="shared" si="1023"/>
        <v/>
      </c>
      <c r="B3491" s="336" t="str">
        <f t="shared" si="1024"/>
        <v/>
      </c>
      <c r="C3491" s="335"/>
      <c r="D3491" s="333" t="str">
        <f t="shared" si="1025"/>
        <v/>
      </c>
      <c r="E3491" s="337"/>
      <c r="F3491" s="339">
        <f t="shared" si="1026"/>
        <v>0</v>
      </c>
      <c r="G3491" s="340">
        <f t="shared" si="1027"/>
        <v>0</v>
      </c>
    </row>
    <row r="3492" spans="1:7" ht="20.100000000000001" customHeight="1">
      <c r="A3492" s="371" t="str">
        <f t="shared" si="1023"/>
        <v/>
      </c>
      <c r="B3492" s="336" t="str">
        <f t="shared" si="1024"/>
        <v/>
      </c>
      <c r="C3492" s="336"/>
      <c r="D3492" s="333" t="str">
        <f t="shared" si="1025"/>
        <v/>
      </c>
      <c r="E3492" s="337"/>
      <c r="F3492" s="339">
        <f t="shared" si="1026"/>
        <v>0</v>
      </c>
      <c r="G3492" s="340">
        <f t="shared" si="1027"/>
        <v>0</v>
      </c>
    </row>
    <row r="3493" spans="1:7" ht="20.100000000000001" customHeight="1">
      <c r="A3493" s="371" t="str">
        <f t="shared" si="1023"/>
        <v/>
      </c>
      <c r="B3493" s="336" t="str">
        <f t="shared" si="1024"/>
        <v/>
      </c>
      <c r="C3493" s="372"/>
      <c r="D3493" s="333" t="str">
        <f t="shared" si="1025"/>
        <v/>
      </c>
      <c r="E3493" s="373"/>
      <c r="F3493" s="339">
        <f t="shared" si="1026"/>
        <v>0</v>
      </c>
      <c r="G3493" s="340">
        <f t="shared" si="1027"/>
        <v>0</v>
      </c>
    </row>
    <row r="3494" spans="1:7" ht="20.100000000000001" customHeight="1">
      <c r="A3494" s="371" t="str">
        <f t="shared" si="1023"/>
        <v/>
      </c>
      <c r="B3494" s="336" t="str">
        <f t="shared" si="1024"/>
        <v/>
      </c>
      <c r="C3494" s="372"/>
      <c r="D3494" s="333" t="str">
        <f t="shared" si="1025"/>
        <v/>
      </c>
      <c r="E3494" s="373"/>
      <c r="F3494" s="339">
        <f t="shared" si="1026"/>
        <v>0</v>
      </c>
      <c r="G3494" s="340">
        <f t="shared" si="1027"/>
        <v>0</v>
      </c>
    </row>
    <row r="3495" spans="1:7" ht="20.100000000000001" customHeight="1">
      <c r="A3495" s="371" t="str">
        <f t="shared" si="1023"/>
        <v/>
      </c>
      <c r="B3495" s="336" t="str">
        <f t="shared" si="1024"/>
        <v/>
      </c>
      <c r="C3495" s="372"/>
      <c r="D3495" s="333" t="str">
        <f t="shared" si="1025"/>
        <v/>
      </c>
      <c r="E3495" s="373"/>
      <c r="F3495" s="339">
        <f t="shared" si="1026"/>
        <v>0</v>
      </c>
      <c r="G3495" s="340">
        <f t="shared" si="1027"/>
        <v>0</v>
      </c>
    </row>
    <row r="3496" spans="1:7" ht="20.100000000000001" customHeight="1">
      <c r="A3496" s="371" t="str">
        <f t="shared" si="1023"/>
        <v/>
      </c>
      <c r="B3496" s="336" t="str">
        <f t="shared" si="1024"/>
        <v/>
      </c>
      <c r="C3496" s="372"/>
      <c r="D3496" s="333" t="str">
        <f t="shared" si="1025"/>
        <v/>
      </c>
      <c r="E3496" s="373"/>
      <c r="F3496" s="339">
        <f t="shared" si="1026"/>
        <v>0</v>
      </c>
      <c r="G3496" s="340">
        <f t="shared" si="1027"/>
        <v>0</v>
      </c>
    </row>
    <row r="3497" spans="1:7" ht="20.100000000000001" customHeight="1">
      <c r="A3497" s="371" t="str">
        <f t="shared" si="1023"/>
        <v/>
      </c>
      <c r="B3497" s="336" t="str">
        <f t="shared" si="1024"/>
        <v/>
      </c>
      <c r="C3497" s="372"/>
      <c r="D3497" s="333" t="str">
        <f t="shared" si="1025"/>
        <v/>
      </c>
      <c r="E3497" s="373"/>
      <c r="F3497" s="339">
        <f t="shared" si="1026"/>
        <v>0</v>
      </c>
      <c r="G3497" s="340">
        <f t="shared" si="1027"/>
        <v>0</v>
      </c>
    </row>
    <row r="3498" spans="1:7" ht="20.100000000000001" customHeight="1">
      <c r="A3498" s="371" t="str">
        <f t="shared" si="1023"/>
        <v/>
      </c>
      <c r="B3498" s="336" t="str">
        <f t="shared" si="1024"/>
        <v/>
      </c>
      <c r="C3498" s="372"/>
      <c r="D3498" s="333" t="str">
        <f t="shared" si="1025"/>
        <v/>
      </c>
      <c r="E3498" s="373"/>
      <c r="F3498" s="339">
        <f t="shared" si="1026"/>
        <v>0</v>
      </c>
      <c r="G3498" s="340">
        <f t="shared" si="1027"/>
        <v>0</v>
      </c>
    </row>
    <row r="3499" spans="1:7" ht="20.100000000000001" customHeight="1">
      <c r="A3499" s="371" t="str">
        <f t="shared" si="1023"/>
        <v/>
      </c>
      <c r="B3499" s="336" t="str">
        <f t="shared" si="1024"/>
        <v/>
      </c>
      <c r="C3499" s="372"/>
      <c r="D3499" s="333" t="str">
        <f t="shared" si="1025"/>
        <v/>
      </c>
      <c r="E3499" s="373"/>
      <c r="F3499" s="339">
        <f t="shared" si="1026"/>
        <v>0</v>
      </c>
      <c r="G3499" s="340">
        <f t="shared" si="1027"/>
        <v>0</v>
      </c>
    </row>
    <row r="3500" spans="1:7" ht="20.100000000000001" customHeight="1">
      <c r="A3500" s="371" t="str">
        <f t="shared" si="1023"/>
        <v/>
      </c>
      <c r="B3500" s="336" t="str">
        <f t="shared" si="1024"/>
        <v/>
      </c>
      <c r="C3500" s="372"/>
      <c r="D3500" s="333" t="str">
        <f t="shared" si="1025"/>
        <v/>
      </c>
      <c r="E3500" s="373"/>
      <c r="F3500" s="339">
        <f t="shared" si="1026"/>
        <v>0</v>
      </c>
      <c r="G3500" s="340">
        <f t="shared" si="1027"/>
        <v>0</v>
      </c>
    </row>
    <row r="3501" spans="1:7" ht="20.100000000000001" customHeight="1">
      <c r="A3501" s="371" t="str">
        <f t="shared" si="1023"/>
        <v/>
      </c>
      <c r="B3501" s="336" t="str">
        <f t="shared" si="1024"/>
        <v/>
      </c>
      <c r="C3501" s="372"/>
      <c r="D3501" s="333" t="str">
        <f t="shared" si="1025"/>
        <v/>
      </c>
      <c r="E3501" s="373"/>
      <c r="F3501" s="339">
        <f t="shared" si="1026"/>
        <v>0</v>
      </c>
      <c r="G3501" s="340">
        <f t="shared" si="1027"/>
        <v>0</v>
      </c>
    </row>
    <row r="3502" spans="1:7" ht="20.100000000000001" customHeight="1">
      <c r="A3502" s="374"/>
      <c r="B3502" s="360"/>
      <c r="C3502" s="360"/>
      <c r="D3502" s="338"/>
      <c r="E3502" s="356"/>
      <c r="F3502" s="598" t="s">
        <v>27</v>
      </c>
      <c r="G3502" s="341">
        <f>SUBTOTAL(9,G3488:G3501)</f>
        <v>0</v>
      </c>
    </row>
    <row r="3503" spans="1:7" ht="20.100000000000001" customHeight="1">
      <c r="A3503" s="374"/>
      <c r="B3503" s="360"/>
      <c r="C3503" s="347" t="s">
        <v>722</v>
      </c>
      <c r="D3503" s="338"/>
      <c r="E3503" s="356"/>
      <c r="F3503" s="357"/>
      <c r="G3503" s="375"/>
    </row>
    <row r="3504" spans="1:7" ht="20.100000000000001" customHeight="1">
      <c r="A3504" s="371" t="str">
        <f t="shared" ref="A3504:A3511" si="1028">IFERROR(VLOOKUP(C3504,Tabla_Insumos,4,FALSE),"")</f>
        <v/>
      </c>
      <c r="B3504" s="336" t="str">
        <f t="shared" ref="B3504:B3511" si="1029">IFERROR(VLOOKUP(C3504,Tabla_Insumos,5,FALSE),"")</f>
        <v/>
      </c>
      <c r="C3504" s="372"/>
      <c r="D3504" s="333" t="str">
        <f t="shared" ref="D3504:D3511" si="1030">IFERROR(VLOOKUP(C3504,Tabla_Insumos,2,FALSE),"")</f>
        <v/>
      </c>
      <c r="E3504" s="403"/>
      <c r="F3504" s="376">
        <f t="shared" ref="F3504:F3511" si="1031">IFERROR(VLOOKUP(C3504,Tabla_Insumos,3,FALSE),0)</f>
        <v>0</v>
      </c>
      <c r="G3504" s="340">
        <f>ROUND(E3504*F3504,2)</f>
        <v>0</v>
      </c>
    </row>
    <row r="3505" spans="1:7" ht="20.100000000000001" customHeight="1">
      <c r="A3505" s="371" t="str">
        <f t="shared" si="1028"/>
        <v/>
      </c>
      <c r="B3505" s="336" t="str">
        <f t="shared" si="1029"/>
        <v/>
      </c>
      <c r="C3505" s="372"/>
      <c r="D3505" s="333" t="str">
        <f t="shared" si="1030"/>
        <v/>
      </c>
      <c r="E3505" s="403"/>
      <c r="F3505" s="376">
        <f t="shared" si="1031"/>
        <v>0</v>
      </c>
      <c r="G3505" s="340">
        <f t="shared" ref="G3505:G3511" si="1032">ROUND(E3505*F3505,2)</f>
        <v>0</v>
      </c>
    </row>
    <row r="3506" spans="1:7" ht="20.100000000000001" customHeight="1">
      <c r="A3506" s="371" t="str">
        <f t="shared" si="1028"/>
        <v/>
      </c>
      <c r="B3506" s="336" t="str">
        <f t="shared" si="1029"/>
        <v/>
      </c>
      <c r="C3506" s="372"/>
      <c r="D3506" s="333" t="str">
        <f t="shared" si="1030"/>
        <v/>
      </c>
      <c r="E3506" s="403"/>
      <c r="F3506" s="376">
        <f>+G3504+G3505</f>
        <v>0</v>
      </c>
      <c r="G3506" s="340">
        <f t="shared" si="1032"/>
        <v>0</v>
      </c>
    </row>
    <row r="3507" spans="1:7" ht="20.100000000000001" customHeight="1">
      <c r="A3507" s="371" t="str">
        <f t="shared" si="1028"/>
        <v/>
      </c>
      <c r="B3507" s="336" t="str">
        <f t="shared" si="1029"/>
        <v/>
      </c>
      <c r="C3507" s="372"/>
      <c r="D3507" s="333" t="str">
        <f t="shared" si="1030"/>
        <v/>
      </c>
      <c r="E3507" s="403"/>
      <c r="F3507" s="376">
        <f>+G3504+G3505+G3506</f>
        <v>0</v>
      </c>
      <c r="G3507" s="340">
        <f t="shared" si="1032"/>
        <v>0</v>
      </c>
    </row>
    <row r="3508" spans="1:7" ht="20.100000000000001" customHeight="1">
      <c r="A3508" s="371" t="str">
        <f t="shared" si="1028"/>
        <v/>
      </c>
      <c r="B3508" s="336" t="str">
        <f t="shared" si="1029"/>
        <v/>
      </c>
      <c r="C3508" s="336"/>
      <c r="D3508" s="333" t="str">
        <f t="shared" si="1030"/>
        <v/>
      </c>
      <c r="E3508" s="337"/>
      <c r="F3508" s="376">
        <f t="shared" si="1031"/>
        <v>0</v>
      </c>
      <c r="G3508" s="340">
        <f t="shared" si="1032"/>
        <v>0</v>
      </c>
    </row>
    <row r="3509" spans="1:7" ht="20.100000000000001" customHeight="1">
      <c r="A3509" s="371" t="str">
        <f t="shared" si="1028"/>
        <v/>
      </c>
      <c r="B3509" s="336" t="str">
        <f t="shared" si="1029"/>
        <v/>
      </c>
      <c r="C3509" s="336"/>
      <c r="D3509" s="333" t="str">
        <f t="shared" si="1030"/>
        <v/>
      </c>
      <c r="E3509" s="337"/>
      <c r="F3509" s="376">
        <f t="shared" si="1031"/>
        <v>0</v>
      </c>
      <c r="G3509" s="340">
        <f t="shared" si="1032"/>
        <v>0</v>
      </c>
    </row>
    <row r="3510" spans="1:7" ht="20.100000000000001" customHeight="1">
      <c r="A3510" s="371" t="str">
        <f t="shared" si="1028"/>
        <v/>
      </c>
      <c r="B3510" s="336" t="str">
        <f t="shared" si="1029"/>
        <v/>
      </c>
      <c r="C3510" s="372"/>
      <c r="D3510" s="333" t="str">
        <f t="shared" si="1030"/>
        <v/>
      </c>
      <c r="E3510" s="373"/>
      <c r="F3510" s="376">
        <f t="shared" si="1031"/>
        <v>0</v>
      </c>
      <c r="G3510" s="340">
        <f t="shared" si="1032"/>
        <v>0</v>
      </c>
    </row>
    <row r="3511" spans="1:7" ht="20.100000000000001" customHeight="1">
      <c r="A3511" s="371" t="str">
        <f t="shared" si="1028"/>
        <v/>
      </c>
      <c r="B3511" s="336" t="str">
        <f t="shared" si="1029"/>
        <v/>
      </c>
      <c r="C3511" s="372"/>
      <c r="D3511" s="333" t="str">
        <f t="shared" si="1030"/>
        <v/>
      </c>
      <c r="E3511" s="373"/>
      <c r="F3511" s="376">
        <f t="shared" si="1031"/>
        <v>0</v>
      </c>
      <c r="G3511" s="340">
        <f t="shared" si="1032"/>
        <v>0</v>
      </c>
    </row>
    <row r="3512" spans="1:7" ht="20.100000000000001" customHeight="1">
      <c r="A3512" s="374"/>
      <c r="B3512" s="360"/>
      <c r="C3512" s="360"/>
      <c r="D3512" s="338"/>
      <c r="E3512" s="356"/>
      <c r="F3512" s="598" t="s">
        <v>28</v>
      </c>
      <c r="G3512" s="341">
        <f>SUBTOTAL(9,G3504:G3511)</f>
        <v>0</v>
      </c>
    </row>
    <row r="3513" spans="1:7" ht="20.100000000000001" customHeight="1">
      <c r="A3513" s="374"/>
      <c r="B3513" s="360"/>
      <c r="C3513" s="347" t="s">
        <v>723</v>
      </c>
      <c r="D3513" s="338"/>
      <c r="E3513" s="356"/>
      <c r="F3513" s="357"/>
      <c r="G3513" s="375"/>
    </row>
    <row r="3514" spans="1:7" ht="20.100000000000001" customHeight="1">
      <c r="A3514" s="371" t="str">
        <f t="shared" ref="A3514:A3522" si="1033">IFERROR(VLOOKUP(C3514,Tabla_Insumos,4,FALSE),"")</f>
        <v/>
      </c>
      <c r="B3514" s="336" t="str">
        <f t="shared" ref="B3514:B3522" si="1034">IFERROR(VLOOKUP(C3514,Tabla_Insumos,5,FALSE),"")</f>
        <v/>
      </c>
      <c r="C3514" s="418"/>
      <c r="D3514" s="333" t="str">
        <f t="shared" ref="D3514:D3522" si="1035">IFERROR(VLOOKUP(C3514,Tabla_Insumos,2,FALSE),"")</f>
        <v/>
      </c>
      <c r="E3514" s="402"/>
      <c r="F3514" s="339">
        <f t="shared" ref="F3514:F3522" si="1036">IFERROR(VLOOKUP(C3514,Tabla_Insumos,3,FALSE),0)</f>
        <v>0</v>
      </c>
      <c r="G3514" s="340">
        <f>ROUND(E3514*F3514,2)</f>
        <v>0</v>
      </c>
    </row>
    <row r="3515" spans="1:7" ht="20.100000000000001" customHeight="1">
      <c r="A3515" s="371" t="str">
        <f t="shared" si="1033"/>
        <v/>
      </c>
      <c r="B3515" s="336" t="str">
        <f t="shared" si="1034"/>
        <v/>
      </c>
      <c r="C3515" s="418"/>
      <c r="D3515" s="333" t="str">
        <f t="shared" si="1035"/>
        <v/>
      </c>
      <c r="E3515" s="402"/>
      <c r="F3515" s="339">
        <f t="shared" si="1036"/>
        <v>0</v>
      </c>
      <c r="G3515" s="340">
        <f t="shared" ref="G3515:G3522" si="1037">ROUND(E3515*F3515,2)</f>
        <v>0</v>
      </c>
    </row>
    <row r="3516" spans="1:7" ht="20.100000000000001" customHeight="1">
      <c r="A3516" s="371" t="str">
        <f t="shared" si="1033"/>
        <v/>
      </c>
      <c r="B3516" s="336" t="str">
        <f t="shared" si="1034"/>
        <v/>
      </c>
      <c r="C3516" s="404"/>
      <c r="D3516" s="333" t="str">
        <f t="shared" si="1035"/>
        <v/>
      </c>
      <c r="E3516" s="402"/>
      <c r="F3516" s="339">
        <f t="shared" si="1036"/>
        <v>0</v>
      </c>
      <c r="G3516" s="340">
        <f t="shared" si="1037"/>
        <v>0</v>
      </c>
    </row>
    <row r="3517" spans="1:7" ht="20.100000000000001" customHeight="1">
      <c r="A3517" s="371" t="str">
        <f t="shared" si="1033"/>
        <v/>
      </c>
      <c r="B3517" s="336" t="str">
        <f t="shared" si="1034"/>
        <v/>
      </c>
      <c r="C3517" s="377"/>
      <c r="D3517" s="333" t="str">
        <f t="shared" si="1035"/>
        <v/>
      </c>
      <c r="E3517" s="337"/>
      <c r="F3517" s="339">
        <f t="shared" si="1036"/>
        <v>0</v>
      </c>
      <c r="G3517" s="340">
        <f t="shared" si="1037"/>
        <v>0</v>
      </c>
    </row>
    <row r="3518" spans="1:7" ht="20.100000000000001" customHeight="1">
      <c r="A3518" s="371" t="str">
        <f t="shared" si="1033"/>
        <v/>
      </c>
      <c r="B3518" s="336" t="str">
        <f t="shared" si="1034"/>
        <v/>
      </c>
      <c r="C3518" s="378"/>
      <c r="D3518" s="333" t="str">
        <f t="shared" si="1035"/>
        <v/>
      </c>
      <c r="E3518" s="337"/>
      <c r="F3518" s="339">
        <f t="shared" si="1036"/>
        <v>0</v>
      </c>
      <c r="G3518" s="340">
        <f t="shared" si="1037"/>
        <v>0</v>
      </c>
    </row>
    <row r="3519" spans="1:7" ht="20.100000000000001" customHeight="1">
      <c r="A3519" s="371" t="str">
        <f t="shared" si="1033"/>
        <v/>
      </c>
      <c r="B3519" s="336" t="str">
        <f t="shared" si="1034"/>
        <v/>
      </c>
      <c r="C3519" s="372"/>
      <c r="D3519" s="333" t="str">
        <f t="shared" si="1035"/>
        <v/>
      </c>
      <c r="E3519" s="373"/>
      <c r="F3519" s="339">
        <f t="shared" si="1036"/>
        <v>0</v>
      </c>
      <c r="G3519" s="340">
        <f t="shared" si="1037"/>
        <v>0</v>
      </c>
    </row>
    <row r="3520" spans="1:7" ht="20.100000000000001" customHeight="1">
      <c r="A3520" s="371" t="str">
        <f t="shared" si="1033"/>
        <v/>
      </c>
      <c r="B3520" s="336" t="str">
        <f t="shared" si="1034"/>
        <v/>
      </c>
      <c r="C3520" s="372"/>
      <c r="D3520" s="333" t="str">
        <f t="shared" si="1035"/>
        <v/>
      </c>
      <c r="E3520" s="373"/>
      <c r="F3520" s="339">
        <f t="shared" si="1036"/>
        <v>0</v>
      </c>
      <c r="G3520" s="340">
        <f t="shared" si="1037"/>
        <v>0</v>
      </c>
    </row>
    <row r="3521" spans="1:7" ht="20.100000000000001" customHeight="1">
      <c r="A3521" s="371" t="str">
        <f t="shared" si="1033"/>
        <v/>
      </c>
      <c r="B3521" s="336" t="str">
        <f t="shared" si="1034"/>
        <v/>
      </c>
      <c r="C3521" s="372"/>
      <c r="D3521" s="333" t="str">
        <f t="shared" si="1035"/>
        <v/>
      </c>
      <c r="E3521" s="373"/>
      <c r="F3521" s="339">
        <f t="shared" si="1036"/>
        <v>0</v>
      </c>
      <c r="G3521" s="340">
        <f t="shared" si="1037"/>
        <v>0</v>
      </c>
    </row>
    <row r="3522" spans="1:7" ht="20.100000000000001" customHeight="1">
      <c r="A3522" s="371" t="str">
        <f t="shared" si="1033"/>
        <v/>
      </c>
      <c r="B3522" s="336" t="str">
        <f t="shared" si="1034"/>
        <v/>
      </c>
      <c r="C3522" s="372"/>
      <c r="D3522" s="333" t="str">
        <f t="shared" si="1035"/>
        <v/>
      </c>
      <c r="E3522" s="373"/>
      <c r="F3522" s="339">
        <f t="shared" si="1036"/>
        <v>0</v>
      </c>
      <c r="G3522" s="340">
        <f t="shared" si="1037"/>
        <v>0</v>
      </c>
    </row>
    <row r="3523" spans="1:7" ht="20.100000000000001" customHeight="1">
      <c r="A3523" s="379"/>
      <c r="B3523" s="338"/>
      <c r="C3523" s="360"/>
      <c r="D3523" s="338"/>
      <c r="E3523" s="356"/>
      <c r="F3523" s="598" t="s">
        <v>29</v>
      </c>
      <c r="G3523" s="341">
        <f>SUBTOTAL(9,G3514:G3522)</f>
        <v>0</v>
      </c>
    </row>
    <row r="3524" spans="1:7" ht="20.100000000000001" customHeight="1" thickBot="1">
      <c r="A3524" s="380"/>
      <c r="B3524" s="381"/>
      <c r="C3524" s="382"/>
      <c r="D3524" s="381"/>
      <c r="E3524" s="383"/>
      <c r="F3524" s="384"/>
      <c r="G3524" s="385"/>
    </row>
    <row r="3525" spans="1:7" ht="20.100000000000001" customHeight="1" thickBot="1">
      <c r="A3525" s="395">
        <f>B3483</f>
        <v>66</v>
      </c>
      <c r="B3525" s="386" t="str">
        <f>C3483</f>
        <v>Red de cloacas - Excavación de zanjas para inst. cañeías, sin depresión de napa</v>
      </c>
      <c r="C3525" s="387"/>
      <c r="D3525" s="387" t="s">
        <v>30</v>
      </c>
      <c r="E3525" s="388"/>
      <c r="F3525" s="389" t="s">
        <v>31</v>
      </c>
      <c r="G3525" s="390">
        <f>SUBTOTAL(9,G3488:G3524)</f>
        <v>0</v>
      </c>
    </row>
    <row r="3526" spans="1:7" ht="20.100000000000001" customHeight="1" thickTop="1" thickBot="1"/>
    <row r="3527" spans="1:7" ht="20.100000000000001" customHeight="1" thickTop="1">
      <c r="A3527" s="391" t="s">
        <v>1255</v>
      </c>
      <c r="B3527" s="392"/>
      <c r="C3527" s="392"/>
      <c r="D3527" s="392"/>
      <c r="E3527" s="392"/>
      <c r="F3527" s="392"/>
      <c r="G3527" s="393"/>
    </row>
    <row r="3528" spans="1:7" ht="20.100000000000001" customHeight="1">
      <c r="A3528" s="344" t="s">
        <v>719</v>
      </c>
      <c r="B3528" s="345" t="str">
        <f>Comitente</f>
        <v>INSTITUTO PROVINCIAL DE LA VIVIENDA</v>
      </c>
      <c r="C3528" s="346"/>
      <c r="D3528" s="347"/>
      <c r="E3528" s="347"/>
      <c r="F3528" s="348"/>
      <c r="G3528" s="349"/>
    </row>
    <row r="3529" spans="1:7" ht="20.100000000000001" customHeight="1">
      <c r="A3529" s="344" t="s">
        <v>720</v>
      </c>
      <c r="B3529" s="345" t="str">
        <f>Contratista</f>
        <v>xxxxxx</v>
      </c>
      <c r="C3529" s="350"/>
      <c r="D3529" s="350"/>
      <c r="E3529" s="350"/>
      <c r="F3529" s="351"/>
      <c r="G3529" s="352"/>
    </row>
    <row r="3530" spans="1:7" ht="20.100000000000001" customHeight="1">
      <c r="A3530" s="344" t="s">
        <v>20</v>
      </c>
      <c r="B3530" s="345" t="str">
        <f>Obra</f>
        <v>BARRIO SAN CAYETANO - DPTO. CHIMBAS</v>
      </c>
      <c r="C3530" s="350"/>
      <c r="D3530" s="350"/>
      <c r="E3530" s="350"/>
      <c r="F3530" s="351" t="s">
        <v>33</v>
      </c>
      <c r="G3530" s="353">
        <f>+Datos!$C$10</f>
        <v>43525</v>
      </c>
    </row>
    <row r="3531" spans="1:7" ht="20.100000000000001" customHeight="1">
      <c r="A3531" s="354" t="s">
        <v>718</v>
      </c>
      <c r="B3531" s="355" t="str">
        <f>Ubicación</f>
        <v>DPTO. CHIMBAS</v>
      </c>
      <c r="C3531" s="355"/>
      <c r="D3531" s="338"/>
      <c r="E3531" s="356"/>
      <c r="F3531" s="357"/>
      <c r="G3531" s="358"/>
    </row>
    <row r="3532" spans="1:7" ht="20.100000000000001" customHeight="1">
      <c r="A3532" s="354" t="s">
        <v>34</v>
      </c>
      <c r="B3532" s="359" t="s">
        <v>1126</v>
      </c>
      <c r="C3532" s="360" t="str">
        <f>IFERROR(VLOOKUP(B3532,Tabla_CyP,2,FALSE),"")</f>
        <v>INFRAESTRUCTURA</v>
      </c>
      <c r="D3532" s="361"/>
      <c r="E3532" s="356"/>
      <c r="F3532" s="357"/>
      <c r="G3532" s="358"/>
    </row>
    <row r="3533" spans="1:7" ht="20.100000000000001" customHeight="1">
      <c r="A3533" s="354" t="s">
        <v>21</v>
      </c>
      <c r="B3533" s="394">
        <f>IFERROR(VLOOKUP(COUNTIF($A$1:A3533,"ITEM:"),Tabla_NumeroItem,2,FALSE),"")</f>
        <v>67</v>
      </c>
      <c r="C3533" s="360" t="str">
        <f>IFERROR(VLOOKUP(B3533,Tabla_CyP,2,FALSE),"")</f>
        <v>Red de cloacas - Paquete estructural</v>
      </c>
      <c r="D3533" s="338"/>
      <c r="E3533" s="356"/>
      <c r="F3533" s="351" t="s">
        <v>22</v>
      </c>
      <c r="G3533" s="362" t="str">
        <f>IFERROR(VLOOKUP(B3533,Tabla_CyP,4,FALSE),"")</f>
        <v>m3</v>
      </c>
    </row>
    <row r="3534" spans="1:7" ht="20.100000000000001" customHeight="1">
      <c r="A3534" s="354"/>
      <c r="B3534" s="355"/>
      <c r="C3534" s="360"/>
      <c r="D3534" s="338"/>
      <c r="E3534" s="356"/>
      <c r="F3534" s="357"/>
      <c r="G3534" s="358"/>
    </row>
    <row r="3535" spans="1:7" ht="20.100000000000001" customHeight="1">
      <c r="A3535" s="628" t="s">
        <v>581</v>
      </c>
      <c r="B3535" s="629"/>
      <c r="C3535" s="630" t="s">
        <v>0</v>
      </c>
      <c r="D3535" s="630" t="s">
        <v>23</v>
      </c>
      <c r="E3535" s="632" t="s">
        <v>24</v>
      </c>
      <c r="F3535" s="624" t="s">
        <v>25</v>
      </c>
      <c r="G3535" s="626" t="s">
        <v>26</v>
      </c>
    </row>
    <row r="3536" spans="1:7" ht="20.100000000000001" customHeight="1">
      <c r="A3536" s="363" t="s">
        <v>582</v>
      </c>
      <c r="B3536" s="364" t="s">
        <v>583</v>
      </c>
      <c r="C3536" s="631"/>
      <c r="D3536" s="631"/>
      <c r="E3536" s="633"/>
      <c r="F3536" s="625"/>
      <c r="G3536" s="627"/>
    </row>
    <row r="3537" spans="1:7" ht="20.100000000000001" customHeight="1">
      <c r="A3537" s="599"/>
      <c r="B3537" s="365"/>
      <c r="C3537" s="366" t="s">
        <v>721</v>
      </c>
      <c r="D3537" s="367"/>
      <c r="E3537" s="368"/>
      <c r="F3537" s="369"/>
      <c r="G3537" s="370"/>
    </row>
    <row r="3538" spans="1:7" ht="20.100000000000001" customHeight="1">
      <c r="A3538" s="371" t="str">
        <f t="shared" ref="A3538:A3551" si="1038">IFERROR(VLOOKUP(C3538,Tabla_Insumos,4,FALSE),"")</f>
        <v/>
      </c>
      <c r="B3538" s="336" t="str">
        <f t="shared" ref="B3538:B3551" si="1039">IFERROR(VLOOKUP(C3538,Tabla_Insumos,5,FALSE),"")</f>
        <v/>
      </c>
      <c r="C3538" s="409"/>
      <c r="D3538" s="333" t="str">
        <f t="shared" ref="D3538:D3551" si="1040">IFERROR(VLOOKUP(C3538,Tabla_Insumos,2,FALSE),"")</f>
        <v/>
      </c>
      <c r="E3538" s="397"/>
      <c r="F3538" s="339">
        <f t="shared" ref="F3538:F3551" si="1041">IFERROR(VLOOKUP(C3538,Tabla_Insumos,3,FALSE),0)</f>
        <v>0</v>
      </c>
      <c r="G3538" s="340">
        <f>ROUND(E3538*F3538,2)</f>
        <v>0</v>
      </c>
    </row>
    <row r="3539" spans="1:7" ht="20.100000000000001" customHeight="1">
      <c r="A3539" s="371" t="str">
        <f t="shared" si="1038"/>
        <v/>
      </c>
      <c r="B3539" s="336" t="str">
        <f t="shared" si="1039"/>
        <v/>
      </c>
      <c r="C3539" s="334"/>
      <c r="D3539" s="333" t="str">
        <f t="shared" si="1040"/>
        <v/>
      </c>
      <c r="E3539" s="337"/>
      <c r="F3539" s="339">
        <f t="shared" si="1041"/>
        <v>0</v>
      </c>
      <c r="G3539" s="340">
        <f t="shared" ref="G3539:G3551" si="1042">ROUND(E3539*F3539,2)</f>
        <v>0</v>
      </c>
    </row>
    <row r="3540" spans="1:7" ht="20.100000000000001" customHeight="1">
      <c r="A3540" s="371" t="str">
        <f t="shared" si="1038"/>
        <v/>
      </c>
      <c r="B3540" s="336" t="str">
        <f t="shared" si="1039"/>
        <v/>
      </c>
      <c r="C3540" s="334"/>
      <c r="D3540" s="333" t="str">
        <f t="shared" si="1040"/>
        <v/>
      </c>
      <c r="E3540" s="337"/>
      <c r="F3540" s="339">
        <f t="shared" si="1041"/>
        <v>0</v>
      </c>
      <c r="G3540" s="340">
        <f t="shared" si="1042"/>
        <v>0</v>
      </c>
    </row>
    <row r="3541" spans="1:7" ht="20.100000000000001" customHeight="1">
      <c r="A3541" s="371" t="str">
        <f t="shared" si="1038"/>
        <v/>
      </c>
      <c r="B3541" s="336" t="str">
        <f t="shared" si="1039"/>
        <v/>
      </c>
      <c r="C3541" s="335"/>
      <c r="D3541" s="333" t="str">
        <f t="shared" si="1040"/>
        <v/>
      </c>
      <c r="E3541" s="337"/>
      <c r="F3541" s="339">
        <f t="shared" si="1041"/>
        <v>0</v>
      </c>
      <c r="G3541" s="340">
        <f t="shared" si="1042"/>
        <v>0</v>
      </c>
    </row>
    <row r="3542" spans="1:7" ht="20.100000000000001" customHeight="1">
      <c r="A3542" s="371" t="str">
        <f t="shared" si="1038"/>
        <v/>
      </c>
      <c r="B3542" s="336" t="str">
        <f t="shared" si="1039"/>
        <v/>
      </c>
      <c r="C3542" s="336"/>
      <c r="D3542" s="333" t="str">
        <f t="shared" si="1040"/>
        <v/>
      </c>
      <c r="E3542" s="337"/>
      <c r="F3542" s="339">
        <f t="shared" si="1041"/>
        <v>0</v>
      </c>
      <c r="G3542" s="340">
        <f t="shared" si="1042"/>
        <v>0</v>
      </c>
    </row>
    <row r="3543" spans="1:7" ht="20.100000000000001" customHeight="1">
      <c r="A3543" s="371" t="str">
        <f t="shared" si="1038"/>
        <v/>
      </c>
      <c r="B3543" s="336" t="str">
        <f t="shared" si="1039"/>
        <v/>
      </c>
      <c r="C3543" s="372"/>
      <c r="D3543" s="333" t="str">
        <f t="shared" si="1040"/>
        <v/>
      </c>
      <c r="E3543" s="373"/>
      <c r="F3543" s="339">
        <f t="shared" si="1041"/>
        <v>0</v>
      </c>
      <c r="G3543" s="340">
        <f t="shared" si="1042"/>
        <v>0</v>
      </c>
    </row>
    <row r="3544" spans="1:7" ht="20.100000000000001" customHeight="1">
      <c r="A3544" s="371" t="str">
        <f t="shared" si="1038"/>
        <v/>
      </c>
      <c r="B3544" s="336" t="str">
        <f t="shared" si="1039"/>
        <v/>
      </c>
      <c r="C3544" s="372"/>
      <c r="D3544" s="333" t="str">
        <f t="shared" si="1040"/>
        <v/>
      </c>
      <c r="E3544" s="373"/>
      <c r="F3544" s="339">
        <f t="shared" si="1041"/>
        <v>0</v>
      </c>
      <c r="G3544" s="340">
        <f t="shared" si="1042"/>
        <v>0</v>
      </c>
    </row>
    <row r="3545" spans="1:7" ht="20.100000000000001" customHeight="1">
      <c r="A3545" s="371" t="str">
        <f t="shared" si="1038"/>
        <v/>
      </c>
      <c r="B3545" s="336" t="str">
        <f t="shared" si="1039"/>
        <v/>
      </c>
      <c r="C3545" s="372"/>
      <c r="D3545" s="333" t="str">
        <f t="shared" si="1040"/>
        <v/>
      </c>
      <c r="E3545" s="373"/>
      <c r="F3545" s="339">
        <f t="shared" si="1041"/>
        <v>0</v>
      </c>
      <c r="G3545" s="340">
        <f t="shared" si="1042"/>
        <v>0</v>
      </c>
    </row>
    <row r="3546" spans="1:7" ht="20.100000000000001" customHeight="1">
      <c r="A3546" s="371" t="str">
        <f t="shared" si="1038"/>
        <v/>
      </c>
      <c r="B3546" s="336" t="str">
        <f t="shared" si="1039"/>
        <v/>
      </c>
      <c r="C3546" s="372"/>
      <c r="D3546" s="333" t="str">
        <f t="shared" si="1040"/>
        <v/>
      </c>
      <c r="E3546" s="373"/>
      <c r="F3546" s="339">
        <f t="shared" si="1041"/>
        <v>0</v>
      </c>
      <c r="G3546" s="340">
        <f t="shared" si="1042"/>
        <v>0</v>
      </c>
    </row>
    <row r="3547" spans="1:7" ht="20.100000000000001" customHeight="1">
      <c r="A3547" s="371" t="str">
        <f t="shared" si="1038"/>
        <v/>
      </c>
      <c r="B3547" s="336" t="str">
        <f t="shared" si="1039"/>
        <v/>
      </c>
      <c r="C3547" s="372"/>
      <c r="D3547" s="333" t="str">
        <f t="shared" si="1040"/>
        <v/>
      </c>
      <c r="E3547" s="373"/>
      <c r="F3547" s="339">
        <f t="shared" si="1041"/>
        <v>0</v>
      </c>
      <c r="G3547" s="340">
        <f t="shared" si="1042"/>
        <v>0</v>
      </c>
    </row>
    <row r="3548" spans="1:7" ht="20.100000000000001" customHeight="1">
      <c r="A3548" s="371" t="str">
        <f t="shared" si="1038"/>
        <v/>
      </c>
      <c r="B3548" s="336" t="str">
        <f t="shared" si="1039"/>
        <v/>
      </c>
      <c r="C3548" s="372"/>
      <c r="D3548" s="333" t="str">
        <f t="shared" si="1040"/>
        <v/>
      </c>
      <c r="E3548" s="373"/>
      <c r="F3548" s="339">
        <f t="shared" si="1041"/>
        <v>0</v>
      </c>
      <c r="G3548" s="340">
        <f t="shared" si="1042"/>
        <v>0</v>
      </c>
    </row>
    <row r="3549" spans="1:7" ht="20.100000000000001" customHeight="1">
      <c r="A3549" s="371" t="str">
        <f t="shared" si="1038"/>
        <v/>
      </c>
      <c r="B3549" s="336" t="str">
        <f t="shared" si="1039"/>
        <v/>
      </c>
      <c r="C3549" s="372"/>
      <c r="D3549" s="333" t="str">
        <f t="shared" si="1040"/>
        <v/>
      </c>
      <c r="E3549" s="373"/>
      <c r="F3549" s="339">
        <f t="shared" si="1041"/>
        <v>0</v>
      </c>
      <c r="G3549" s="340">
        <f t="shared" si="1042"/>
        <v>0</v>
      </c>
    </row>
    <row r="3550" spans="1:7" ht="20.100000000000001" customHeight="1">
      <c r="A3550" s="371" t="str">
        <f t="shared" si="1038"/>
        <v/>
      </c>
      <c r="B3550" s="336" t="str">
        <f t="shared" si="1039"/>
        <v/>
      </c>
      <c r="C3550" s="372"/>
      <c r="D3550" s="333" t="str">
        <f t="shared" si="1040"/>
        <v/>
      </c>
      <c r="E3550" s="373"/>
      <c r="F3550" s="339">
        <f t="shared" si="1041"/>
        <v>0</v>
      </c>
      <c r="G3550" s="340">
        <f t="shared" si="1042"/>
        <v>0</v>
      </c>
    </row>
    <row r="3551" spans="1:7" ht="20.100000000000001" customHeight="1">
      <c r="A3551" s="371" t="str">
        <f t="shared" si="1038"/>
        <v/>
      </c>
      <c r="B3551" s="336" t="str">
        <f t="shared" si="1039"/>
        <v/>
      </c>
      <c r="C3551" s="372"/>
      <c r="D3551" s="333" t="str">
        <f t="shared" si="1040"/>
        <v/>
      </c>
      <c r="E3551" s="373"/>
      <c r="F3551" s="339">
        <f t="shared" si="1041"/>
        <v>0</v>
      </c>
      <c r="G3551" s="340">
        <f t="shared" si="1042"/>
        <v>0</v>
      </c>
    </row>
    <row r="3552" spans="1:7" ht="20.100000000000001" customHeight="1">
      <c r="A3552" s="374"/>
      <c r="B3552" s="360"/>
      <c r="C3552" s="360"/>
      <c r="D3552" s="338"/>
      <c r="E3552" s="356"/>
      <c r="F3552" s="598" t="s">
        <v>27</v>
      </c>
      <c r="G3552" s="341">
        <f>SUBTOTAL(9,G3538:G3551)</f>
        <v>0</v>
      </c>
    </row>
    <row r="3553" spans="1:7" ht="20.100000000000001" customHeight="1">
      <c r="A3553" s="374"/>
      <c r="B3553" s="360"/>
      <c r="C3553" s="347" t="s">
        <v>722</v>
      </c>
      <c r="D3553" s="338"/>
      <c r="E3553" s="356"/>
      <c r="F3553" s="357"/>
      <c r="G3553" s="375"/>
    </row>
    <row r="3554" spans="1:7" ht="20.100000000000001" customHeight="1">
      <c r="A3554" s="371" t="str">
        <f t="shared" ref="A3554:A3561" si="1043">IFERROR(VLOOKUP(C3554,Tabla_Insumos,4,FALSE),"")</f>
        <v/>
      </c>
      <c r="B3554" s="336" t="str">
        <f t="shared" ref="B3554:B3561" si="1044">IFERROR(VLOOKUP(C3554,Tabla_Insumos,5,FALSE),"")</f>
        <v/>
      </c>
      <c r="C3554" s="372"/>
      <c r="D3554" s="333" t="str">
        <f t="shared" ref="D3554:D3561" si="1045">IFERROR(VLOOKUP(C3554,Tabla_Insumos,2,FALSE),"")</f>
        <v/>
      </c>
      <c r="E3554" s="403"/>
      <c r="F3554" s="376">
        <f t="shared" ref="F3554:F3561" si="1046">IFERROR(VLOOKUP(C3554,Tabla_Insumos,3,FALSE),0)</f>
        <v>0</v>
      </c>
      <c r="G3554" s="340">
        <f>ROUND(E3554*F3554,2)</f>
        <v>0</v>
      </c>
    </row>
    <row r="3555" spans="1:7" ht="20.100000000000001" customHeight="1">
      <c r="A3555" s="371" t="str">
        <f t="shared" si="1043"/>
        <v/>
      </c>
      <c r="B3555" s="336" t="str">
        <f t="shared" si="1044"/>
        <v/>
      </c>
      <c r="C3555" s="372"/>
      <c r="D3555" s="333" t="str">
        <f t="shared" si="1045"/>
        <v/>
      </c>
      <c r="E3555" s="403"/>
      <c r="F3555" s="376">
        <f t="shared" si="1046"/>
        <v>0</v>
      </c>
      <c r="G3555" s="340">
        <f t="shared" ref="G3555:G3561" si="1047">ROUND(E3555*F3555,2)</f>
        <v>0</v>
      </c>
    </row>
    <row r="3556" spans="1:7" ht="20.100000000000001" customHeight="1">
      <c r="A3556" s="371" t="str">
        <f t="shared" si="1043"/>
        <v/>
      </c>
      <c r="B3556" s="336" t="str">
        <f t="shared" si="1044"/>
        <v/>
      </c>
      <c r="C3556" s="372"/>
      <c r="D3556" s="333" t="str">
        <f t="shared" si="1045"/>
        <v/>
      </c>
      <c r="E3556" s="403"/>
      <c r="F3556" s="376">
        <f t="shared" si="1046"/>
        <v>0</v>
      </c>
      <c r="G3556" s="340">
        <f t="shared" si="1047"/>
        <v>0</v>
      </c>
    </row>
    <row r="3557" spans="1:7" ht="20.100000000000001" customHeight="1">
      <c r="A3557" s="371" t="str">
        <f t="shared" si="1043"/>
        <v/>
      </c>
      <c r="B3557" s="336" t="str">
        <f t="shared" si="1044"/>
        <v/>
      </c>
      <c r="C3557" s="372"/>
      <c r="D3557" s="333" t="str">
        <f t="shared" si="1045"/>
        <v/>
      </c>
      <c r="E3557" s="403"/>
      <c r="F3557" s="376">
        <f>+G3554+G3555+G3556</f>
        <v>0</v>
      </c>
      <c r="G3557" s="340">
        <f t="shared" si="1047"/>
        <v>0</v>
      </c>
    </row>
    <row r="3558" spans="1:7" ht="20.100000000000001" customHeight="1">
      <c r="A3558" s="371" t="str">
        <f t="shared" si="1043"/>
        <v/>
      </c>
      <c r="B3558" s="336" t="str">
        <f t="shared" si="1044"/>
        <v/>
      </c>
      <c r="C3558" s="336"/>
      <c r="D3558" s="333" t="str">
        <f t="shared" si="1045"/>
        <v/>
      </c>
      <c r="E3558" s="337"/>
      <c r="F3558" s="376">
        <f t="shared" si="1046"/>
        <v>0</v>
      </c>
      <c r="G3558" s="340">
        <f t="shared" si="1047"/>
        <v>0</v>
      </c>
    </row>
    <row r="3559" spans="1:7" ht="20.100000000000001" customHeight="1">
      <c r="A3559" s="371" t="str">
        <f t="shared" si="1043"/>
        <v/>
      </c>
      <c r="B3559" s="336" t="str">
        <f t="shared" si="1044"/>
        <v/>
      </c>
      <c r="C3559" s="336"/>
      <c r="D3559" s="333" t="str">
        <f t="shared" si="1045"/>
        <v/>
      </c>
      <c r="E3559" s="337"/>
      <c r="F3559" s="376">
        <f t="shared" si="1046"/>
        <v>0</v>
      </c>
      <c r="G3559" s="340">
        <f t="shared" si="1047"/>
        <v>0</v>
      </c>
    </row>
    <row r="3560" spans="1:7" ht="20.100000000000001" customHeight="1">
      <c r="A3560" s="371" t="str">
        <f t="shared" si="1043"/>
        <v/>
      </c>
      <c r="B3560" s="336" t="str">
        <f t="shared" si="1044"/>
        <v/>
      </c>
      <c r="C3560" s="372"/>
      <c r="D3560" s="333" t="str">
        <f t="shared" si="1045"/>
        <v/>
      </c>
      <c r="E3560" s="373"/>
      <c r="F3560" s="376">
        <f t="shared" si="1046"/>
        <v>0</v>
      </c>
      <c r="G3560" s="340">
        <f t="shared" si="1047"/>
        <v>0</v>
      </c>
    </row>
    <row r="3561" spans="1:7" ht="20.100000000000001" customHeight="1">
      <c r="A3561" s="371" t="str">
        <f t="shared" si="1043"/>
        <v/>
      </c>
      <c r="B3561" s="336" t="str">
        <f t="shared" si="1044"/>
        <v/>
      </c>
      <c r="C3561" s="372"/>
      <c r="D3561" s="333" t="str">
        <f t="shared" si="1045"/>
        <v/>
      </c>
      <c r="E3561" s="373"/>
      <c r="F3561" s="376">
        <f t="shared" si="1046"/>
        <v>0</v>
      </c>
      <c r="G3561" s="340">
        <f t="shared" si="1047"/>
        <v>0</v>
      </c>
    </row>
    <row r="3562" spans="1:7" ht="20.100000000000001" customHeight="1">
      <c r="A3562" s="374"/>
      <c r="B3562" s="360"/>
      <c r="C3562" s="360"/>
      <c r="D3562" s="338"/>
      <c r="E3562" s="356"/>
      <c r="F3562" s="598" t="s">
        <v>28</v>
      </c>
      <c r="G3562" s="341">
        <f>SUBTOTAL(9,G3554:G3561)</f>
        <v>0</v>
      </c>
    </row>
    <row r="3563" spans="1:7" ht="20.100000000000001" customHeight="1">
      <c r="A3563" s="374"/>
      <c r="B3563" s="360"/>
      <c r="C3563" s="347" t="s">
        <v>723</v>
      </c>
      <c r="D3563" s="338"/>
      <c r="E3563" s="356"/>
      <c r="F3563" s="357"/>
      <c r="G3563" s="375"/>
    </row>
    <row r="3564" spans="1:7" ht="20.100000000000001" customHeight="1">
      <c r="A3564" s="371" t="str">
        <f t="shared" ref="A3564:A3572" si="1048">IFERROR(VLOOKUP(C3564,Tabla_Insumos,4,FALSE),"")</f>
        <v/>
      </c>
      <c r="B3564" s="336" t="str">
        <f t="shared" ref="B3564:B3572" si="1049">IFERROR(VLOOKUP(C3564,Tabla_Insumos,5,FALSE),"")</f>
        <v/>
      </c>
      <c r="C3564" s="377"/>
      <c r="D3564" s="333" t="str">
        <f t="shared" ref="D3564:D3572" si="1050">IFERROR(VLOOKUP(C3564,Tabla_Insumos,2,FALSE),"")</f>
        <v/>
      </c>
      <c r="E3564" s="402"/>
      <c r="F3564" s="339">
        <f t="shared" ref="F3564:F3572" si="1051">IFERROR(VLOOKUP(C3564,Tabla_Insumos,3,FALSE),0)</f>
        <v>0</v>
      </c>
      <c r="G3564" s="340">
        <f>ROUND(E3564*F3564,2)</f>
        <v>0</v>
      </c>
    </row>
    <row r="3565" spans="1:7" ht="20.100000000000001" customHeight="1">
      <c r="A3565" s="371" t="str">
        <f t="shared" si="1048"/>
        <v/>
      </c>
      <c r="B3565" s="336" t="str">
        <f t="shared" si="1049"/>
        <v/>
      </c>
      <c r="C3565" s="425"/>
      <c r="D3565" s="333" t="str">
        <f t="shared" si="1050"/>
        <v/>
      </c>
      <c r="E3565" s="402"/>
      <c r="F3565" s="339">
        <f t="shared" si="1051"/>
        <v>0</v>
      </c>
      <c r="G3565" s="340">
        <f t="shared" ref="G3565:G3572" si="1052">ROUND(E3565*F3565,2)</f>
        <v>0</v>
      </c>
    </row>
    <row r="3566" spans="1:7" ht="20.100000000000001" customHeight="1">
      <c r="A3566" s="371" t="str">
        <f t="shared" si="1048"/>
        <v/>
      </c>
      <c r="B3566" s="336" t="str">
        <f t="shared" si="1049"/>
        <v/>
      </c>
      <c r="C3566" s="425"/>
      <c r="D3566" s="333" t="str">
        <f t="shared" si="1050"/>
        <v/>
      </c>
      <c r="E3566" s="402"/>
      <c r="F3566" s="339">
        <f t="shared" si="1051"/>
        <v>0</v>
      </c>
      <c r="G3566" s="340">
        <f t="shared" si="1052"/>
        <v>0</v>
      </c>
    </row>
    <row r="3567" spans="1:7" ht="20.100000000000001" customHeight="1">
      <c r="A3567" s="371" t="str">
        <f t="shared" si="1048"/>
        <v/>
      </c>
      <c r="B3567" s="336" t="str">
        <f t="shared" si="1049"/>
        <v/>
      </c>
      <c r="C3567" s="377"/>
      <c r="D3567" s="333" t="str">
        <f t="shared" si="1050"/>
        <v/>
      </c>
      <c r="E3567" s="337"/>
      <c r="F3567" s="339">
        <f t="shared" si="1051"/>
        <v>0</v>
      </c>
      <c r="G3567" s="340">
        <f t="shared" si="1052"/>
        <v>0</v>
      </c>
    </row>
    <row r="3568" spans="1:7" ht="20.100000000000001" customHeight="1">
      <c r="A3568" s="371" t="str">
        <f t="shared" si="1048"/>
        <v/>
      </c>
      <c r="B3568" s="336" t="str">
        <f t="shared" si="1049"/>
        <v/>
      </c>
      <c r="C3568" s="378"/>
      <c r="D3568" s="333" t="str">
        <f t="shared" si="1050"/>
        <v/>
      </c>
      <c r="E3568" s="337"/>
      <c r="F3568" s="339">
        <f t="shared" si="1051"/>
        <v>0</v>
      </c>
      <c r="G3568" s="340">
        <f t="shared" si="1052"/>
        <v>0</v>
      </c>
    </row>
    <row r="3569" spans="1:7" ht="20.100000000000001" customHeight="1">
      <c r="A3569" s="371" t="str">
        <f t="shared" si="1048"/>
        <v/>
      </c>
      <c r="B3569" s="336" t="str">
        <f t="shared" si="1049"/>
        <v/>
      </c>
      <c r="C3569" s="372"/>
      <c r="D3569" s="333" t="str">
        <f t="shared" si="1050"/>
        <v/>
      </c>
      <c r="E3569" s="373"/>
      <c r="F3569" s="339">
        <f t="shared" si="1051"/>
        <v>0</v>
      </c>
      <c r="G3569" s="340">
        <f t="shared" si="1052"/>
        <v>0</v>
      </c>
    </row>
    <row r="3570" spans="1:7" ht="20.100000000000001" customHeight="1">
      <c r="A3570" s="371" t="str">
        <f t="shared" si="1048"/>
        <v/>
      </c>
      <c r="B3570" s="336" t="str">
        <f t="shared" si="1049"/>
        <v/>
      </c>
      <c r="C3570" s="372"/>
      <c r="D3570" s="333" t="str">
        <f t="shared" si="1050"/>
        <v/>
      </c>
      <c r="E3570" s="373"/>
      <c r="F3570" s="339">
        <f t="shared" si="1051"/>
        <v>0</v>
      </c>
      <c r="G3570" s="340">
        <f t="shared" si="1052"/>
        <v>0</v>
      </c>
    </row>
    <row r="3571" spans="1:7" ht="20.100000000000001" customHeight="1">
      <c r="A3571" s="371" t="str">
        <f t="shared" si="1048"/>
        <v/>
      </c>
      <c r="B3571" s="336" t="str">
        <f t="shared" si="1049"/>
        <v/>
      </c>
      <c r="C3571" s="372"/>
      <c r="D3571" s="333" t="str">
        <f t="shared" si="1050"/>
        <v/>
      </c>
      <c r="E3571" s="373"/>
      <c r="F3571" s="339">
        <f t="shared" si="1051"/>
        <v>0</v>
      </c>
      <c r="G3571" s="340">
        <f t="shared" si="1052"/>
        <v>0</v>
      </c>
    </row>
    <row r="3572" spans="1:7" ht="20.100000000000001" customHeight="1">
      <c r="A3572" s="371" t="str">
        <f t="shared" si="1048"/>
        <v/>
      </c>
      <c r="B3572" s="336" t="str">
        <f t="shared" si="1049"/>
        <v/>
      </c>
      <c r="C3572" s="372"/>
      <c r="D3572" s="333" t="str">
        <f t="shared" si="1050"/>
        <v/>
      </c>
      <c r="E3572" s="373"/>
      <c r="F3572" s="339">
        <f t="shared" si="1051"/>
        <v>0</v>
      </c>
      <c r="G3572" s="340">
        <f t="shared" si="1052"/>
        <v>0</v>
      </c>
    </row>
    <row r="3573" spans="1:7" ht="20.100000000000001" customHeight="1">
      <c r="A3573" s="379"/>
      <c r="B3573" s="338"/>
      <c r="C3573" s="360"/>
      <c r="D3573" s="338"/>
      <c r="E3573" s="356"/>
      <c r="F3573" s="598" t="s">
        <v>29</v>
      </c>
      <c r="G3573" s="341">
        <f>SUBTOTAL(9,G3564:G3572)</f>
        <v>0</v>
      </c>
    </row>
    <row r="3574" spans="1:7" ht="20.100000000000001" customHeight="1" thickBot="1">
      <c r="A3574" s="380"/>
      <c r="B3574" s="381"/>
      <c r="C3574" s="382"/>
      <c r="D3574" s="381"/>
      <c r="E3574" s="383"/>
      <c r="F3574" s="384"/>
      <c r="G3574" s="385"/>
    </row>
    <row r="3575" spans="1:7" ht="20.100000000000001" customHeight="1" thickBot="1">
      <c r="A3575" s="395">
        <f>B3533</f>
        <v>67</v>
      </c>
      <c r="B3575" s="386" t="str">
        <f>C3533</f>
        <v>Red de cloacas - Paquete estructural</v>
      </c>
      <c r="C3575" s="387"/>
      <c r="D3575" s="387" t="s">
        <v>30</v>
      </c>
      <c r="E3575" s="388"/>
      <c r="F3575" s="389" t="s">
        <v>31</v>
      </c>
      <c r="G3575" s="390">
        <f>SUBTOTAL(9,G3538:G3574)</f>
        <v>0</v>
      </c>
    </row>
    <row r="3576" spans="1:7" ht="20.100000000000001" customHeight="1" thickTop="1" thickBot="1"/>
    <row r="3577" spans="1:7" ht="20.100000000000001" customHeight="1" thickTop="1">
      <c r="A3577" s="391" t="s">
        <v>1255</v>
      </c>
      <c r="B3577" s="392"/>
      <c r="C3577" s="392"/>
      <c r="D3577" s="392"/>
      <c r="E3577" s="392"/>
      <c r="F3577" s="392"/>
      <c r="G3577" s="393"/>
    </row>
    <row r="3578" spans="1:7" ht="20.100000000000001" customHeight="1">
      <c r="A3578" s="344" t="s">
        <v>719</v>
      </c>
      <c r="B3578" s="345" t="str">
        <f>Comitente</f>
        <v>INSTITUTO PROVINCIAL DE LA VIVIENDA</v>
      </c>
      <c r="C3578" s="346"/>
      <c r="D3578" s="347"/>
      <c r="E3578" s="347"/>
      <c r="F3578" s="348"/>
      <c r="G3578" s="349"/>
    </row>
    <row r="3579" spans="1:7" ht="20.100000000000001" customHeight="1">
      <c r="A3579" s="344" t="s">
        <v>720</v>
      </c>
      <c r="B3579" s="345" t="str">
        <f>Contratista</f>
        <v>xxxxxx</v>
      </c>
      <c r="C3579" s="350"/>
      <c r="D3579" s="350"/>
      <c r="E3579" s="350"/>
      <c r="F3579" s="351"/>
      <c r="G3579" s="352"/>
    </row>
    <row r="3580" spans="1:7" ht="20.100000000000001" customHeight="1">
      <c r="A3580" s="344" t="s">
        <v>20</v>
      </c>
      <c r="B3580" s="345" t="str">
        <f>Obra</f>
        <v>BARRIO SAN CAYETANO - DPTO. CHIMBAS</v>
      </c>
      <c r="C3580" s="350"/>
      <c r="D3580" s="350"/>
      <c r="E3580" s="350"/>
      <c r="F3580" s="351" t="s">
        <v>33</v>
      </c>
      <c r="G3580" s="353">
        <f>+Datos!$C$10</f>
        <v>43525</v>
      </c>
    </row>
    <row r="3581" spans="1:7" ht="20.100000000000001" customHeight="1">
      <c r="A3581" s="354" t="s">
        <v>718</v>
      </c>
      <c r="B3581" s="355" t="str">
        <f>Ubicación</f>
        <v>DPTO. CHIMBAS</v>
      </c>
      <c r="C3581" s="355"/>
      <c r="D3581" s="338"/>
      <c r="E3581" s="356"/>
      <c r="F3581" s="357"/>
      <c r="G3581" s="358"/>
    </row>
    <row r="3582" spans="1:7" ht="20.100000000000001" customHeight="1">
      <c r="A3582" s="354" t="s">
        <v>34</v>
      </c>
      <c r="B3582" s="359" t="s">
        <v>1126</v>
      </c>
      <c r="C3582" s="360" t="str">
        <f>IFERROR(VLOOKUP(B3582,Tabla_CyP,2,FALSE),"")</f>
        <v>INFRAESTRUCTURA</v>
      </c>
      <c r="D3582" s="361"/>
      <c r="E3582" s="356"/>
      <c r="F3582" s="357"/>
      <c r="G3582" s="358"/>
    </row>
    <row r="3583" spans="1:7" ht="20.100000000000001" customHeight="1">
      <c r="A3583" s="354" t="s">
        <v>21</v>
      </c>
      <c r="B3583" s="394">
        <f>IFERROR(VLOOKUP(COUNTIF($A$1:A3583,"ITEM:"),Tabla_NumeroItem,2,FALSE),"")</f>
        <v>68</v>
      </c>
      <c r="C3583" s="360" t="str">
        <f>IFERROR(VLOOKUP(B3583,Tabla_CyP,2,FALSE),"")</f>
        <v>Red de cloacas - Relleno superior</v>
      </c>
      <c r="D3583" s="338"/>
      <c r="E3583" s="356"/>
      <c r="F3583" s="351" t="s">
        <v>22</v>
      </c>
      <c r="G3583" s="362" t="str">
        <f>IFERROR(VLOOKUP(B3583,Tabla_CyP,4,FALSE),"")</f>
        <v>m3</v>
      </c>
    </row>
    <row r="3584" spans="1:7" ht="20.100000000000001" customHeight="1">
      <c r="A3584" s="354"/>
      <c r="B3584" s="355"/>
      <c r="C3584" s="360"/>
      <c r="D3584" s="338"/>
      <c r="E3584" s="356"/>
      <c r="F3584" s="357"/>
      <c r="G3584" s="358"/>
    </row>
    <row r="3585" spans="1:7" ht="20.100000000000001" customHeight="1">
      <c r="A3585" s="628" t="s">
        <v>581</v>
      </c>
      <c r="B3585" s="629"/>
      <c r="C3585" s="630" t="s">
        <v>0</v>
      </c>
      <c r="D3585" s="630" t="s">
        <v>23</v>
      </c>
      <c r="E3585" s="632" t="s">
        <v>24</v>
      </c>
      <c r="F3585" s="624" t="s">
        <v>25</v>
      </c>
      <c r="G3585" s="626" t="s">
        <v>26</v>
      </c>
    </row>
    <row r="3586" spans="1:7" ht="20.100000000000001" customHeight="1">
      <c r="A3586" s="363" t="s">
        <v>582</v>
      </c>
      <c r="B3586" s="364" t="s">
        <v>583</v>
      </c>
      <c r="C3586" s="631"/>
      <c r="D3586" s="631"/>
      <c r="E3586" s="633"/>
      <c r="F3586" s="625"/>
      <c r="G3586" s="627"/>
    </row>
    <row r="3587" spans="1:7" ht="20.100000000000001" customHeight="1">
      <c r="A3587" s="599"/>
      <c r="B3587" s="365"/>
      <c r="C3587" s="366" t="s">
        <v>721</v>
      </c>
      <c r="D3587" s="367"/>
      <c r="E3587" s="368"/>
      <c r="F3587" s="369"/>
      <c r="G3587" s="370"/>
    </row>
    <row r="3588" spans="1:7" ht="20.100000000000001" customHeight="1">
      <c r="A3588" s="371" t="str">
        <f t="shared" ref="A3588:A3601" si="1053">IFERROR(VLOOKUP(C3588,Tabla_Insumos,4,FALSE),"")</f>
        <v/>
      </c>
      <c r="B3588" s="336" t="str">
        <f t="shared" ref="B3588:B3601" si="1054">IFERROR(VLOOKUP(C3588,Tabla_Insumos,5,FALSE),"")</f>
        <v/>
      </c>
      <c r="C3588" s="426"/>
      <c r="D3588" s="333" t="str">
        <f t="shared" ref="D3588:D3601" si="1055">IFERROR(VLOOKUP(C3588,Tabla_Insumos,2,FALSE),"")</f>
        <v/>
      </c>
      <c r="E3588" s="373"/>
      <c r="F3588" s="339">
        <f t="shared" ref="F3588:F3601" si="1056">IFERROR(VLOOKUP(C3588,Tabla_Insumos,3,FALSE),0)</f>
        <v>0</v>
      </c>
      <c r="G3588" s="340">
        <f>ROUND(E3588*F3588,2)</f>
        <v>0</v>
      </c>
    </row>
    <row r="3589" spans="1:7" ht="20.100000000000001" customHeight="1">
      <c r="A3589" s="371" t="str">
        <f t="shared" si="1053"/>
        <v/>
      </c>
      <c r="B3589" s="336" t="str">
        <f t="shared" si="1054"/>
        <v/>
      </c>
      <c r="C3589" s="426"/>
      <c r="D3589" s="333" t="str">
        <f t="shared" si="1055"/>
        <v/>
      </c>
      <c r="E3589" s="373"/>
      <c r="F3589" s="339">
        <f t="shared" si="1056"/>
        <v>0</v>
      </c>
      <c r="G3589" s="340">
        <f t="shared" ref="G3589:G3601" si="1057">ROUND(E3589*F3589,2)</f>
        <v>0</v>
      </c>
    </row>
    <row r="3590" spans="1:7" ht="20.100000000000001" customHeight="1">
      <c r="A3590" s="371" t="str">
        <f t="shared" si="1053"/>
        <v/>
      </c>
      <c r="B3590" s="336" t="str">
        <f t="shared" si="1054"/>
        <v/>
      </c>
      <c r="C3590" s="427"/>
      <c r="D3590" s="333" t="str">
        <f t="shared" si="1055"/>
        <v/>
      </c>
      <c r="E3590" s="373"/>
      <c r="F3590" s="339">
        <f t="shared" si="1056"/>
        <v>0</v>
      </c>
      <c r="G3590" s="340">
        <f t="shared" si="1057"/>
        <v>0</v>
      </c>
    </row>
    <row r="3591" spans="1:7" ht="20.100000000000001" customHeight="1">
      <c r="A3591" s="371" t="str">
        <f t="shared" si="1053"/>
        <v/>
      </c>
      <c r="B3591" s="336" t="str">
        <f t="shared" si="1054"/>
        <v/>
      </c>
      <c r="C3591" s="427"/>
      <c r="D3591" s="333" t="str">
        <f t="shared" si="1055"/>
        <v/>
      </c>
      <c r="E3591" s="373"/>
      <c r="F3591" s="339">
        <f t="shared" si="1056"/>
        <v>0</v>
      </c>
      <c r="G3591" s="340">
        <f t="shared" si="1057"/>
        <v>0</v>
      </c>
    </row>
    <row r="3592" spans="1:7" ht="20.100000000000001" customHeight="1">
      <c r="A3592" s="371" t="str">
        <f t="shared" si="1053"/>
        <v/>
      </c>
      <c r="B3592" s="336" t="str">
        <f t="shared" si="1054"/>
        <v/>
      </c>
      <c r="C3592" s="336"/>
      <c r="D3592" s="333" t="str">
        <f t="shared" si="1055"/>
        <v/>
      </c>
      <c r="E3592" s="337"/>
      <c r="F3592" s="339">
        <f t="shared" si="1056"/>
        <v>0</v>
      </c>
      <c r="G3592" s="340">
        <f t="shared" si="1057"/>
        <v>0</v>
      </c>
    </row>
    <row r="3593" spans="1:7" ht="20.100000000000001" customHeight="1">
      <c r="A3593" s="371" t="str">
        <f t="shared" si="1053"/>
        <v/>
      </c>
      <c r="B3593" s="336" t="str">
        <f t="shared" si="1054"/>
        <v/>
      </c>
      <c r="C3593" s="372"/>
      <c r="D3593" s="333" t="str">
        <f t="shared" si="1055"/>
        <v/>
      </c>
      <c r="E3593" s="373"/>
      <c r="F3593" s="339">
        <f t="shared" si="1056"/>
        <v>0</v>
      </c>
      <c r="G3593" s="340">
        <f t="shared" si="1057"/>
        <v>0</v>
      </c>
    </row>
    <row r="3594" spans="1:7" ht="20.100000000000001" customHeight="1">
      <c r="A3594" s="371" t="str">
        <f t="shared" si="1053"/>
        <v/>
      </c>
      <c r="B3594" s="336" t="str">
        <f t="shared" si="1054"/>
        <v/>
      </c>
      <c r="C3594" s="372"/>
      <c r="D3594" s="333" t="str">
        <f t="shared" si="1055"/>
        <v/>
      </c>
      <c r="E3594" s="373"/>
      <c r="F3594" s="339">
        <f t="shared" si="1056"/>
        <v>0</v>
      </c>
      <c r="G3594" s="340">
        <f t="shared" si="1057"/>
        <v>0</v>
      </c>
    </row>
    <row r="3595" spans="1:7" ht="20.100000000000001" customHeight="1">
      <c r="A3595" s="371" t="str">
        <f t="shared" si="1053"/>
        <v/>
      </c>
      <c r="B3595" s="336" t="str">
        <f t="shared" si="1054"/>
        <v/>
      </c>
      <c r="C3595" s="372"/>
      <c r="D3595" s="333" t="str">
        <f t="shared" si="1055"/>
        <v/>
      </c>
      <c r="E3595" s="373"/>
      <c r="F3595" s="339">
        <f t="shared" si="1056"/>
        <v>0</v>
      </c>
      <c r="G3595" s="340">
        <f t="shared" si="1057"/>
        <v>0</v>
      </c>
    </row>
    <row r="3596" spans="1:7" ht="20.100000000000001" customHeight="1">
      <c r="A3596" s="371" t="str">
        <f t="shared" si="1053"/>
        <v/>
      </c>
      <c r="B3596" s="336" t="str">
        <f t="shared" si="1054"/>
        <v/>
      </c>
      <c r="C3596" s="372"/>
      <c r="D3596" s="333" t="str">
        <f t="shared" si="1055"/>
        <v/>
      </c>
      <c r="E3596" s="373"/>
      <c r="F3596" s="339">
        <f t="shared" si="1056"/>
        <v>0</v>
      </c>
      <c r="G3596" s="340">
        <f t="shared" si="1057"/>
        <v>0</v>
      </c>
    </row>
    <row r="3597" spans="1:7" ht="20.100000000000001" customHeight="1">
      <c r="A3597" s="371" t="str">
        <f t="shared" si="1053"/>
        <v/>
      </c>
      <c r="B3597" s="336" t="str">
        <f t="shared" si="1054"/>
        <v/>
      </c>
      <c r="C3597" s="372"/>
      <c r="D3597" s="333" t="str">
        <f t="shared" si="1055"/>
        <v/>
      </c>
      <c r="E3597" s="373"/>
      <c r="F3597" s="339">
        <f t="shared" si="1056"/>
        <v>0</v>
      </c>
      <c r="G3597" s="340">
        <f t="shared" si="1057"/>
        <v>0</v>
      </c>
    </row>
    <row r="3598" spans="1:7" ht="20.100000000000001" customHeight="1">
      <c r="A3598" s="371" t="str">
        <f t="shared" si="1053"/>
        <v/>
      </c>
      <c r="B3598" s="336" t="str">
        <f t="shared" si="1054"/>
        <v/>
      </c>
      <c r="C3598" s="372"/>
      <c r="D3598" s="333" t="str">
        <f t="shared" si="1055"/>
        <v/>
      </c>
      <c r="E3598" s="373"/>
      <c r="F3598" s="339">
        <f t="shared" si="1056"/>
        <v>0</v>
      </c>
      <c r="G3598" s="340">
        <f t="shared" si="1057"/>
        <v>0</v>
      </c>
    </row>
    <row r="3599" spans="1:7" ht="20.100000000000001" customHeight="1">
      <c r="A3599" s="371" t="str">
        <f t="shared" si="1053"/>
        <v/>
      </c>
      <c r="B3599" s="336" t="str">
        <f t="shared" si="1054"/>
        <v/>
      </c>
      <c r="C3599" s="372"/>
      <c r="D3599" s="333" t="str">
        <f t="shared" si="1055"/>
        <v/>
      </c>
      <c r="E3599" s="373"/>
      <c r="F3599" s="339">
        <f t="shared" si="1056"/>
        <v>0</v>
      </c>
      <c r="G3599" s="340">
        <f t="shared" si="1057"/>
        <v>0</v>
      </c>
    </row>
    <row r="3600" spans="1:7" ht="20.100000000000001" customHeight="1">
      <c r="A3600" s="371" t="str">
        <f t="shared" si="1053"/>
        <v/>
      </c>
      <c r="B3600" s="336" t="str">
        <f t="shared" si="1054"/>
        <v/>
      </c>
      <c r="C3600" s="372"/>
      <c r="D3600" s="333" t="str">
        <f t="shared" si="1055"/>
        <v/>
      </c>
      <c r="E3600" s="373"/>
      <c r="F3600" s="339">
        <f t="shared" si="1056"/>
        <v>0</v>
      </c>
      <c r="G3600" s="340">
        <f t="shared" si="1057"/>
        <v>0</v>
      </c>
    </row>
    <row r="3601" spans="1:7" ht="20.100000000000001" customHeight="1">
      <c r="A3601" s="371" t="str">
        <f t="shared" si="1053"/>
        <v/>
      </c>
      <c r="B3601" s="336" t="str">
        <f t="shared" si="1054"/>
        <v/>
      </c>
      <c r="C3601" s="372"/>
      <c r="D3601" s="333" t="str">
        <f t="shared" si="1055"/>
        <v/>
      </c>
      <c r="E3601" s="373"/>
      <c r="F3601" s="339">
        <f t="shared" si="1056"/>
        <v>0</v>
      </c>
      <c r="G3601" s="340">
        <f t="shared" si="1057"/>
        <v>0</v>
      </c>
    </row>
    <row r="3602" spans="1:7" ht="20.100000000000001" customHeight="1">
      <c r="A3602" s="374"/>
      <c r="B3602" s="360"/>
      <c r="C3602" s="360"/>
      <c r="D3602" s="338"/>
      <c r="E3602" s="356"/>
      <c r="F3602" s="598" t="s">
        <v>27</v>
      </c>
      <c r="G3602" s="341">
        <f>SUBTOTAL(9,G3588:G3601)</f>
        <v>0</v>
      </c>
    </row>
    <row r="3603" spans="1:7" ht="20.100000000000001" customHeight="1">
      <c r="A3603" s="374"/>
      <c r="B3603" s="360"/>
      <c r="C3603" s="347" t="s">
        <v>722</v>
      </c>
      <c r="D3603" s="338"/>
      <c r="E3603" s="356"/>
      <c r="F3603" s="357"/>
      <c r="G3603" s="375"/>
    </row>
    <row r="3604" spans="1:7" ht="20.100000000000001" customHeight="1">
      <c r="A3604" s="371" t="str">
        <f t="shared" ref="A3604:A3611" si="1058">IFERROR(VLOOKUP(C3604,Tabla_Insumos,4,FALSE),"")</f>
        <v/>
      </c>
      <c r="B3604" s="336" t="str">
        <f t="shared" ref="B3604:B3611" si="1059">IFERROR(VLOOKUP(C3604,Tabla_Insumos,5,FALSE),"")</f>
        <v/>
      </c>
      <c r="C3604" s="372"/>
      <c r="D3604" s="333" t="str">
        <f t="shared" ref="D3604:D3611" si="1060">IFERROR(VLOOKUP(C3604,Tabla_Insumos,2,FALSE),"")</f>
        <v/>
      </c>
      <c r="E3604" s="373"/>
      <c r="F3604" s="376">
        <f t="shared" ref="F3604:F3611" si="1061">IFERROR(VLOOKUP(C3604,Tabla_Insumos,3,FALSE),0)</f>
        <v>0</v>
      </c>
      <c r="G3604" s="340">
        <f>ROUND(E3604*F3604,2)</f>
        <v>0</v>
      </c>
    </row>
    <row r="3605" spans="1:7" ht="20.100000000000001" customHeight="1">
      <c r="A3605" s="371" t="str">
        <f t="shared" si="1058"/>
        <v/>
      </c>
      <c r="B3605" s="336" t="str">
        <f t="shared" si="1059"/>
        <v/>
      </c>
      <c r="C3605" s="372"/>
      <c r="D3605" s="333" t="str">
        <f t="shared" si="1060"/>
        <v/>
      </c>
      <c r="E3605" s="373"/>
      <c r="F3605" s="376">
        <f t="shared" si="1061"/>
        <v>0</v>
      </c>
      <c r="G3605" s="340">
        <f t="shared" ref="G3605:G3611" si="1062">ROUND(E3605*F3605,2)</f>
        <v>0</v>
      </c>
    </row>
    <row r="3606" spans="1:7" ht="20.100000000000001" customHeight="1">
      <c r="A3606" s="371" t="str">
        <f t="shared" si="1058"/>
        <v/>
      </c>
      <c r="B3606" s="336" t="str">
        <f t="shared" si="1059"/>
        <v/>
      </c>
      <c r="C3606" s="372"/>
      <c r="D3606" s="333" t="str">
        <f t="shared" si="1060"/>
        <v/>
      </c>
      <c r="E3606" s="373"/>
      <c r="F3606" s="376">
        <f>+G3604+G3605</f>
        <v>0</v>
      </c>
      <c r="G3606" s="340">
        <f t="shared" si="1062"/>
        <v>0</v>
      </c>
    </row>
    <row r="3607" spans="1:7" ht="20.100000000000001" customHeight="1">
      <c r="A3607" s="371" t="str">
        <f t="shared" si="1058"/>
        <v/>
      </c>
      <c r="B3607" s="336" t="str">
        <f t="shared" si="1059"/>
        <v/>
      </c>
      <c r="C3607" s="372"/>
      <c r="D3607" s="333" t="str">
        <f t="shared" si="1060"/>
        <v/>
      </c>
      <c r="E3607" s="373"/>
      <c r="F3607" s="376">
        <f>+G3604+G3605+G3606</f>
        <v>0</v>
      </c>
      <c r="G3607" s="340">
        <f t="shared" si="1062"/>
        <v>0</v>
      </c>
    </row>
    <row r="3608" spans="1:7" ht="20.100000000000001" customHeight="1">
      <c r="A3608" s="371" t="str">
        <f t="shared" si="1058"/>
        <v/>
      </c>
      <c r="B3608" s="336" t="str">
        <f t="shared" si="1059"/>
        <v/>
      </c>
      <c r="C3608" s="336"/>
      <c r="D3608" s="333" t="str">
        <f t="shared" si="1060"/>
        <v/>
      </c>
      <c r="E3608" s="337"/>
      <c r="F3608" s="376">
        <f t="shared" si="1061"/>
        <v>0</v>
      </c>
      <c r="G3608" s="340">
        <f t="shared" si="1062"/>
        <v>0</v>
      </c>
    </row>
    <row r="3609" spans="1:7" ht="20.100000000000001" customHeight="1">
      <c r="A3609" s="371" t="str">
        <f t="shared" si="1058"/>
        <v/>
      </c>
      <c r="B3609" s="336" t="str">
        <f t="shared" si="1059"/>
        <v/>
      </c>
      <c r="C3609" s="336"/>
      <c r="D3609" s="333" t="str">
        <f t="shared" si="1060"/>
        <v/>
      </c>
      <c r="E3609" s="337"/>
      <c r="F3609" s="376">
        <f t="shared" si="1061"/>
        <v>0</v>
      </c>
      <c r="G3609" s="340">
        <f t="shared" si="1062"/>
        <v>0</v>
      </c>
    </row>
    <row r="3610" spans="1:7" ht="20.100000000000001" customHeight="1">
      <c r="A3610" s="371" t="str">
        <f t="shared" si="1058"/>
        <v/>
      </c>
      <c r="B3610" s="336" t="str">
        <f t="shared" si="1059"/>
        <v/>
      </c>
      <c r="C3610" s="372"/>
      <c r="D3610" s="333" t="str">
        <f t="shared" si="1060"/>
        <v/>
      </c>
      <c r="E3610" s="373"/>
      <c r="F3610" s="376">
        <f t="shared" si="1061"/>
        <v>0</v>
      </c>
      <c r="G3610" s="340">
        <f t="shared" si="1062"/>
        <v>0</v>
      </c>
    </row>
    <row r="3611" spans="1:7" ht="20.100000000000001" customHeight="1">
      <c r="A3611" s="371" t="str">
        <f t="shared" si="1058"/>
        <v/>
      </c>
      <c r="B3611" s="336" t="str">
        <f t="shared" si="1059"/>
        <v/>
      </c>
      <c r="C3611" s="372"/>
      <c r="D3611" s="333" t="str">
        <f t="shared" si="1060"/>
        <v/>
      </c>
      <c r="E3611" s="373"/>
      <c r="F3611" s="376">
        <f t="shared" si="1061"/>
        <v>0</v>
      </c>
      <c r="G3611" s="340">
        <f t="shared" si="1062"/>
        <v>0</v>
      </c>
    </row>
    <row r="3612" spans="1:7" ht="20.100000000000001" customHeight="1">
      <c r="A3612" s="374"/>
      <c r="B3612" s="360"/>
      <c r="C3612" s="360"/>
      <c r="D3612" s="338"/>
      <c r="E3612" s="356"/>
      <c r="F3612" s="598" t="s">
        <v>28</v>
      </c>
      <c r="G3612" s="341">
        <f>SUBTOTAL(9,G3604:G3611)</f>
        <v>0</v>
      </c>
    </row>
    <row r="3613" spans="1:7" ht="20.100000000000001" customHeight="1">
      <c r="A3613" s="374"/>
      <c r="B3613" s="360"/>
      <c r="C3613" s="347" t="s">
        <v>723</v>
      </c>
      <c r="D3613" s="338"/>
      <c r="E3613" s="356"/>
      <c r="F3613" s="357"/>
      <c r="G3613" s="375"/>
    </row>
    <row r="3614" spans="1:7" ht="20.100000000000001" customHeight="1">
      <c r="A3614" s="371" t="str">
        <f t="shared" ref="A3614:A3622" si="1063">IFERROR(VLOOKUP(C3614,Tabla_Insumos,4,FALSE),"")</f>
        <v/>
      </c>
      <c r="B3614" s="336" t="str">
        <f t="shared" ref="B3614:B3622" si="1064">IFERROR(VLOOKUP(C3614,Tabla_Insumos,5,FALSE),"")</f>
        <v/>
      </c>
      <c r="C3614" s="377"/>
      <c r="D3614" s="333" t="str">
        <f t="shared" ref="D3614:D3622" si="1065">IFERROR(VLOOKUP(C3614,Tabla_Insumos,2,FALSE),"")</f>
        <v/>
      </c>
      <c r="E3614" s="422"/>
      <c r="F3614" s="339">
        <f t="shared" ref="F3614:F3622" si="1066">IFERROR(VLOOKUP(C3614,Tabla_Insumos,3,FALSE),0)</f>
        <v>0</v>
      </c>
      <c r="G3614" s="340">
        <f>ROUND(E3614*F3614,2)</f>
        <v>0</v>
      </c>
    </row>
    <row r="3615" spans="1:7" ht="20.100000000000001" customHeight="1">
      <c r="A3615" s="371" t="str">
        <f t="shared" si="1063"/>
        <v/>
      </c>
      <c r="B3615" s="336" t="str">
        <f t="shared" si="1064"/>
        <v/>
      </c>
      <c r="C3615" s="425"/>
      <c r="D3615" s="333" t="str">
        <f t="shared" si="1065"/>
        <v/>
      </c>
      <c r="E3615" s="422"/>
      <c r="F3615" s="339">
        <f t="shared" si="1066"/>
        <v>0</v>
      </c>
      <c r="G3615" s="340">
        <f t="shared" ref="G3615:G3622" si="1067">ROUND(E3615*F3615,2)</f>
        <v>0</v>
      </c>
    </row>
    <row r="3616" spans="1:7" ht="20.100000000000001" customHeight="1">
      <c r="A3616" s="371" t="str">
        <f t="shared" si="1063"/>
        <v/>
      </c>
      <c r="B3616" s="336" t="str">
        <f t="shared" si="1064"/>
        <v/>
      </c>
      <c r="C3616" s="425"/>
      <c r="D3616" s="333" t="str">
        <f t="shared" si="1065"/>
        <v/>
      </c>
      <c r="E3616" s="422"/>
      <c r="F3616" s="339">
        <f t="shared" si="1066"/>
        <v>0</v>
      </c>
      <c r="G3616" s="340">
        <f t="shared" si="1067"/>
        <v>0</v>
      </c>
    </row>
    <row r="3617" spans="1:7" ht="20.100000000000001" customHeight="1">
      <c r="A3617" s="371" t="str">
        <f t="shared" si="1063"/>
        <v/>
      </c>
      <c r="B3617" s="336" t="str">
        <f t="shared" si="1064"/>
        <v/>
      </c>
      <c r="C3617" s="377"/>
      <c r="D3617" s="333" t="str">
        <f t="shared" si="1065"/>
        <v/>
      </c>
      <c r="E3617" s="337"/>
      <c r="F3617" s="339">
        <f t="shared" si="1066"/>
        <v>0</v>
      </c>
      <c r="G3617" s="340">
        <f t="shared" si="1067"/>
        <v>0</v>
      </c>
    </row>
    <row r="3618" spans="1:7" ht="20.100000000000001" customHeight="1">
      <c r="A3618" s="371" t="str">
        <f t="shared" si="1063"/>
        <v/>
      </c>
      <c r="B3618" s="336" t="str">
        <f t="shared" si="1064"/>
        <v/>
      </c>
      <c r="C3618" s="378"/>
      <c r="D3618" s="333" t="str">
        <f t="shared" si="1065"/>
        <v/>
      </c>
      <c r="E3618" s="337"/>
      <c r="F3618" s="339">
        <f t="shared" si="1066"/>
        <v>0</v>
      </c>
      <c r="G3618" s="340">
        <f t="shared" si="1067"/>
        <v>0</v>
      </c>
    </row>
    <row r="3619" spans="1:7" ht="20.100000000000001" customHeight="1">
      <c r="A3619" s="371" t="str">
        <f t="shared" si="1063"/>
        <v/>
      </c>
      <c r="B3619" s="336" t="str">
        <f t="shared" si="1064"/>
        <v/>
      </c>
      <c r="C3619" s="372"/>
      <c r="D3619" s="333" t="str">
        <f t="shared" si="1065"/>
        <v/>
      </c>
      <c r="E3619" s="373"/>
      <c r="F3619" s="339">
        <f t="shared" si="1066"/>
        <v>0</v>
      </c>
      <c r="G3619" s="340">
        <f t="shared" si="1067"/>
        <v>0</v>
      </c>
    </row>
    <row r="3620" spans="1:7" ht="20.100000000000001" customHeight="1">
      <c r="A3620" s="371" t="str">
        <f t="shared" si="1063"/>
        <v/>
      </c>
      <c r="B3620" s="336" t="str">
        <f t="shared" si="1064"/>
        <v/>
      </c>
      <c r="C3620" s="372"/>
      <c r="D3620" s="333" t="str">
        <f t="shared" si="1065"/>
        <v/>
      </c>
      <c r="E3620" s="373"/>
      <c r="F3620" s="339">
        <f t="shared" si="1066"/>
        <v>0</v>
      </c>
      <c r="G3620" s="340">
        <f t="shared" si="1067"/>
        <v>0</v>
      </c>
    </row>
    <row r="3621" spans="1:7" ht="20.100000000000001" customHeight="1">
      <c r="A3621" s="371" t="str">
        <f t="shared" si="1063"/>
        <v/>
      </c>
      <c r="B3621" s="336" t="str">
        <f t="shared" si="1064"/>
        <v/>
      </c>
      <c r="C3621" s="372"/>
      <c r="D3621" s="333" t="str">
        <f t="shared" si="1065"/>
        <v/>
      </c>
      <c r="E3621" s="373"/>
      <c r="F3621" s="339">
        <f t="shared" si="1066"/>
        <v>0</v>
      </c>
      <c r="G3621" s="340">
        <f t="shared" si="1067"/>
        <v>0</v>
      </c>
    </row>
    <row r="3622" spans="1:7" ht="20.100000000000001" customHeight="1">
      <c r="A3622" s="371" t="str">
        <f t="shared" si="1063"/>
        <v/>
      </c>
      <c r="B3622" s="336" t="str">
        <f t="shared" si="1064"/>
        <v/>
      </c>
      <c r="C3622" s="372"/>
      <c r="D3622" s="333" t="str">
        <f t="shared" si="1065"/>
        <v/>
      </c>
      <c r="E3622" s="373"/>
      <c r="F3622" s="339">
        <f t="shared" si="1066"/>
        <v>0</v>
      </c>
      <c r="G3622" s="340">
        <f t="shared" si="1067"/>
        <v>0</v>
      </c>
    </row>
    <row r="3623" spans="1:7" ht="20.100000000000001" customHeight="1">
      <c r="A3623" s="379"/>
      <c r="B3623" s="338"/>
      <c r="C3623" s="360"/>
      <c r="D3623" s="338"/>
      <c r="E3623" s="356"/>
      <c r="F3623" s="598" t="s">
        <v>29</v>
      </c>
      <c r="G3623" s="341">
        <f>SUBTOTAL(9,G3614:G3622)</f>
        <v>0</v>
      </c>
    </row>
    <row r="3624" spans="1:7" ht="20.100000000000001" customHeight="1" thickBot="1">
      <c r="A3624" s="380"/>
      <c r="B3624" s="381"/>
      <c r="C3624" s="382"/>
      <c r="D3624" s="381"/>
      <c r="E3624" s="383"/>
      <c r="F3624" s="384"/>
      <c r="G3624" s="385"/>
    </row>
    <row r="3625" spans="1:7" ht="20.100000000000001" customHeight="1" thickBot="1">
      <c r="A3625" s="395">
        <f>B3583</f>
        <v>68</v>
      </c>
      <c r="B3625" s="386" t="str">
        <f>C3583</f>
        <v>Red de cloacas - Relleno superior</v>
      </c>
      <c r="C3625" s="387"/>
      <c r="D3625" s="387" t="s">
        <v>30</v>
      </c>
      <c r="E3625" s="388"/>
      <c r="F3625" s="389" t="s">
        <v>31</v>
      </c>
      <c r="G3625" s="390">
        <f>SUBTOTAL(9,G3588:G3624)</f>
        <v>0</v>
      </c>
    </row>
    <row r="3626" spans="1:7" ht="20.100000000000001" customHeight="1" thickTop="1" thickBot="1"/>
    <row r="3627" spans="1:7" ht="20.100000000000001" customHeight="1" thickTop="1">
      <c r="A3627" s="391" t="s">
        <v>1255</v>
      </c>
      <c r="B3627" s="392"/>
      <c r="C3627" s="392"/>
      <c r="D3627" s="392"/>
      <c r="E3627" s="392"/>
      <c r="F3627" s="392"/>
      <c r="G3627" s="393"/>
    </row>
    <row r="3628" spans="1:7" ht="20.100000000000001" customHeight="1">
      <c r="A3628" s="344" t="s">
        <v>719</v>
      </c>
      <c r="B3628" s="345" t="str">
        <f>Comitente</f>
        <v>INSTITUTO PROVINCIAL DE LA VIVIENDA</v>
      </c>
      <c r="C3628" s="346"/>
      <c r="D3628" s="347"/>
      <c r="E3628" s="347"/>
      <c r="F3628" s="348"/>
      <c r="G3628" s="349"/>
    </row>
    <row r="3629" spans="1:7" ht="20.100000000000001" customHeight="1">
      <c r="A3629" s="344" t="s">
        <v>720</v>
      </c>
      <c r="B3629" s="345" t="str">
        <f>Contratista</f>
        <v>xxxxxx</v>
      </c>
      <c r="C3629" s="350"/>
      <c r="D3629" s="350"/>
      <c r="E3629" s="350"/>
      <c r="F3629" s="351"/>
      <c r="G3629" s="352"/>
    </row>
    <row r="3630" spans="1:7" ht="20.100000000000001" customHeight="1">
      <c r="A3630" s="344" t="s">
        <v>20</v>
      </c>
      <c r="B3630" s="345" t="str">
        <f>Obra</f>
        <v>BARRIO SAN CAYETANO - DPTO. CHIMBAS</v>
      </c>
      <c r="C3630" s="350"/>
      <c r="D3630" s="350"/>
      <c r="E3630" s="350"/>
      <c r="F3630" s="351" t="s">
        <v>33</v>
      </c>
      <c r="G3630" s="353">
        <f>+Datos!$C$10</f>
        <v>43525</v>
      </c>
    </row>
    <row r="3631" spans="1:7" ht="20.100000000000001" customHeight="1">
      <c r="A3631" s="354" t="s">
        <v>718</v>
      </c>
      <c r="B3631" s="355" t="str">
        <f>Ubicación</f>
        <v>DPTO. CHIMBAS</v>
      </c>
      <c r="C3631" s="355"/>
      <c r="D3631" s="338"/>
      <c r="E3631" s="356"/>
      <c r="F3631" s="357"/>
      <c r="G3631" s="358"/>
    </row>
    <row r="3632" spans="1:7" ht="20.100000000000001" customHeight="1">
      <c r="A3632" s="354" t="s">
        <v>34</v>
      </c>
      <c r="B3632" s="359" t="s">
        <v>1126</v>
      </c>
      <c r="C3632" s="360" t="str">
        <f>IFERROR(VLOOKUP(B3632,Tabla_CyP,2,FALSE),"")</f>
        <v>INFRAESTRUCTURA</v>
      </c>
      <c r="D3632" s="361"/>
      <c r="E3632" s="356"/>
      <c r="F3632" s="357"/>
      <c r="G3632" s="358"/>
    </row>
    <row r="3633" spans="1:7" ht="20.100000000000001" customHeight="1">
      <c r="A3633" s="354" t="s">
        <v>21</v>
      </c>
      <c r="B3633" s="394">
        <f>IFERROR(VLOOKUP(COUNTIF($A$1:A3633,"ITEM:"),Tabla_NumeroItem,2,FALSE),"")</f>
        <v>69</v>
      </c>
      <c r="C3633" s="360" t="str">
        <f>IFERROR(VLOOKUP(B3633,Tabla_CyP,2,FALSE),"")</f>
        <v>Red de cloacas - Conexiones domiciliarias cloacas ø 110 mm (Provisión, acarreo y coloc. materiales p/la ejecución s/red nueva)</v>
      </c>
      <c r="D3633" s="338"/>
      <c r="E3633" s="356"/>
      <c r="F3633" s="351" t="s">
        <v>22</v>
      </c>
      <c r="G3633" s="362" t="str">
        <f>IFERROR(VLOOKUP(B3633,Tabla_CyP,4,FALSE),"")</f>
        <v>u</v>
      </c>
    </row>
    <row r="3634" spans="1:7" ht="20.100000000000001" customHeight="1">
      <c r="A3634" s="354"/>
      <c r="B3634" s="355"/>
      <c r="C3634" s="360"/>
      <c r="D3634" s="338"/>
      <c r="E3634" s="356"/>
      <c r="F3634" s="357"/>
      <c r="G3634" s="358"/>
    </row>
    <row r="3635" spans="1:7" ht="20.100000000000001" customHeight="1">
      <c r="A3635" s="628" t="s">
        <v>581</v>
      </c>
      <c r="B3635" s="629"/>
      <c r="C3635" s="630" t="s">
        <v>0</v>
      </c>
      <c r="D3635" s="630" t="s">
        <v>23</v>
      </c>
      <c r="E3635" s="632" t="s">
        <v>24</v>
      </c>
      <c r="F3635" s="624" t="s">
        <v>25</v>
      </c>
      <c r="G3635" s="626" t="s">
        <v>26</v>
      </c>
    </row>
    <row r="3636" spans="1:7" ht="20.100000000000001" customHeight="1">
      <c r="A3636" s="363" t="s">
        <v>582</v>
      </c>
      <c r="B3636" s="364" t="s">
        <v>583</v>
      </c>
      <c r="C3636" s="631"/>
      <c r="D3636" s="631"/>
      <c r="E3636" s="633"/>
      <c r="F3636" s="625"/>
      <c r="G3636" s="627"/>
    </row>
    <row r="3637" spans="1:7" ht="20.100000000000001" customHeight="1">
      <c r="A3637" s="599"/>
      <c r="B3637" s="365"/>
      <c r="C3637" s="366" t="s">
        <v>721</v>
      </c>
      <c r="D3637" s="367"/>
      <c r="E3637" s="368"/>
      <c r="F3637" s="369"/>
      <c r="G3637" s="370"/>
    </row>
    <row r="3638" spans="1:7" ht="20.100000000000001" customHeight="1">
      <c r="A3638" s="371" t="str">
        <f t="shared" ref="A3638:A3651" si="1068">IFERROR(VLOOKUP(C3638,Tabla_Insumos,4,FALSE),"")</f>
        <v/>
      </c>
      <c r="B3638" s="336" t="str">
        <f t="shared" ref="B3638:B3651" si="1069">IFERROR(VLOOKUP(C3638,Tabla_Insumos,5,FALSE),"")</f>
        <v/>
      </c>
      <c r="C3638" s="426"/>
      <c r="D3638" s="333" t="str">
        <f t="shared" ref="D3638:D3651" si="1070">IFERROR(VLOOKUP(C3638,Tabla_Insumos,2,FALSE),"")</f>
        <v/>
      </c>
      <c r="E3638" s="373"/>
      <c r="F3638" s="339">
        <f t="shared" ref="F3638:F3651" si="1071">IFERROR(VLOOKUP(C3638,Tabla_Insumos,3,FALSE),0)</f>
        <v>0</v>
      </c>
      <c r="G3638" s="340">
        <f>ROUND(E3638*F3638,2)</f>
        <v>0</v>
      </c>
    </row>
    <row r="3639" spans="1:7" ht="20.100000000000001" customHeight="1">
      <c r="A3639" s="371" t="str">
        <f t="shared" si="1068"/>
        <v/>
      </c>
      <c r="B3639" s="336" t="str">
        <f t="shared" si="1069"/>
        <v/>
      </c>
      <c r="C3639" s="426"/>
      <c r="D3639" s="333" t="str">
        <f t="shared" si="1070"/>
        <v/>
      </c>
      <c r="E3639" s="373"/>
      <c r="F3639" s="339">
        <f t="shared" si="1071"/>
        <v>0</v>
      </c>
      <c r="G3639" s="340">
        <f t="shared" ref="G3639:G3651" si="1072">ROUND(E3639*F3639,2)</f>
        <v>0</v>
      </c>
    </row>
    <row r="3640" spans="1:7" ht="20.100000000000001" customHeight="1">
      <c r="A3640" s="371" t="str">
        <f t="shared" si="1068"/>
        <v/>
      </c>
      <c r="B3640" s="336" t="str">
        <f t="shared" si="1069"/>
        <v/>
      </c>
      <c r="C3640" s="427"/>
      <c r="D3640" s="333" t="str">
        <f t="shared" si="1070"/>
        <v/>
      </c>
      <c r="E3640" s="373"/>
      <c r="F3640" s="339">
        <f t="shared" si="1071"/>
        <v>0</v>
      </c>
      <c r="G3640" s="340">
        <f t="shared" si="1072"/>
        <v>0</v>
      </c>
    </row>
    <row r="3641" spans="1:7" ht="20.100000000000001" customHeight="1">
      <c r="A3641" s="371" t="str">
        <f t="shared" si="1068"/>
        <v/>
      </c>
      <c r="B3641" s="336" t="str">
        <f t="shared" si="1069"/>
        <v/>
      </c>
      <c r="C3641" s="427"/>
      <c r="D3641" s="333" t="str">
        <f t="shared" si="1070"/>
        <v/>
      </c>
      <c r="E3641" s="373"/>
      <c r="F3641" s="339">
        <f t="shared" si="1071"/>
        <v>0</v>
      </c>
      <c r="G3641" s="340">
        <f t="shared" si="1072"/>
        <v>0</v>
      </c>
    </row>
    <row r="3642" spans="1:7" ht="20.100000000000001" customHeight="1">
      <c r="A3642" s="371" t="str">
        <f t="shared" si="1068"/>
        <v/>
      </c>
      <c r="B3642" s="336" t="str">
        <f t="shared" si="1069"/>
        <v/>
      </c>
      <c r="C3642" s="336"/>
      <c r="D3642" s="333" t="str">
        <f t="shared" si="1070"/>
        <v/>
      </c>
      <c r="E3642" s="337"/>
      <c r="F3642" s="339">
        <f t="shared" si="1071"/>
        <v>0</v>
      </c>
      <c r="G3642" s="340">
        <f t="shared" si="1072"/>
        <v>0</v>
      </c>
    </row>
    <row r="3643" spans="1:7" ht="20.100000000000001" customHeight="1">
      <c r="A3643" s="371" t="str">
        <f t="shared" si="1068"/>
        <v/>
      </c>
      <c r="B3643" s="336" t="str">
        <f t="shared" si="1069"/>
        <v/>
      </c>
      <c r="C3643" s="372"/>
      <c r="D3643" s="333" t="str">
        <f t="shared" si="1070"/>
        <v/>
      </c>
      <c r="E3643" s="373"/>
      <c r="F3643" s="339">
        <f t="shared" si="1071"/>
        <v>0</v>
      </c>
      <c r="G3643" s="340">
        <f t="shared" si="1072"/>
        <v>0</v>
      </c>
    </row>
    <row r="3644" spans="1:7" ht="20.100000000000001" customHeight="1">
      <c r="A3644" s="371" t="str">
        <f t="shared" si="1068"/>
        <v/>
      </c>
      <c r="B3644" s="336" t="str">
        <f t="shared" si="1069"/>
        <v/>
      </c>
      <c r="C3644" s="372"/>
      <c r="D3644" s="333" t="str">
        <f t="shared" si="1070"/>
        <v/>
      </c>
      <c r="E3644" s="373"/>
      <c r="F3644" s="339">
        <f t="shared" si="1071"/>
        <v>0</v>
      </c>
      <c r="G3644" s="340">
        <f t="shared" si="1072"/>
        <v>0</v>
      </c>
    </row>
    <row r="3645" spans="1:7" ht="20.100000000000001" customHeight="1">
      <c r="A3645" s="371" t="str">
        <f t="shared" si="1068"/>
        <v/>
      </c>
      <c r="B3645" s="336" t="str">
        <f t="shared" si="1069"/>
        <v/>
      </c>
      <c r="C3645" s="372"/>
      <c r="D3645" s="333" t="str">
        <f t="shared" si="1070"/>
        <v/>
      </c>
      <c r="E3645" s="373"/>
      <c r="F3645" s="339">
        <f t="shared" si="1071"/>
        <v>0</v>
      </c>
      <c r="G3645" s="340">
        <f t="shared" si="1072"/>
        <v>0</v>
      </c>
    </row>
    <row r="3646" spans="1:7" ht="20.100000000000001" customHeight="1">
      <c r="A3646" s="371" t="str">
        <f t="shared" si="1068"/>
        <v/>
      </c>
      <c r="B3646" s="336" t="str">
        <f t="shared" si="1069"/>
        <v/>
      </c>
      <c r="C3646" s="372"/>
      <c r="D3646" s="333" t="str">
        <f t="shared" si="1070"/>
        <v/>
      </c>
      <c r="E3646" s="373"/>
      <c r="F3646" s="339">
        <f t="shared" si="1071"/>
        <v>0</v>
      </c>
      <c r="G3646" s="340">
        <f t="shared" si="1072"/>
        <v>0</v>
      </c>
    </row>
    <row r="3647" spans="1:7" ht="20.100000000000001" customHeight="1">
      <c r="A3647" s="371" t="str">
        <f t="shared" si="1068"/>
        <v/>
      </c>
      <c r="B3647" s="336" t="str">
        <f t="shared" si="1069"/>
        <v/>
      </c>
      <c r="C3647" s="372"/>
      <c r="D3647" s="333" t="str">
        <f t="shared" si="1070"/>
        <v/>
      </c>
      <c r="E3647" s="373"/>
      <c r="F3647" s="339">
        <f t="shared" si="1071"/>
        <v>0</v>
      </c>
      <c r="G3647" s="340">
        <f t="shared" si="1072"/>
        <v>0</v>
      </c>
    </row>
    <row r="3648" spans="1:7" ht="20.100000000000001" customHeight="1">
      <c r="A3648" s="371" t="str">
        <f t="shared" si="1068"/>
        <v/>
      </c>
      <c r="B3648" s="336" t="str">
        <f t="shared" si="1069"/>
        <v/>
      </c>
      <c r="C3648" s="372"/>
      <c r="D3648" s="333" t="str">
        <f t="shared" si="1070"/>
        <v/>
      </c>
      <c r="E3648" s="373"/>
      <c r="F3648" s="339">
        <f t="shared" si="1071"/>
        <v>0</v>
      </c>
      <c r="G3648" s="340">
        <f t="shared" si="1072"/>
        <v>0</v>
      </c>
    </row>
    <row r="3649" spans="1:7" ht="20.100000000000001" customHeight="1">
      <c r="A3649" s="371" t="str">
        <f t="shared" si="1068"/>
        <v/>
      </c>
      <c r="B3649" s="336" t="str">
        <f t="shared" si="1069"/>
        <v/>
      </c>
      <c r="C3649" s="372"/>
      <c r="D3649" s="333" t="str">
        <f t="shared" si="1070"/>
        <v/>
      </c>
      <c r="E3649" s="373"/>
      <c r="F3649" s="339">
        <f t="shared" si="1071"/>
        <v>0</v>
      </c>
      <c r="G3649" s="340">
        <f t="shared" si="1072"/>
        <v>0</v>
      </c>
    </row>
    <row r="3650" spans="1:7" ht="20.100000000000001" customHeight="1">
      <c r="A3650" s="371" t="str">
        <f t="shared" si="1068"/>
        <v/>
      </c>
      <c r="B3650" s="336" t="str">
        <f t="shared" si="1069"/>
        <v/>
      </c>
      <c r="C3650" s="372"/>
      <c r="D3650" s="333" t="str">
        <f t="shared" si="1070"/>
        <v/>
      </c>
      <c r="E3650" s="373"/>
      <c r="F3650" s="339">
        <f t="shared" si="1071"/>
        <v>0</v>
      </c>
      <c r="G3650" s="340">
        <f t="shared" si="1072"/>
        <v>0</v>
      </c>
    </row>
    <row r="3651" spans="1:7" ht="20.100000000000001" customHeight="1">
      <c r="A3651" s="371" t="str">
        <f t="shared" si="1068"/>
        <v/>
      </c>
      <c r="B3651" s="336" t="str">
        <f t="shared" si="1069"/>
        <v/>
      </c>
      <c r="C3651" s="372"/>
      <c r="D3651" s="333" t="str">
        <f t="shared" si="1070"/>
        <v/>
      </c>
      <c r="E3651" s="373"/>
      <c r="F3651" s="339">
        <f t="shared" si="1071"/>
        <v>0</v>
      </c>
      <c r="G3651" s="340">
        <f t="shared" si="1072"/>
        <v>0</v>
      </c>
    </row>
    <row r="3652" spans="1:7" ht="20.100000000000001" customHeight="1">
      <c r="A3652" s="374"/>
      <c r="B3652" s="360"/>
      <c r="C3652" s="360"/>
      <c r="D3652" s="338"/>
      <c r="E3652" s="356"/>
      <c r="F3652" s="598" t="s">
        <v>27</v>
      </c>
      <c r="G3652" s="341">
        <f>SUBTOTAL(9,G3638:G3651)</f>
        <v>0</v>
      </c>
    </row>
    <row r="3653" spans="1:7" ht="20.100000000000001" customHeight="1">
      <c r="A3653" s="374"/>
      <c r="B3653" s="360"/>
      <c r="C3653" s="347" t="s">
        <v>722</v>
      </c>
      <c r="D3653" s="338"/>
      <c r="E3653" s="356"/>
      <c r="F3653" s="357"/>
      <c r="G3653" s="375"/>
    </row>
    <row r="3654" spans="1:7" ht="20.100000000000001" customHeight="1">
      <c r="A3654" s="371" t="str">
        <f t="shared" ref="A3654:A3661" si="1073">IFERROR(VLOOKUP(C3654,Tabla_Insumos,4,FALSE),"")</f>
        <v/>
      </c>
      <c r="B3654" s="336" t="str">
        <f t="shared" ref="B3654:B3661" si="1074">IFERROR(VLOOKUP(C3654,Tabla_Insumos,5,FALSE),"")</f>
        <v/>
      </c>
      <c r="C3654" s="372"/>
      <c r="D3654" s="333" t="str">
        <f t="shared" ref="D3654:D3661" si="1075">IFERROR(VLOOKUP(C3654,Tabla_Insumos,2,FALSE),"")</f>
        <v/>
      </c>
      <c r="E3654" s="403"/>
      <c r="F3654" s="376">
        <f t="shared" ref="F3654:F3661" si="1076">IFERROR(VLOOKUP(C3654,Tabla_Insumos,3,FALSE),0)</f>
        <v>0</v>
      </c>
      <c r="G3654" s="340">
        <f>ROUND(E3654*F3654,2)</f>
        <v>0</v>
      </c>
    </row>
    <row r="3655" spans="1:7" ht="20.100000000000001" customHeight="1">
      <c r="A3655" s="371" t="str">
        <f t="shared" si="1073"/>
        <v/>
      </c>
      <c r="B3655" s="336" t="str">
        <f t="shared" si="1074"/>
        <v/>
      </c>
      <c r="C3655" s="372"/>
      <c r="D3655" s="333" t="str">
        <f t="shared" si="1075"/>
        <v/>
      </c>
      <c r="E3655" s="403"/>
      <c r="F3655" s="376">
        <f t="shared" si="1076"/>
        <v>0</v>
      </c>
      <c r="G3655" s="340">
        <f t="shared" ref="G3655:G3661" si="1077">ROUND(E3655*F3655,2)</f>
        <v>0</v>
      </c>
    </row>
    <row r="3656" spans="1:7" ht="20.100000000000001" customHeight="1">
      <c r="A3656" s="371" t="str">
        <f t="shared" si="1073"/>
        <v/>
      </c>
      <c r="B3656" s="336" t="str">
        <f t="shared" si="1074"/>
        <v/>
      </c>
      <c r="C3656" s="372"/>
      <c r="D3656" s="333" t="str">
        <f t="shared" si="1075"/>
        <v/>
      </c>
      <c r="E3656" s="403"/>
      <c r="F3656" s="376">
        <f>+G3654+G3655</f>
        <v>0</v>
      </c>
      <c r="G3656" s="340">
        <f t="shared" si="1077"/>
        <v>0</v>
      </c>
    </row>
    <row r="3657" spans="1:7" ht="20.100000000000001" customHeight="1">
      <c r="A3657" s="371" t="str">
        <f t="shared" si="1073"/>
        <v/>
      </c>
      <c r="B3657" s="336" t="str">
        <f t="shared" si="1074"/>
        <v/>
      </c>
      <c r="C3657" s="343"/>
      <c r="D3657" s="333" t="str">
        <f t="shared" si="1075"/>
        <v/>
      </c>
      <c r="E3657" s="373"/>
      <c r="F3657" s="376">
        <f t="shared" si="1076"/>
        <v>0</v>
      </c>
      <c r="G3657" s="340">
        <f t="shared" si="1077"/>
        <v>0</v>
      </c>
    </row>
    <row r="3658" spans="1:7" ht="20.100000000000001" customHeight="1">
      <c r="A3658" s="371" t="str">
        <f t="shared" si="1073"/>
        <v/>
      </c>
      <c r="B3658" s="336" t="str">
        <f t="shared" si="1074"/>
        <v/>
      </c>
      <c r="C3658" s="336"/>
      <c r="D3658" s="333" t="str">
        <f t="shared" si="1075"/>
        <v/>
      </c>
      <c r="E3658" s="337"/>
      <c r="F3658" s="376">
        <f t="shared" si="1076"/>
        <v>0</v>
      </c>
      <c r="G3658" s="340">
        <f t="shared" si="1077"/>
        <v>0</v>
      </c>
    </row>
    <row r="3659" spans="1:7" ht="20.100000000000001" customHeight="1">
      <c r="A3659" s="371" t="str">
        <f t="shared" si="1073"/>
        <v/>
      </c>
      <c r="B3659" s="336" t="str">
        <f t="shared" si="1074"/>
        <v/>
      </c>
      <c r="C3659" s="336"/>
      <c r="D3659" s="333" t="str">
        <f t="shared" si="1075"/>
        <v/>
      </c>
      <c r="E3659" s="337"/>
      <c r="F3659" s="376">
        <f t="shared" si="1076"/>
        <v>0</v>
      </c>
      <c r="G3659" s="340">
        <f t="shared" si="1077"/>
        <v>0</v>
      </c>
    </row>
    <row r="3660" spans="1:7" ht="20.100000000000001" customHeight="1">
      <c r="A3660" s="371" t="str">
        <f t="shared" si="1073"/>
        <v/>
      </c>
      <c r="B3660" s="336" t="str">
        <f t="shared" si="1074"/>
        <v/>
      </c>
      <c r="C3660" s="372"/>
      <c r="D3660" s="333" t="str">
        <f t="shared" si="1075"/>
        <v/>
      </c>
      <c r="E3660" s="373"/>
      <c r="F3660" s="376">
        <f t="shared" si="1076"/>
        <v>0</v>
      </c>
      <c r="G3660" s="340">
        <f t="shared" si="1077"/>
        <v>0</v>
      </c>
    </row>
    <row r="3661" spans="1:7" ht="20.100000000000001" customHeight="1">
      <c r="A3661" s="371" t="str">
        <f t="shared" si="1073"/>
        <v/>
      </c>
      <c r="B3661" s="336" t="str">
        <f t="shared" si="1074"/>
        <v/>
      </c>
      <c r="C3661" s="372"/>
      <c r="D3661" s="333" t="str">
        <f t="shared" si="1075"/>
        <v/>
      </c>
      <c r="E3661" s="373"/>
      <c r="F3661" s="376">
        <f t="shared" si="1076"/>
        <v>0</v>
      </c>
      <c r="G3661" s="340">
        <f t="shared" si="1077"/>
        <v>0</v>
      </c>
    </row>
    <row r="3662" spans="1:7" ht="20.100000000000001" customHeight="1">
      <c r="A3662" s="374"/>
      <c r="B3662" s="360"/>
      <c r="C3662" s="360"/>
      <c r="D3662" s="338"/>
      <c r="E3662" s="356"/>
      <c r="F3662" s="598" t="s">
        <v>28</v>
      </c>
      <c r="G3662" s="341">
        <f>SUBTOTAL(9,G3654:G3661)</f>
        <v>0</v>
      </c>
    </row>
    <row r="3663" spans="1:7" ht="20.100000000000001" customHeight="1">
      <c r="A3663" s="374"/>
      <c r="B3663" s="360"/>
      <c r="C3663" s="347" t="s">
        <v>723</v>
      </c>
      <c r="D3663" s="338"/>
      <c r="E3663" s="356"/>
      <c r="F3663" s="357"/>
      <c r="G3663" s="375"/>
    </row>
    <row r="3664" spans="1:7" ht="20.100000000000001" customHeight="1">
      <c r="A3664" s="371" t="str">
        <f t="shared" ref="A3664:A3672" si="1078">IFERROR(VLOOKUP(C3664,Tabla_Insumos,4,FALSE),"")</f>
        <v/>
      </c>
      <c r="B3664" s="336" t="str">
        <f t="shared" ref="B3664:B3672" si="1079">IFERROR(VLOOKUP(C3664,Tabla_Insumos,5,FALSE),"")</f>
        <v/>
      </c>
      <c r="C3664" s="404"/>
      <c r="D3664" s="333" t="str">
        <f t="shared" ref="D3664:D3672" si="1080">IFERROR(VLOOKUP(C3664,Tabla_Insumos,2,FALSE),"")</f>
        <v/>
      </c>
      <c r="E3664" s="422"/>
      <c r="F3664" s="339">
        <f t="shared" ref="F3664:F3672" si="1081">IFERROR(VLOOKUP(C3664,Tabla_Insumos,3,FALSE),0)</f>
        <v>0</v>
      </c>
      <c r="G3664" s="340">
        <f>ROUND(E3664*F3664,2)</f>
        <v>0</v>
      </c>
    </row>
    <row r="3665" spans="1:7" ht="20.100000000000001" customHeight="1">
      <c r="A3665" s="371" t="str">
        <f t="shared" si="1078"/>
        <v/>
      </c>
      <c r="B3665" s="336" t="str">
        <f t="shared" si="1079"/>
        <v/>
      </c>
      <c r="C3665" s="343"/>
      <c r="D3665" s="333" t="str">
        <f t="shared" si="1080"/>
        <v/>
      </c>
      <c r="E3665" s="337"/>
      <c r="F3665" s="339">
        <f t="shared" si="1081"/>
        <v>0</v>
      </c>
      <c r="G3665" s="340">
        <f t="shared" ref="G3665:G3672" si="1082">ROUND(E3665*F3665,2)</f>
        <v>0</v>
      </c>
    </row>
    <row r="3666" spans="1:7" ht="20.100000000000001" customHeight="1">
      <c r="A3666" s="371" t="str">
        <f t="shared" si="1078"/>
        <v/>
      </c>
      <c r="B3666" s="336" t="str">
        <f t="shared" si="1079"/>
        <v/>
      </c>
      <c r="C3666" s="342"/>
      <c r="D3666" s="333" t="str">
        <f t="shared" si="1080"/>
        <v/>
      </c>
      <c r="E3666" s="337"/>
      <c r="F3666" s="339">
        <f t="shared" si="1081"/>
        <v>0</v>
      </c>
      <c r="G3666" s="340">
        <f t="shared" si="1082"/>
        <v>0</v>
      </c>
    </row>
    <row r="3667" spans="1:7" ht="20.100000000000001" customHeight="1">
      <c r="A3667" s="371" t="str">
        <f t="shared" si="1078"/>
        <v/>
      </c>
      <c r="B3667" s="336" t="str">
        <f t="shared" si="1079"/>
        <v/>
      </c>
      <c r="C3667" s="377"/>
      <c r="D3667" s="333" t="str">
        <f t="shared" si="1080"/>
        <v/>
      </c>
      <c r="E3667" s="337"/>
      <c r="F3667" s="339">
        <f t="shared" si="1081"/>
        <v>0</v>
      </c>
      <c r="G3667" s="340">
        <f t="shared" si="1082"/>
        <v>0</v>
      </c>
    </row>
    <row r="3668" spans="1:7" ht="20.100000000000001" customHeight="1">
      <c r="A3668" s="371" t="str">
        <f t="shared" si="1078"/>
        <v/>
      </c>
      <c r="B3668" s="336" t="str">
        <f t="shared" si="1079"/>
        <v/>
      </c>
      <c r="C3668" s="378"/>
      <c r="D3668" s="333" t="str">
        <f t="shared" si="1080"/>
        <v/>
      </c>
      <c r="E3668" s="337"/>
      <c r="F3668" s="339">
        <f t="shared" si="1081"/>
        <v>0</v>
      </c>
      <c r="G3668" s="340">
        <f t="shared" si="1082"/>
        <v>0</v>
      </c>
    </row>
    <row r="3669" spans="1:7" ht="20.100000000000001" customHeight="1">
      <c r="A3669" s="371" t="str">
        <f t="shared" si="1078"/>
        <v/>
      </c>
      <c r="B3669" s="336" t="str">
        <f t="shared" si="1079"/>
        <v/>
      </c>
      <c r="C3669" s="372"/>
      <c r="D3669" s="333" t="str">
        <f t="shared" si="1080"/>
        <v/>
      </c>
      <c r="E3669" s="373"/>
      <c r="F3669" s="339">
        <f t="shared" si="1081"/>
        <v>0</v>
      </c>
      <c r="G3669" s="340">
        <f t="shared" si="1082"/>
        <v>0</v>
      </c>
    </row>
    <row r="3670" spans="1:7" ht="20.100000000000001" customHeight="1">
      <c r="A3670" s="371" t="str">
        <f t="shared" si="1078"/>
        <v/>
      </c>
      <c r="B3670" s="336" t="str">
        <f t="shared" si="1079"/>
        <v/>
      </c>
      <c r="C3670" s="372"/>
      <c r="D3670" s="333" t="str">
        <f t="shared" si="1080"/>
        <v/>
      </c>
      <c r="E3670" s="373"/>
      <c r="F3670" s="339">
        <f t="shared" si="1081"/>
        <v>0</v>
      </c>
      <c r="G3670" s="340">
        <f t="shared" si="1082"/>
        <v>0</v>
      </c>
    </row>
    <row r="3671" spans="1:7" ht="20.100000000000001" customHeight="1">
      <c r="A3671" s="371" t="str">
        <f t="shared" si="1078"/>
        <v/>
      </c>
      <c r="B3671" s="336" t="str">
        <f t="shared" si="1079"/>
        <v/>
      </c>
      <c r="C3671" s="372"/>
      <c r="D3671" s="333" t="str">
        <f t="shared" si="1080"/>
        <v/>
      </c>
      <c r="E3671" s="373"/>
      <c r="F3671" s="339">
        <f t="shared" si="1081"/>
        <v>0</v>
      </c>
      <c r="G3671" s="340">
        <f t="shared" si="1082"/>
        <v>0</v>
      </c>
    </row>
    <row r="3672" spans="1:7" ht="20.100000000000001" customHeight="1">
      <c r="A3672" s="371" t="str">
        <f t="shared" si="1078"/>
        <v/>
      </c>
      <c r="B3672" s="336" t="str">
        <f t="shared" si="1079"/>
        <v/>
      </c>
      <c r="C3672" s="372"/>
      <c r="D3672" s="333" t="str">
        <f t="shared" si="1080"/>
        <v/>
      </c>
      <c r="E3672" s="373"/>
      <c r="F3672" s="339">
        <f t="shared" si="1081"/>
        <v>0</v>
      </c>
      <c r="G3672" s="340">
        <f t="shared" si="1082"/>
        <v>0</v>
      </c>
    </row>
    <row r="3673" spans="1:7" ht="20.100000000000001" customHeight="1">
      <c r="A3673" s="379"/>
      <c r="B3673" s="338"/>
      <c r="C3673" s="360"/>
      <c r="D3673" s="338"/>
      <c r="E3673" s="356"/>
      <c r="F3673" s="598" t="s">
        <v>29</v>
      </c>
      <c r="G3673" s="341">
        <f>SUBTOTAL(9,G3664:G3672)</f>
        <v>0</v>
      </c>
    </row>
    <row r="3674" spans="1:7" ht="20.100000000000001" customHeight="1" thickBot="1">
      <c r="A3674" s="380"/>
      <c r="B3674" s="381"/>
      <c r="C3674" s="382"/>
      <c r="D3674" s="381"/>
      <c r="E3674" s="383"/>
      <c r="F3674" s="384"/>
      <c r="G3674" s="385"/>
    </row>
    <row r="3675" spans="1:7" ht="20.100000000000001" customHeight="1" thickBot="1">
      <c r="A3675" s="395">
        <f>B3633</f>
        <v>69</v>
      </c>
      <c r="B3675" s="386" t="str">
        <f>C3633</f>
        <v>Red de cloacas - Conexiones domiciliarias cloacas ø 110 mm (Provisión, acarreo y coloc. materiales p/la ejecución s/red nueva)</v>
      </c>
      <c r="C3675" s="387"/>
      <c r="D3675" s="387" t="s">
        <v>30</v>
      </c>
      <c r="E3675" s="388"/>
      <c r="F3675" s="389" t="s">
        <v>31</v>
      </c>
      <c r="G3675" s="390">
        <f>SUBTOTAL(9,G3638:G3674)</f>
        <v>0</v>
      </c>
    </row>
    <row r="3676" spans="1:7" ht="20.100000000000001" customHeight="1" thickTop="1" thickBot="1"/>
    <row r="3677" spans="1:7" ht="20.100000000000001" customHeight="1" thickTop="1">
      <c r="A3677" s="391" t="s">
        <v>1255</v>
      </c>
      <c r="B3677" s="392"/>
      <c r="C3677" s="392"/>
      <c r="D3677" s="392"/>
      <c r="E3677" s="392"/>
      <c r="F3677" s="392"/>
      <c r="G3677" s="393"/>
    </row>
    <row r="3678" spans="1:7" ht="20.100000000000001" customHeight="1">
      <c r="A3678" s="344" t="s">
        <v>719</v>
      </c>
      <c r="B3678" s="345" t="str">
        <f>Comitente</f>
        <v>INSTITUTO PROVINCIAL DE LA VIVIENDA</v>
      </c>
      <c r="C3678" s="346"/>
      <c r="D3678" s="347"/>
      <c r="E3678" s="347"/>
      <c r="F3678" s="348"/>
      <c r="G3678" s="349"/>
    </row>
    <row r="3679" spans="1:7" ht="20.100000000000001" customHeight="1">
      <c r="A3679" s="344" t="s">
        <v>720</v>
      </c>
      <c r="B3679" s="345" t="str">
        <f>Contratista</f>
        <v>xxxxxx</v>
      </c>
      <c r="C3679" s="350"/>
      <c r="D3679" s="350"/>
      <c r="E3679" s="350"/>
      <c r="F3679" s="351"/>
      <c r="G3679" s="352"/>
    </row>
    <row r="3680" spans="1:7" ht="20.100000000000001" customHeight="1">
      <c r="A3680" s="344" t="s">
        <v>20</v>
      </c>
      <c r="B3680" s="345" t="str">
        <f>Obra</f>
        <v>BARRIO SAN CAYETANO - DPTO. CHIMBAS</v>
      </c>
      <c r="C3680" s="350"/>
      <c r="D3680" s="350"/>
      <c r="E3680" s="350"/>
      <c r="F3680" s="351" t="s">
        <v>33</v>
      </c>
      <c r="G3680" s="353">
        <f>+Datos!$C$10</f>
        <v>43525</v>
      </c>
    </row>
    <row r="3681" spans="1:7" ht="20.100000000000001" customHeight="1">
      <c r="A3681" s="354" t="s">
        <v>718</v>
      </c>
      <c r="B3681" s="355" t="str">
        <f>Ubicación</f>
        <v>DPTO. CHIMBAS</v>
      </c>
      <c r="C3681" s="355"/>
      <c r="D3681" s="338"/>
      <c r="E3681" s="356"/>
      <c r="F3681" s="357"/>
      <c r="G3681" s="358"/>
    </row>
    <row r="3682" spans="1:7" ht="20.100000000000001" customHeight="1">
      <c r="A3682" s="354" t="s">
        <v>34</v>
      </c>
      <c r="B3682" s="359" t="s">
        <v>1126</v>
      </c>
      <c r="C3682" s="360" t="str">
        <f>IFERROR(VLOOKUP(B3682,Tabla_CyP,2,FALSE),"")</f>
        <v>INFRAESTRUCTURA</v>
      </c>
      <c r="D3682" s="361"/>
      <c r="E3682" s="356"/>
      <c r="F3682" s="357"/>
      <c r="G3682" s="358"/>
    </row>
    <row r="3683" spans="1:7" ht="20.100000000000001" customHeight="1">
      <c r="A3683" s="354" t="s">
        <v>21</v>
      </c>
      <c r="B3683" s="394">
        <f>IFERROR(VLOOKUP(COUNTIF($A$1:A3683,"ITEM:"),Tabla_NumeroItem,2,FALSE),"")</f>
        <v>70</v>
      </c>
      <c r="C3683" s="360" t="str">
        <f>IFERROR(VLOOKUP(B3683,Tabla_CyP,2,FALSE),"")</f>
        <v>Red de agua potable - Provisión, acarreo y colocación de caño recto Ø110mm de PVC k-10, incl. piezas esp. juntas, etc.</v>
      </c>
      <c r="D3683" s="338"/>
      <c r="E3683" s="356"/>
      <c r="F3683" s="351" t="s">
        <v>22</v>
      </c>
      <c r="G3683" s="362" t="str">
        <f>IFERROR(VLOOKUP(B3683,Tabla_CyP,4,FALSE),"")</f>
        <v>ml</v>
      </c>
    </row>
    <row r="3684" spans="1:7" ht="20.100000000000001" customHeight="1">
      <c r="A3684" s="354"/>
      <c r="B3684" s="355"/>
      <c r="C3684" s="360"/>
      <c r="D3684" s="338"/>
      <c r="E3684" s="356"/>
      <c r="F3684" s="357"/>
      <c r="G3684" s="358"/>
    </row>
    <row r="3685" spans="1:7" ht="20.100000000000001" customHeight="1">
      <c r="A3685" s="628" t="s">
        <v>581</v>
      </c>
      <c r="B3685" s="629"/>
      <c r="C3685" s="630" t="s">
        <v>0</v>
      </c>
      <c r="D3685" s="630" t="s">
        <v>23</v>
      </c>
      <c r="E3685" s="632" t="s">
        <v>24</v>
      </c>
      <c r="F3685" s="624" t="s">
        <v>25</v>
      </c>
      <c r="G3685" s="626" t="s">
        <v>26</v>
      </c>
    </row>
    <row r="3686" spans="1:7" ht="20.100000000000001" customHeight="1">
      <c r="A3686" s="363" t="s">
        <v>582</v>
      </c>
      <c r="B3686" s="364" t="s">
        <v>583</v>
      </c>
      <c r="C3686" s="631"/>
      <c r="D3686" s="631"/>
      <c r="E3686" s="633"/>
      <c r="F3686" s="625"/>
      <c r="G3686" s="627"/>
    </row>
    <row r="3687" spans="1:7" ht="20.100000000000001" customHeight="1">
      <c r="A3687" s="599"/>
      <c r="B3687" s="365"/>
      <c r="C3687" s="366" t="s">
        <v>721</v>
      </c>
      <c r="D3687" s="367"/>
      <c r="E3687" s="368"/>
      <c r="F3687" s="369"/>
      <c r="G3687" s="370"/>
    </row>
    <row r="3688" spans="1:7" ht="20.100000000000001" customHeight="1">
      <c r="A3688" s="371" t="str">
        <f t="shared" ref="A3688:A3701" si="1083">IFERROR(VLOOKUP(C3688,Tabla_Insumos,4,FALSE),"")</f>
        <v/>
      </c>
      <c r="B3688" s="336" t="str">
        <f t="shared" ref="B3688:B3701" si="1084">IFERROR(VLOOKUP(C3688,Tabla_Insumos,5,FALSE),"")</f>
        <v/>
      </c>
      <c r="C3688" s="419"/>
      <c r="D3688" s="333" t="str">
        <f t="shared" ref="D3688:D3701" si="1085">IFERROR(VLOOKUP(C3688,Tabla_Insumos,2,FALSE),"")</f>
        <v/>
      </c>
      <c r="E3688" s="414"/>
      <c r="F3688" s="339">
        <f t="shared" ref="F3688:F3701" si="1086">IFERROR(VLOOKUP(C3688,Tabla_Insumos,3,FALSE),0)</f>
        <v>0</v>
      </c>
      <c r="G3688" s="340">
        <f>ROUND(E3688*F3688,2)</f>
        <v>0</v>
      </c>
    </row>
    <row r="3689" spans="1:7" ht="20.100000000000001" customHeight="1">
      <c r="A3689" s="371" t="str">
        <f t="shared" si="1083"/>
        <v/>
      </c>
      <c r="B3689" s="336" t="str">
        <f t="shared" si="1084"/>
        <v/>
      </c>
      <c r="C3689" s="404"/>
      <c r="D3689" s="333" t="str">
        <f t="shared" si="1085"/>
        <v/>
      </c>
      <c r="E3689" s="414"/>
      <c r="F3689" s="339">
        <f t="shared" si="1086"/>
        <v>0</v>
      </c>
      <c r="G3689" s="340">
        <f t="shared" ref="G3689:G3701" si="1087">ROUND(E3689*F3689,2)</f>
        <v>0</v>
      </c>
    </row>
    <row r="3690" spans="1:7" ht="20.100000000000001" customHeight="1">
      <c r="A3690" s="371" t="str">
        <f t="shared" si="1083"/>
        <v/>
      </c>
      <c r="B3690" s="336" t="str">
        <f t="shared" si="1084"/>
        <v/>
      </c>
      <c r="C3690" s="334"/>
      <c r="D3690" s="333" t="str">
        <f t="shared" si="1085"/>
        <v/>
      </c>
      <c r="E3690" s="337"/>
      <c r="F3690" s="339">
        <f t="shared" si="1086"/>
        <v>0</v>
      </c>
      <c r="G3690" s="340">
        <f t="shared" si="1087"/>
        <v>0</v>
      </c>
    </row>
    <row r="3691" spans="1:7" ht="20.100000000000001" customHeight="1">
      <c r="A3691" s="371" t="str">
        <f t="shared" si="1083"/>
        <v/>
      </c>
      <c r="B3691" s="336" t="str">
        <f t="shared" si="1084"/>
        <v/>
      </c>
      <c r="C3691" s="335"/>
      <c r="D3691" s="333" t="str">
        <f t="shared" si="1085"/>
        <v/>
      </c>
      <c r="E3691" s="337"/>
      <c r="F3691" s="339">
        <f t="shared" si="1086"/>
        <v>0</v>
      </c>
      <c r="G3691" s="340">
        <f t="shared" si="1087"/>
        <v>0</v>
      </c>
    </row>
    <row r="3692" spans="1:7" ht="20.100000000000001" customHeight="1">
      <c r="A3692" s="371" t="str">
        <f t="shared" si="1083"/>
        <v/>
      </c>
      <c r="B3692" s="336" t="str">
        <f t="shared" si="1084"/>
        <v/>
      </c>
      <c r="C3692" s="336"/>
      <c r="D3692" s="333" t="str">
        <f t="shared" si="1085"/>
        <v/>
      </c>
      <c r="E3692" s="337"/>
      <c r="F3692" s="339">
        <f t="shared" si="1086"/>
        <v>0</v>
      </c>
      <c r="G3692" s="340">
        <f t="shared" si="1087"/>
        <v>0</v>
      </c>
    </row>
    <row r="3693" spans="1:7" ht="20.100000000000001" customHeight="1">
      <c r="A3693" s="371" t="str">
        <f t="shared" si="1083"/>
        <v/>
      </c>
      <c r="B3693" s="336" t="str">
        <f t="shared" si="1084"/>
        <v/>
      </c>
      <c r="C3693" s="372"/>
      <c r="D3693" s="333" t="str">
        <f t="shared" si="1085"/>
        <v/>
      </c>
      <c r="E3693" s="373"/>
      <c r="F3693" s="339">
        <f t="shared" si="1086"/>
        <v>0</v>
      </c>
      <c r="G3693" s="340">
        <f t="shared" si="1087"/>
        <v>0</v>
      </c>
    </row>
    <row r="3694" spans="1:7" ht="20.100000000000001" customHeight="1">
      <c r="A3694" s="371" t="str">
        <f t="shared" si="1083"/>
        <v/>
      </c>
      <c r="B3694" s="336" t="str">
        <f t="shared" si="1084"/>
        <v/>
      </c>
      <c r="C3694" s="372"/>
      <c r="D3694" s="333" t="str">
        <f t="shared" si="1085"/>
        <v/>
      </c>
      <c r="E3694" s="373"/>
      <c r="F3694" s="339">
        <f t="shared" si="1086"/>
        <v>0</v>
      </c>
      <c r="G3694" s="340">
        <f t="shared" si="1087"/>
        <v>0</v>
      </c>
    </row>
    <row r="3695" spans="1:7" ht="20.100000000000001" customHeight="1">
      <c r="A3695" s="371" t="str">
        <f t="shared" si="1083"/>
        <v/>
      </c>
      <c r="B3695" s="336" t="str">
        <f t="shared" si="1084"/>
        <v/>
      </c>
      <c r="C3695" s="372"/>
      <c r="D3695" s="333" t="str">
        <f t="shared" si="1085"/>
        <v/>
      </c>
      <c r="E3695" s="373"/>
      <c r="F3695" s="339">
        <f t="shared" si="1086"/>
        <v>0</v>
      </c>
      <c r="G3695" s="340">
        <f t="shared" si="1087"/>
        <v>0</v>
      </c>
    </row>
    <row r="3696" spans="1:7" ht="20.100000000000001" customHeight="1">
      <c r="A3696" s="371" t="str">
        <f t="shared" si="1083"/>
        <v/>
      </c>
      <c r="B3696" s="336" t="str">
        <f t="shared" si="1084"/>
        <v/>
      </c>
      <c r="C3696" s="372"/>
      <c r="D3696" s="333" t="str">
        <f t="shared" si="1085"/>
        <v/>
      </c>
      <c r="E3696" s="373"/>
      <c r="F3696" s="339">
        <f t="shared" si="1086"/>
        <v>0</v>
      </c>
      <c r="G3696" s="340">
        <f t="shared" si="1087"/>
        <v>0</v>
      </c>
    </row>
    <row r="3697" spans="1:7" ht="20.100000000000001" customHeight="1">
      <c r="A3697" s="371" t="str">
        <f t="shared" si="1083"/>
        <v/>
      </c>
      <c r="B3697" s="336" t="str">
        <f t="shared" si="1084"/>
        <v/>
      </c>
      <c r="C3697" s="372"/>
      <c r="D3697" s="333" t="str">
        <f t="shared" si="1085"/>
        <v/>
      </c>
      <c r="E3697" s="373"/>
      <c r="F3697" s="339">
        <f t="shared" si="1086"/>
        <v>0</v>
      </c>
      <c r="G3697" s="340">
        <f t="shared" si="1087"/>
        <v>0</v>
      </c>
    </row>
    <row r="3698" spans="1:7" ht="20.100000000000001" customHeight="1">
      <c r="A3698" s="371" t="str">
        <f t="shared" si="1083"/>
        <v/>
      </c>
      <c r="B3698" s="336" t="str">
        <f t="shared" si="1084"/>
        <v/>
      </c>
      <c r="C3698" s="372"/>
      <c r="D3698" s="333" t="str">
        <f t="shared" si="1085"/>
        <v/>
      </c>
      <c r="E3698" s="373"/>
      <c r="F3698" s="339">
        <f t="shared" si="1086"/>
        <v>0</v>
      </c>
      <c r="G3698" s="340">
        <f t="shared" si="1087"/>
        <v>0</v>
      </c>
    </row>
    <row r="3699" spans="1:7" ht="20.100000000000001" customHeight="1">
      <c r="A3699" s="371" t="str">
        <f t="shared" si="1083"/>
        <v/>
      </c>
      <c r="B3699" s="336" t="str">
        <f t="shared" si="1084"/>
        <v/>
      </c>
      <c r="C3699" s="372"/>
      <c r="D3699" s="333" t="str">
        <f t="shared" si="1085"/>
        <v/>
      </c>
      <c r="E3699" s="373"/>
      <c r="F3699" s="339">
        <f t="shared" si="1086"/>
        <v>0</v>
      </c>
      <c r="G3699" s="340">
        <f t="shared" si="1087"/>
        <v>0</v>
      </c>
    </row>
    <row r="3700" spans="1:7" ht="20.100000000000001" customHeight="1">
      <c r="A3700" s="371" t="str">
        <f t="shared" si="1083"/>
        <v/>
      </c>
      <c r="B3700" s="336" t="str">
        <f t="shared" si="1084"/>
        <v/>
      </c>
      <c r="C3700" s="372"/>
      <c r="D3700" s="333" t="str">
        <f t="shared" si="1085"/>
        <v/>
      </c>
      <c r="E3700" s="373"/>
      <c r="F3700" s="339">
        <f t="shared" si="1086"/>
        <v>0</v>
      </c>
      <c r="G3700" s="340">
        <f t="shared" si="1087"/>
        <v>0</v>
      </c>
    </row>
    <row r="3701" spans="1:7" ht="20.100000000000001" customHeight="1">
      <c r="A3701" s="371" t="str">
        <f t="shared" si="1083"/>
        <v/>
      </c>
      <c r="B3701" s="336" t="str">
        <f t="shared" si="1084"/>
        <v/>
      </c>
      <c r="C3701" s="372"/>
      <c r="D3701" s="333" t="str">
        <f t="shared" si="1085"/>
        <v/>
      </c>
      <c r="E3701" s="373"/>
      <c r="F3701" s="339">
        <f t="shared" si="1086"/>
        <v>0</v>
      </c>
      <c r="G3701" s="340">
        <f t="shared" si="1087"/>
        <v>0</v>
      </c>
    </row>
    <row r="3702" spans="1:7" ht="20.100000000000001" customHeight="1">
      <c r="A3702" s="374"/>
      <c r="B3702" s="360"/>
      <c r="C3702" s="360"/>
      <c r="D3702" s="338"/>
      <c r="E3702" s="356"/>
      <c r="F3702" s="598" t="s">
        <v>27</v>
      </c>
      <c r="G3702" s="341">
        <f>SUBTOTAL(9,G3688:G3701)</f>
        <v>0</v>
      </c>
    </row>
    <row r="3703" spans="1:7" ht="20.100000000000001" customHeight="1">
      <c r="A3703" s="374"/>
      <c r="B3703" s="360"/>
      <c r="C3703" s="347" t="s">
        <v>722</v>
      </c>
      <c r="D3703" s="338"/>
      <c r="E3703" s="356"/>
      <c r="F3703" s="357"/>
      <c r="G3703" s="375"/>
    </row>
    <row r="3704" spans="1:7" ht="20.100000000000001" customHeight="1">
      <c r="A3704" s="371" t="str">
        <f t="shared" ref="A3704:A3711" si="1088">IFERROR(VLOOKUP(C3704,Tabla_Insumos,4,FALSE),"")</f>
        <v/>
      </c>
      <c r="B3704" s="336" t="str">
        <f t="shared" ref="B3704:B3711" si="1089">IFERROR(VLOOKUP(C3704,Tabla_Insumos,5,FALSE),"")</f>
        <v/>
      </c>
      <c r="C3704" s="377"/>
      <c r="D3704" s="333" t="str">
        <f t="shared" ref="D3704:D3711" si="1090">IFERROR(VLOOKUP(C3704,Tabla_Insumos,2,FALSE),"")</f>
        <v/>
      </c>
      <c r="E3704" s="403"/>
      <c r="F3704" s="376">
        <f>IFERROR(VLOOKUP(C3704,Tabla_Insumos,3,FALSE),0)</f>
        <v>0</v>
      </c>
      <c r="G3704" s="340">
        <f>ROUND(E3704*F3704,2)</f>
        <v>0</v>
      </c>
    </row>
    <row r="3705" spans="1:7" ht="20.100000000000001" customHeight="1">
      <c r="A3705" s="371" t="str">
        <f t="shared" si="1088"/>
        <v/>
      </c>
      <c r="B3705" s="336" t="str">
        <f t="shared" si="1089"/>
        <v/>
      </c>
      <c r="C3705" s="377"/>
      <c r="D3705" s="333" t="str">
        <f t="shared" si="1090"/>
        <v/>
      </c>
      <c r="E3705" s="403"/>
      <c r="F3705" s="376">
        <f>IFERROR(VLOOKUP(C3705,Tabla_Insumos,3,FALSE),0)</f>
        <v>0</v>
      </c>
      <c r="G3705" s="340">
        <f t="shared" ref="G3705:G3711" si="1091">ROUND(E3705*F3705,2)</f>
        <v>0</v>
      </c>
    </row>
    <row r="3706" spans="1:7" ht="20.100000000000001" customHeight="1">
      <c r="A3706" s="371" t="str">
        <f t="shared" si="1088"/>
        <v/>
      </c>
      <c r="B3706" s="336" t="str">
        <f t="shared" si="1089"/>
        <v/>
      </c>
      <c r="C3706" s="404"/>
      <c r="D3706" s="333" t="str">
        <f t="shared" si="1090"/>
        <v/>
      </c>
      <c r="E3706" s="403"/>
      <c r="F3706" s="376">
        <f>+G3704+G3705</f>
        <v>0</v>
      </c>
      <c r="G3706" s="340">
        <f t="shared" si="1091"/>
        <v>0</v>
      </c>
    </row>
    <row r="3707" spans="1:7" ht="20.100000000000001" customHeight="1">
      <c r="A3707" s="371" t="str">
        <f t="shared" si="1088"/>
        <v/>
      </c>
      <c r="B3707" s="336" t="str">
        <f t="shared" si="1089"/>
        <v/>
      </c>
      <c r="C3707" s="343"/>
      <c r="D3707" s="333" t="str">
        <f t="shared" si="1090"/>
        <v/>
      </c>
      <c r="E3707" s="337"/>
      <c r="F3707" s="376">
        <f>IFERROR(VLOOKUP(C3707,Tabla_Insumos,3,FALSE),0)</f>
        <v>0</v>
      </c>
      <c r="G3707" s="340">
        <f t="shared" si="1091"/>
        <v>0</v>
      </c>
    </row>
    <row r="3708" spans="1:7" ht="20.100000000000001" customHeight="1">
      <c r="A3708" s="371" t="str">
        <f t="shared" si="1088"/>
        <v/>
      </c>
      <c r="B3708" s="336" t="str">
        <f t="shared" si="1089"/>
        <v/>
      </c>
      <c r="C3708" s="336"/>
      <c r="D3708" s="333" t="str">
        <f t="shared" si="1090"/>
        <v/>
      </c>
      <c r="E3708" s="337"/>
      <c r="F3708" s="376">
        <f>IFERROR(VLOOKUP(C3708,Tabla_Insumos,3,FALSE),0)</f>
        <v>0</v>
      </c>
      <c r="G3708" s="340">
        <f t="shared" si="1091"/>
        <v>0</v>
      </c>
    </row>
    <row r="3709" spans="1:7" ht="20.100000000000001" customHeight="1">
      <c r="A3709" s="371" t="str">
        <f t="shared" si="1088"/>
        <v/>
      </c>
      <c r="B3709" s="336" t="str">
        <f t="shared" si="1089"/>
        <v/>
      </c>
      <c r="C3709" s="336"/>
      <c r="D3709" s="333" t="str">
        <f t="shared" si="1090"/>
        <v/>
      </c>
      <c r="E3709" s="337"/>
      <c r="F3709" s="376">
        <f>IFERROR(VLOOKUP(C3709,Tabla_Insumos,3,FALSE),0)</f>
        <v>0</v>
      </c>
      <c r="G3709" s="340">
        <f t="shared" si="1091"/>
        <v>0</v>
      </c>
    </row>
    <row r="3710" spans="1:7" ht="20.100000000000001" customHeight="1">
      <c r="A3710" s="371" t="str">
        <f t="shared" si="1088"/>
        <v/>
      </c>
      <c r="B3710" s="336" t="str">
        <f t="shared" si="1089"/>
        <v/>
      </c>
      <c r="C3710" s="372"/>
      <c r="D3710" s="333" t="str">
        <f t="shared" si="1090"/>
        <v/>
      </c>
      <c r="E3710" s="373"/>
      <c r="F3710" s="376">
        <f>IFERROR(VLOOKUP(C3710,Tabla_Insumos,3,FALSE),0)</f>
        <v>0</v>
      </c>
      <c r="G3710" s="340">
        <f t="shared" si="1091"/>
        <v>0</v>
      </c>
    </row>
    <row r="3711" spans="1:7" ht="20.100000000000001" customHeight="1">
      <c r="A3711" s="371" t="str">
        <f t="shared" si="1088"/>
        <v/>
      </c>
      <c r="B3711" s="336" t="str">
        <f t="shared" si="1089"/>
        <v/>
      </c>
      <c r="C3711" s="372"/>
      <c r="D3711" s="333" t="str">
        <f t="shared" si="1090"/>
        <v/>
      </c>
      <c r="E3711" s="373"/>
      <c r="F3711" s="376">
        <f>IFERROR(VLOOKUP(C3711,Tabla_Insumos,3,FALSE),0)</f>
        <v>0</v>
      </c>
      <c r="G3711" s="340">
        <f t="shared" si="1091"/>
        <v>0</v>
      </c>
    </row>
    <row r="3712" spans="1:7" ht="20.100000000000001" customHeight="1">
      <c r="A3712" s="374"/>
      <c r="B3712" s="360"/>
      <c r="C3712" s="360"/>
      <c r="D3712" s="338"/>
      <c r="E3712" s="356"/>
      <c r="F3712" s="598" t="s">
        <v>28</v>
      </c>
      <c r="G3712" s="341">
        <f>SUBTOTAL(9,G3704:G3711)</f>
        <v>0</v>
      </c>
    </row>
    <row r="3713" spans="1:7" ht="20.100000000000001" customHeight="1">
      <c r="A3713" s="374"/>
      <c r="B3713" s="360"/>
      <c r="C3713" s="347" t="s">
        <v>723</v>
      </c>
      <c r="D3713" s="338"/>
      <c r="E3713" s="356"/>
      <c r="F3713" s="357"/>
      <c r="G3713" s="375"/>
    </row>
    <row r="3714" spans="1:7" ht="20.100000000000001" customHeight="1">
      <c r="A3714" s="371" t="str">
        <f t="shared" ref="A3714:A3722" si="1092">IFERROR(VLOOKUP(C3714,Tabla_Insumos,4,FALSE),"")</f>
        <v/>
      </c>
      <c r="B3714" s="336" t="str">
        <f t="shared" ref="B3714:B3722" si="1093">IFERROR(VLOOKUP(C3714,Tabla_Insumos,5,FALSE),"")</f>
        <v/>
      </c>
      <c r="C3714" s="404"/>
      <c r="D3714" s="333" t="str">
        <f t="shared" ref="D3714:D3722" si="1094">IFERROR(VLOOKUP(C3714,Tabla_Insumos,2,FALSE),"")</f>
        <v/>
      </c>
      <c r="E3714" s="402"/>
      <c r="F3714" s="339">
        <f t="shared" ref="F3714:F3722" si="1095">IFERROR(VLOOKUP(C3714,Tabla_Insumos,3,FALSE),0)</f>
        <v>0</v>
      </c>
      <c r="G3714" s="340">
        <f>ROUND(E3714*F3714,2)</f>
        <v>0</v>
      </c>
    </row>
    <row r="3715" spans="1:7" ht="20.100000000000001" customHeight="1">
      <c r="A3715" s="371" t="str">
        <f t="shared" si="1092"/>
        <v/>
      </c>
      <c r="B3715" s="336" t="str">
        <f t="shared" si="1093"/>
        <v/>
      </c>
      <c r="C3715" s="343"/>
      <c r="D3715" s="333" t="str">
        <f t="shared" si="1094"/>
        <v/>
      </c>
      <c r="E3715" s="337"/>
      <c r="F3715" s="339">
        <f t="shared" si="1095"/>
        <v>0</v>
      </c>
      <c r="G3715" s="340">
        <f t="shared" ref="G3715:G3722" si="1096">ROUND(E3715*F3715,2)</f>
        <v>0</v>
      </c>
    </row>
    <row r="3716" spans="1:7" ht="20.100000000000001" customHeight="1">
      <c r="A3716" s="371" t="str">
        <f t="shared" si="1092"/>
        <v/>
      </c>
      <c r="B3716" s="336" t="str">
        <f t="shared" si="1093"/>
        <v/>
      </c>
      <c r="C3716" s="342"/>
      <c r="D3716" s="333" t="str">
        <f t="shared" si="1094"/>
        <v/>
      </c>
      <c r="E3716" s="337"/>
      <c r="F3716" s="339">
        <f t="shared" si="1095"/>
        <v>0</v>
      </c>
      <c r="G3716" s="340">
        <f t="shared" si="1096"/>
        <v>0</v>
      </c>
    </row>
    <row r="3717" spans="1:7" ht="20.100000000000001" customHeight="1">
      <c r="A3717" s="371" t="str">
        <f t="shared" si="1092"/>
        <v/>
      </c>
      <c r="B3717" s="336" t="str">
        <f t="shared" si="1093"/>
        <v/>
      </c>
      <c r="C3717" s="377"/>
      <c r="D3717" s="333" t="str">
        <f t="shared" si="1094"/>
        <v/>
      </c>
      <c r="E3717" s="337"/>
      <c r="F3717" s="339">
        <f t="shared" si="1095"/>
        <v>0</v>
      </c>
      <c r="G3717" s="340">
        <f t="shared" si="1096"/>
        <v>0</v>
      </c>
    </row>
    <row r="3718" spans="1:7" ht="20.100000000000001" customHeight="1">
      <c r="A3718" s="371" t="str">
        <f t="shared" si="1092"/>
        <v/>
      </c>
      <c r="B3718" s="336" t="str">
        <f t="shared" si="1093"/>
        <v/>
      </c>
      <c r="C3718" s="378"/>
      <c r="D3718" s="333" t="str">
        <f t="shared" si="1094"/>
        <v/>
      </c>
      <c r="E3718" s="337"/>
      <c r="F3718" s="339">
        <f t="shared" si="1095"/>
        <v>0</v>
      </c>
      <c r="G3718" s="340">
        <f t="shared" si="1096"/>
        <v>0</v>
      </c>
    </row>
    <row r="3719" spans="1:7" ht="20.100000000000001" customHeight="1">
      <c r="A3719" s="371" t="str">
        <f t="shared" si="1092"/>
        <v/>
      </c>
      <c r="B3719" s="336" t="str">
        <f t="shared" si="1093"/>
        <v/>
      </c>
      <c r="C3719" s="372"/>
      <c r="D3719" s="333" t="str">
        <f t="shared" si="1094"/>
        <v/>
      </c>
      <c r="E3719" s="373"/>
      <c r="F3719" s="339">
        <f t="shared" si="1095"/>
        <v>0</v>
      </c>
      <c r="G3719" s="340">
        <f t="shared" si="1096"/>
        <v>0</v>
      </c>
    </row>
    <row r="3720" spans="1:7" ht="20.100000000000001" customHeight="1">
      <c r="A3720" s="371" t="str">
        <f t="shared" si="1092"/>
        <v/>
      </c>
      <c r="B3720" s="336" t="str">
        <f t="shared" si="1093"/>
        <v/>
      </c>
      <c r="C3720" s="372"/>
      <c r="D3720" s="333" t="str">
        <f t="shared" si="1094"/>
        <v/>
      </c>
      <c r="E3720" s="373"/>
      <c r="F3720" s="339">
        <f t="shared" si="1095"/>
        <v>0</v>
      </c>
      <c r="G3720" s="340">
        <f t="shared" si="1096"/>
        <v>0</v>
      </c>
    </row>
    <row r="3721" spans="1:7" ht="20.100000000000001" customHeight="1">
      <c r="A3721" s="371" t="str">
        <f t="shared" si="1092"/>
        <v/>
      </c>
      <c r="B3721" s="336" t="str">
        <f t="shared" si="1093"/>
        <v/>
      </c>
      <c r="C3721" s="372"/>
      <c r="D3721" s="333" t="str">
        <f t="shared" si="1094"/>
        <v/>
      </c>
      <c r="E3721" s="373"/>
      <c r="F3721" s="339">
        <f t="shared" si="1095"/>
        <v>0</v>
      </c>
      <c r="G3721" s="340">
        <f t="shared" si="1096"/>
        <v>0</v>
      </c>
    </row>
    <row r="3722" spans="1:7" ht="20.100000000000001" customHeight="1">
      <c r="A3722" s="371" t="str">
        <f t="shared" si="1092"/>
        <v/>
      </c>
      <c r="B3722" s="336" t="str">
        <f t="shared" si="1093"/>
        <v/>
      </c>
      <c r="C3722" s="372"/>
      <c r="D3722" s="333" t="str">
        <f t="shared" si="1094"/>
        <v/>
      </c>
      <c r="E3722" s="373"/>
      <c r="F3722" s="339">
        <f t="shared" si="1095"/>
        <v>0</v>
      </c>
      <c r="G3722" s="340">
        <f t="shared" si="1096"/>
        <v>0</v>
      </c>
    </row>
    <row r="3723" spans="1:7" ht="20.100000000000001" customHeight="1">
      <c r="A3723" s="379"/>
      <c r="B3723" s="338"/>
      <c r="C3723" s="360"/>
      <c r="D3723" s="338"/>
      <c r="E3723" s="356"/>
      <c r="F3723" s="598" t="s">
        <v>29</v>
      </c>
      <c r="G3723" s="341">
        <f>SUBTOTAL(9,G3714:G3722)</f>
        <v>0</v>
      </c>
    </row>
    <row r="3724" spans="1:7" ht="20.100000000000001" customHeight="1" thickBot="1">
      <c r="A3724" s="380"/>
      <c r="B3724" s="381"/>
      <c r="C3724" s="382"/>
      <c r="D3724" s="381"/>
      <c r="E3724" s="383"/>
      <c r="F3724" s="384"/>
      <c r="G3724" s="385"/>
    </row>
    <row r="3725" spans="1:7" ht="20.100000000000001" customHeight="1" thickBot="1">
      <c r="A3725" s="395">
        <f>B3683</f>
        <v>70</v>
      </c>
      <c r="B3725" s="386" t="str">
        <f>C3683</f>
        <v>Red de agua potable - Provisión, acarreo y colocación de caño recto Ø110mm de PVC k-10, incl. piezas esp. juntas, etc.</v>
      </c>
      <c r="C3725" s="387"/>
      <c r="D3725" s="387" t="s">
        <v>30</v>
      </c>
      <c r="E3725" s="388"/>
      <c r="F3725" s="389" t="s">
        <v>31</v>
      </c>
      <c r="G3725" s="390">
        <f>SUBTOTAL(9,G3688:G3724)</f>
        <v>0</v>
      </c>
    </row>
    <row r="3726" spans="1:7" ht="20.100000000000001" customHeight="1" thickTop="1" thickBot="1"/>
    <row r="3727" spans="1:7" ht="20.100000000000001" customHeight="1" thickTop="1">
      <c r="A3727" s="391" t="s">
        <v>1255</v>
      </c>
      <c r="B3727" s="392"/>
      <c r="C3727" s="392"/>
      <c r="D3727" s="392"/>
      <c r="E3727" s="392"/>
      <c r="F3727" s="392"/>
      <c r="G3727" s="393"/>
    </row>
    <row r="3728" spans="1:7" ht="20.100000000000001" customHeight="1">
      <c r="A3728" s="344" t="s">
        <v>719</v>
      </c>
      <c r="B3728" s="345" t="str">
        <f>Comitente</f>
        <v>INSTITUTO PROVINCIAL DE LA VIVIENDA</v>
      </c>
      <c r="C3728" s="346"/>
      <c r="D3728" s="347"/>
      <c r="E3728" s="347"/>
      <c r="F3728" s="348"/>
      <c r="G3728" s="349"/>
    </row>
    <row r="3729" spans="1:7" ht="20.100000000000001" customHeight="1">
      <c r="A3729" s="344" t="s">
        <v>720</v>
      </c>
      <c r="B3729" s="345" t="str">
        <f>Contratista</f>
        <v>xxxxxx</v>
      </c>
      <c r="C3729" s="350"/>
      <c r="D3729" s="350"/>
      <c r="E3729" s="350"/>
      <c r="F3729" s="351"/>
      <c r="G3729" s="352"/>
    </row>
    <row r="3730" spans="1:7" ht="20.100000000000001" customHeight="1">
      <c r="A3730" s="344" t="s">
        <v>20</v>
      </c>
      <c r="B3730" s="345" t="str">
        <f>Obra</f>
        <v>BARRIO SAN CAYETANO - DPTO. CHIMBAS</v>
      </c>
      <c r="C3730" s="350"/>
      <c r="D3730" s="350"/>
      <c r="E3730" s="350"/>
      <c r="F3730" s="351" t="s">
        <v>33</v>
      </c>
      <c r="G3730" s="353">
        <f>+Datos!$C$10</f>
        <v>43525</v>
      </c>
    </row>
    <row r="3731" spans="1:7" ht="20.100000000000001" customHeight="1">
      <c r="A3731" s="354" t="s">
        <v>718</v>
      </c>
      <c r="B3731" s="355" t="str">
        <f>Ubicación</f>
        <v>DPTO. CHIMBAS</v>
      </c>
      <c r="C3731" s="355"/>
      <c r="D3731" s="338"/>
      <c r="E3731" s="356"/>
      <c r="F3731" s="357"/>
      <c r="G3731" s="358"/>
    </row>
    <row r="3732" spans="1:7" ht="20.100000000000001" customHeight="1">
      <c r="A3732" s="354" t="s">
        <v>34</v>
      </c>
      <c r="B3732" s="359" t="s">
        <v>1126</v>
      </c>
      <c r="C3732" s="360" t="str">
        <f>IFERROR(VLOOKUP(B3732,Tabla_CyP,2,FALSE),"")</f>
        <v>INFRAESTRUCTURA</v>
      </c>
      <c r="D3732" s="361"/>
      <c r="E3732" s="356"/>
      <c r="F3732" s="357"/>
      <c r="G3732" s="358"/>
    </row>
    <row r="3733" spans="1:7" ht="20.100000000000001" customHeight="1">
      <c r="A3733" s="354" t="s">
        <v>21</v>
      </c>
      <c r="B3733" s="394">
        <f>IFERROR(VLOOKUP(COUNTIF($A$1:A3733,"ITEM:"),Tabla_NumeroItem,2,FALSE),"")</f>
        <v>71</v>
      </c>
      <c r="C3733" s="360" t="str">
        <f>IFERROR(VLOOKUP(B3733,Tabla_CyP,2,FALSE),"")</f>
        <v>Red de agua potable - Provisión, acarreo y colocación de caño recto Ø75mm de PVC k-10, incl. piezas esp. juntas, etc.</v>
      </c>
      <c r="D3733" s="338"/>
      <c r="E3733" s="356"/>
      <c r="F3733" s="351" t="s">
        <v>22</v>
      </c>
      <c r="G3733" s="362" t="str">
        <f>IFERROR(VLOOKUP(B3733,Tabla_CyP,4,FALSE),"")</f>
        <v>ml</v>
      </c>
    </row>
    <row r="3734" spans="1:7" ht="20.100000000000001" customHeight="1">
      <c r="A3734" s="354"/>
      <c r="B3734" s="355"/>
      <c r="C3734" s="360"/>
      <c r="D3734" s="338"/>
      <c r="E3734" s="356"/>
      <c r="F3734" s="357"/>
      <c r="G3734" s="358"/>
    </row>
    <row r="3735" spans="1:7" ht="20.100000000000001" customHeight="1">
      <c r="A3735" s="628" t="s">
        <v>581</v>
      </c>
      <c r="B3735" s="629"/>
      <c r="C3735" s="630" t="s">
        <v>0</v>
      </c>
      <c r="D3735" s="630" t="s">
        <v>23</v>
      </c>
      <c r="E3735" s="632" t="s">
        <v>24</v>
      </c>
      <c r="F3735" s="624" t="s">
        <v>25</v>
      </c>
      <c r="G3735" s="626" t="s">
        <v>26</v>
      </c>
    </row>
    <row r="3736" spans="1:7" ht="20.100000000000001" customHeight="1">
      <c r="A3736" s="363" t="s">
        <v>582</v>
      </c>
      <c r="B3736" s="364" t="s">
        <v>583</v>
      </c>
      <c r="C3736" s="631"/>
      <c r="D3736" s="631"/>
      <c r="E3736" s="633"/>
      <c r="F3736" s="625"/>
      <c r="G3736" s="627"/>
    </row>
    <row r="3737" spans="1:7" ht="20.100000000000001" customHeight="1">
      <c r="A3737" s="599"/>
      <c r="B3737" s="365"/>
      <c r="C3737" s="366" t="s">
        <v>721</v>
      </c>
      <c r="D3737" s="367"/>
      <c r="E3737" s="368"/>
      <c r="F3737" s="369"/>
      <c r="G3737" s="370"/>
    </row>
    <row r="3738" spans="1:7" ht="20.100000000000001" customHeight="1">
      <c r="A3738" s="371" t="str">
        <f t="shared" ref="A3738:A3751" si="1097">IFERROR(VLOOKUP(C3738,Tabla_Insumos,4,FALSE),"")</f>
        <v/>
      </c>
      <c r="B3738" s="336" t="str">
        <f t="shared" ref="B3738:B3751" si="1098">IFERROR(VLOOKUP(C3738,Tabla_Insumos,5,FALSE),"")</f>
        <v/>
      </c>
      <c r="C3738" s="404"/>
      <c r="D3738" s="333" t="str">
        <f t="shared" ref="D3738:D3751" si="1099">IFERROR(VLOOKUP(C3738,Tabla_Insumos,2,FALSE),"")</f>
        <v/>
      </c>
      <c r="E3738" s="414"/>
      <c r="F3738" s="339">
        <f t="shared" ref="F3738:F3751" si="1100">IFERROR(VLOOKUP(C3738,Tabla_Insumos,3,FALSE),0)</f>
        <v>0</v>
      </c>
      <c r="G3738" s="340">
        <f>ROUND(E3738*F3738,2)</f>
        <v>0</v>
      </c>
    </row>
    <row r="3739" spans="1:7" ht="20.100000000000001" customHeight="1">
      <c r="A3739" s="371" t="str">
        <f t="shared" si="1097"/>
        <v/>
      </c>
      <c r="B3739" s="336" t="str">
        <f t="shared" si="1098"/>
        <v/>
      </c>
      <c r="C3739" s="404"/>
      <c r="D3739" s="333" t="str">
        <f t="shared" si="1099"/>
        <v/>
      </c>
      <c r="E3739" s="414"/>
      <c r="F3739" s="339">
        <f t="shared" si="1100"/>
        <v>0</v>
      </c>
      <c r="G3739" s="340">
        <f t="shared" ref="G3739:G3751" si="1101">ROUND(E3739*F3739,2)</f>
        <v>0</v>
      </c>
    </row>
    <row r="3740" spans="1:7" ht="20.100000000000001" customHeight="1">
      <c r="A3740" s="371" t="str">
        <f t="shared" si="1097"/>
        <v/>
      </c>
      <c r="B3740" s="336" t="str">
        <f t="shared" si="1098"/>
        <v/>
      </c>
      <c r="C3740" s="404"/>
      <c r="D3740" s="333" t="str">
        <f t="shared" si="1099"/>
        <v/>
      </c>
      <c r="E3740" s="337"/>
      <c r="F3740" s="339">
        <f t="shared" si="1100"/>
        <v>0</v>
      </c>
      <c r="G3740" s="340">
        <f t="shared" si="1101"/>
        <v>0</v>
      </c>
    </row>
    <row r="3741" spans="1:7" ht="20.100000000000001" customHeight="1">
      <c r="A3741" s="371" t="str">
        <f t="shared" si="1097"/>
        <v/>
      </c>
      <c r="B3741" s="336" t="str">
        <f t="shared" si="1098"/>
        <v/>
      </c>
      <c r="C3741" s="404"/>
      <c r="D3741" s="333" t="str">
        <f t="shared" si="1099"/>
        <v/>
      </c>
      <c r="E3741" s="337"/>
      <c r="F3741" s="339">
        <f t="shared" si="1100"/>
        <v>0</v>
      </c>
      <c r="G3741" s="340">
        <f t="shared" si="1101"/>
        <v>0</v>
      </c>
    </row>
    <row r="3742" spans="1:7" ht="20.100000000000001" customHeight="1">
      <c r="A3742" s="371" t="str">
        <f t="shared" si="1097"/>
        <v/>
      </c>
      <c r="B3742" s="336" t="str">
        <f t="shared" si="1098"/>
        <v/>
      </c>
      <c r="C3742" s="409"/>
      <c r="D3742" s="333" t="str">
        <f t="shared" si="1099"/>
        <v/>
      </c>
      <c r="E3742" s="337"/>
      <c r="F3742" s="339">
        <f t="shared" si="1100"/>
        <v>0</v>
      </c>
      <c r="G3742" s="340">
        <f t="shared" si="1101"/>
        <v>0</v>
      </c>
    </row>
    <row r="3743" spans="1:7" ht="20.100000000000001" customHeight="1">
      <c r="A3743" s="371" t="str">
        <f t="shared" si="1097"/>
        <v/>
      </c>
      <c r="B3743" s="336" t="str">
        <f t="shared" si="1098"/>
        <v/>
      </c>
      <c r="C3743" s="372"/>
      <c r="D3743" s="333" t="str">
        <f t="shared" si="1099"/>
        <v/>
      </c>
      <c r="E3743" s="373"/>
      <c r="F3743" s="339">
        <f t="shared" si="1100"/>
        <v>0</v>
      </c>
      <c r="G3743" s="340">
        <f t="shared" si="1101"/>
        <v>0</v>
      </c>
    </row>
    <row r="3744" spans="1:7" ht="20.100000000000001" customHeight="1">
      <c r="A3744" s="371" t="str">
        <f t="shared" si="1097"/>
        <v/>
      </c>
      <c r="B3744" s="336" t="str">
        <f t="shared" si="1098"/>
        <v/>
      </c>
      <c r="C3744" s="372"/>
      <c r="D3744" s="333" t="str">
        <f t="shared" si="1099"/>
        <v/>
      </c>
      <c r="E3744" s="373"/>
      <c r="F3744" s="339">
        <f t="shared" si="1100"/>
        <v>0</v>
      </c>
      <c r="G3744" s="340">
        <f t="shared" si="1101"/>
        <v>0</v>
      </c>
    </row>
    <row r="3745" spans="1:7" ht="20.100000000000001" customHeight="1">
      <c r="A3745" s="371" t="str">
        <f t="shared" si="1097"/>
        <v/>
      </c>
      <c r="B3745" s="336" t="str">
        <f t="shared" si="1098"/>
        <v/>
      </c>
      <c r="C3745" s="372"/>
      <c r="D3745" s="333" t="str">
        <f t="shared" si="1099"/>
        <v/>
      </c>
      <c r="E3745" s="373"/>
      <c r="F3745" s="339">
        <f t="shared" si="1100"/>
        <v>0</v>
      </c>
      <c r="G3745" s="340">
        <f t="shared" si="1101"/>
        <v>0</v>
      </c>
    </row>
    <row r="3746" spans="1:7" ht="20.100000000000001" customHeight="1">
      <c r="A3746" s="371" t="str">
        <f t="shared" si="1097"/>
        <v/>
      </c>
      <c r="B3746" s="336" t="str">
        <f t="shared" si="1098"/>
        <v/>
      </c>
      <c r="C3746" s="372"/>
      <c r="D3746" s="333" t="str">
        <f t="shared" si="1099"/>
        <v/>
      </c>
      <c r="E3746" s="373"/>
      <c r="F3746" s="339">
        <f t="shared" si="1100"/>
        <v>0</v>
      </c>
      <c r="G3746" s="340">
        <f t="shared" si="1101"/>
        <v>0</v>
      </c>
    </row>
    <row r="3747" spans="1:7" ht="20.100000000000001" customHeight="1">
      <c r="A3747" s="371" t="str">
        <f t="shared" si="1097"/>
        <v/>
      </c>
      <c r="B3747" s="336" t="str">
        <f t="shared" si="1098"/>
        <v/>
      </c>
      <c r="C3747" s="372"/>
      <c r="D3747" s="333" t="str">
        <f t="shared" si="1099"/>
        <v/>
      </c>
      <c r="E3747" s="373"/>
      <c r="F3747" s="339">
        <f t="shared" si="1100"/>
        <v>0</v>
      </c>
      <c r="G3747" s="340">
        <f t="shared" si="1101"/>
        <v>0</v>
      </c>
    </row>
    <row r="3748" spans="1:7" ht="20.100000000000001" customHeight="1">
      <c r="A3748" s="371" t="str">
        <f t="shared" si="1097"/>
        <v/>
      </c>
      <c r="B3748" s="336" t="str">
        <f t="shared" si="1098"/>
        <v/>
      </c>
      <c r="C3748" s="372"/>
      <c r="D3748" s="333" t="str">
        <f t="shared" si="1099"/>
        <v/>
      </c>
      <c r="E3748" s="373"/>
      <c r="F3748" s="339">
        <f t="shared" si="1100"/>
        <v>0</v>
      </c>
      <c r="G3748" s="340">
        <f t="shared" si="1101"/>
        <v>0</v>
      </c>
    </row>
    <row r="3749" spans="1:7" ht="20.100000000000001" customHeight="1">
      <c r="A3749" s="371" t="str">
        <f t="shared" si="1097"/>
        <v/>
      </c>
      <c r="B3749" s="336" t="str">
        <f t="shared" si="1098"/>
        <v/>
      </c>
      <c r="C3749" s="372"/>
      <c r="D3749" s="333" t="str">
        <f t="shared" si="1099"/>
        <v/>
      </c>
      <c r="E3749" s="373"/>
      <c r="F3749" s="339">
        <f t="shared" si="1100"/>
        <v>0</v>
      </c>
      <c r="G3749" s="340">
        <f t="shared" si="1101"/>
        <v>0</v>
      </c>
    </row>
    <row r="3750" spans="1:7" ht="20.100000000000001" customHeight="1">
      <c r="A3750" s="371" t="str">
        <f t="shared" si="1097"/>
        <v/>
      </c>
      <c r="B3750" s="336" t="str">
        <f t="shared" si="1098"/>
        <v/>
      </c>
      <c r="C3750" s="372"/>
      <c r="D3750" s="333" t="str">
        <f t="shared" si="1099"/>
        <v/>
      </c>
      <c r="E3750" s="373"/>
      <c r="F3750" s="339">
        <f t="shared" si="1100"/>
        <v>0</v>
      </c>
      <c r="G3750" s="340">
        <f t="shared" si="1101"/>
        <v>0</v>
      </c>
    </row>
    <row r="3751" spans="1:7" ht="20.100000000000001" customHeight="1">
      <c r="A3751" s="371" t="str">
        <f t="shared" si="1097"/>
        <v/>
      </c>
      <c r="B3751" s="336" t="str">
        <f t="shared" si="1098"/>
        <v/>
      </c>
      <c r="C3751" s="372"/>
      <c r="D3751" s="333" t="str">
        <f t="shared" si="1099"/>
        <v/>
      </c>
      <c r="E3751" s="373"/>
      <c r="F3751" s="339">
        <f t="shared" si="1100"/>
        <v>0</v>
      </c>
      <c r="G3751" s="340">
        <f t="shared" si="1101"/>
        <v>0</v>
      </c>
    </row>
    <row r="3752" spans="1:7" ht="20.100000000000001" customHeight="1">
      <c r="A3752" s="374"/>
      <c r="B3752" s="360"/>
      <c r="C3752" s="360"/>
      <c r="D3752" s="338"/>
      <c r="E3752" s="356"/>
      <c r="F3752" s="598" t="s">
        <v>27</v>
      </c>
      <c r="G3752" s="341">
        <f>SUBTOTAL(9,G3738:G3751)</f>
        <v>0</v>
      </c>
    </row>
    <row r="3753" spans="1:7" ht="20.100000000000001" customHeight="1">
      <c r="A3753" s="374"/>
      <c r="B3753" s="360"/>
      <c r="C3753" s="347" t="s">
        <v>722</v>
      </c>
      <c r="D3753" s="338"/>
      <c r="E3753" s="356"/>
      <c r="F3753" s="357"/>
      <c r="G3753" s="375"/>
    </row>
    <row r="3754" spans="1:7" ht="20.100000000000001" customHeight="1">
      <c r="A3754" s="371" t="str">
        <f t="shared" ref="A3754:A3761" si="1102">IFERROR(VLOOKUP(C3754,Tabla_Insumos,4,FALSE),"")</f>
        <v/>
      </c>
      <c r="B3754" s="336" t="str">
        <f t="shared" ref="B3754:B3761" si="1103">IFERROR(VLOOKUP(C3754,Tabla_Insumos,5,FALSE),"")</f>
        <v/>
      </c>
      <c r="C3754" s="372"/>
      <c r="D3754" s="333" t="str">
        <f t="shared" ref="D3754:D3761" si="1104">IFERROR(VLOOKUP(C3754,Tabla_Insumos,2,FALSE),"")</f>
        <v/>
      </c>
      <c r="E3754" s="403"/>
      <c r="F3754" s="376">
        <f t="shared" ref="F3754:F3761" si="1105">IFERROR(VLOOKUP(C3754,Tabla_Insumos,3,FALSE),0)</f>
        <v>0</v>
      </c>
      <c r="G3754" s="340">
        <f>ROUND(E3754*F3754,2)</f>
        <v>0</v>
      </c>
    </row>
    <row r="3755" spans="1:7" ht="20.100000000000001" customHeight="1">
      <c r="A3755" s="371" t="str">
        <f t="shared" si="1102"/>
        <v/>
      </c>
      <c r="B3755" s="336" t="str">
        <f t="shared" si="1103"/>
        <v/>
      </c>
      <c r="C3755" s="372"/>
      <c r="D3755" s="333" t="str">
        <f t="shared" si="1104"/>
        <v/>
      </c>
      <c r="E3755" s="403"/>
      <c r="F3755" s="376">
        <f t="shared" si="1105"/>
        <v>0</v>
      </c>
      <c r="G3755" s="340">
        <f t="shared" ref="G3755:G3761" si="1106">ROUND(E3755*F3755,2)</f>
        <v>0</v>
      </c>
    </row>
    <row r="3756" spans="1:7" ht="20.100000000000001" customHeight="1">
      <c r="A3756" s="371" t="str">
        <f t="shared" si="1102"/>
        <v/>
      </c>
      <c r="B3756" s="336" t="str">
        <f t="shared" si="1103"/>
        <v/>
      </c>
      <c r="C3756" s="372"/>
      <c r="D3756" s="333" t="str">
        <f t="shared" si="1104"/>
        <v/>
      </c>
      <c r="E3756" s="403"/>
      <c r="F3756" s="376">
        <f>+G3754+G3755</f>
        <v>0</v>
      </c>
      <c r="G3756" s="340">
        <f t="shared" si="1106"/>
        <v>0</v>
      </c>
    </row>
    <row r="3757" spans="1:7" ht="20.100000000000001" customHeight="1">
      <c r="A3757" s="371" t="str">
        <f t="shared" si="1102"/>
        <v/>
      </c>
      <c r="B3757" s="336" t="str">
        <f t="shared" si="1103"/>
        <v/>
      </c>
      <c r="C3757" s="404"/>
      <c r="D3757" s="333" t="str">
        <f t="shared" si="1104"/>
        <v/>
      </c>
      <c r="E3757" s="373"/>
      <c r="F3757" s="376">
        <f t="shared" si="1105"/>
        <v>0</v>
      </c>
      <c r="G3757" s="340">
        <f t="shared" si="1106"/>
        <v>0</v>
      </c>
    </row>
    <row r="3758" spans="1:7" ht="20.100000000000001" customHeight="1">
      <c r="A3758" s="371" t="str">
        <f t="shared" si="1102"/>
        <v/>
      </c>
      <c r="B3758" s="336" t="str">
        <f t="shared" si="1103"/>
        <v/>
      </c>
      <c r="C3758" s="336"/>
      <c r="D3758" s="333" t="str">
        <f t="shared" si="1104"/>
        <v/>
      </c>
      <c r="E3758" s="337"/>
      <c r="F3758" s="376">
        <f t="shared" si="1105"/>
        <v>0</v>
      </c>
      <c r="G3758" s="340">
        <f t="shared" si="1106"/>
        <v>0</v>
      </c>
    </row>
    <row r="3759" spans="1:7" ht="20.100000000000001" customHeight="1">
      <c r="A3759" s="371" t="str">
        <f t="shared" si="1102"/>
        <v/>
      </c>
      <c r="B3759" s="336" t="str">
        <f t="shared" si="1103"/>
        <v/>
      </c>
      <c r="C3759" s="336"/>
      <c r="D3759" s="333" t="str">
        <f t="shared" si="1104"/>
        <v/>
      </c>
      <c r="E3759" s="337"/>
      <c r="F3759" s="376">
        <f t="shared" si="1105"/>
        <v>0</v>
      </c>
      <c r="G3759" s="340">
        <f t="shared" si="1106"/>
        <v>0</v>
      </c>
    </row>
    <row r="3760" spans="1:7" ht="20.100000000000001" customHeight="1">
      <c r="A3760" s="371" t="str">
        <f t="shared" si="1102"/>
        <v/>
      </c>
      <c r="B3760" s="336" t="str">
        <f t="shared" si="1103"/>
        <v/>
      </c>
      <c r="C3760" s="372"/>
      <c r="D3760" s="333" t="str">
        <f t="shared" si="1104"/>
        <v/>
      </c>
      <c r="E3760" s="373"/>
      <c r="F3760" s="376">
        <f t="shared" si="1105"/>
        <v>0</v>
      </c>
      <c r="G3760" s="340">
        <f t="shared" si="1106"/>
        <v>0</v>
      </c>
    </row>
    <row r="3761" spans="1:7" ht="20.100000000000001" customHeight="1">
      <c r="A3761" s="371" t="str">
        <f t="shared" si="1102"/>
        <v/>
      </c>
      <c r="B3761" s="336" t="str">
        <f t="shared" si="1103"/>
        <v/>
      </c>
      <c r="C3761" s="372"/>
      <c r="D3761" s="333" t="str">
        <f t="shared" si="1104"/>
        <v/>
      </c>
      <c r="E3761" s="373"/>
      <c r="F3761" s="376">
        <f t="shared" si="1105"/>
        <v>0</v>
      </c>
      <c r="G3761" s="340">
        <f t="shared" si="1106"/>
        <v>0</v>
      </c>
    </row>
    <row r="3762" spans="1:7" ht="20.100000000000001" customHeight="1">
      <c r="A3762" s="374"/>
      <c r="B3762" s="360"/>
      <c r="C3762" s="360"/>
      <c r="D3762" s="338"/>
      <c r="E3762" s="356"/>
      <c r="F3762" s="598" t="s">
        <v>28</v>
      </c>
      <c r="G3762" s="341">
        <f>SUBTOTAL(9,G3754:G3761)</f>
        <v>0</v>
      </c>
    </row>
    <row r="3763" spans="1:7" ht="20.100000000000001" customHeight="1">
      <c r="A3763" s="374"/>
      <c r="B3763" s="360"/>
      <c r="C3763" s="347" t="s">
        <v>723</v>
      </c>
      <c r="D3763" s="338"/>
      <c r="E3763" s="356"/>
      <c r="F3763" s="357"/>
      <c r="G3763" s="375"/>
    </row>
    <row r="3764" spans="1:7" ht="20.100000000000001" customHeight="1">
      <c r="A3764" s="371" t="str">
        <f t="shared" ref="A3764:A3772" si="1107">IFERROR(VLOOKUP(C3764,Tabla_Insumos,4,FALSE),"")</f>
        <v/>
      </c>
      <c r="B3764" s="336" t="str">
        <f t="shared" ref="B3764:B3772" si="1108">IFERROR(VLOOKUP(C3764,Tabla_Insumos,5,FALSE),"")</f>
        <v/>
      </c>
      <c r="C3764" s="404"/>
      <c r="D3764" s="333" t="str">
        <f t="shared" ref="D3764:D3772" si="1109">IFERROR(VLOOKUP(C3764,Tabla_Insumos,2,FALSE),"")</f>
        <v/>
      </c>
      <c r="E3764" s="402"/>
      <c r="F3764" s="339">
        <f t="shared" ref="F3764:F3772" si="1110">IFERROR(VLOOKUP(C3764,Tabla_Insumos,3,FALSE),0)</f>
        <v>0</v>
      </c>
      <c r="G3764" s="340">
        <f>ROUND(E3764*F3764,2)</f>
        <v>0</v>
      </c>
    </row>
    <row r="3765" spans="1:7" ht="20.100000000000001" customHeight="1">
      <c r="A3765" s="371" t="str">
        <f t="shared" si="1107"/>
        <v/>
      </c>
      <c r="B3765" s="336" t="str">
        <f t="shared" si="1108"/>
        <v/>
      </c>
      <c r="C3765" s="343"/>
      <c r="D3765" s="333" t="str">
        <f t="shared" si="1109"/>
        <v/>
      </c>
      <c r="E3765" s="337"/>
      <c r="F3765" s="339">
        <f t="shared" si="1110"/>
        <v>0</v>
      </c>
      <c r="G3765" s="340">
        <f t="shared" ref="G3765:G3772" si="1111">ROUND(E3765*F3765,2)</f>
        <v>0</v>
      </c>
    </row>
    <row r="3766" spans="1:7" ht="20.100000000000001" customHeight="1">
      <c r="A3766" s="371" t="str">
        <f t="shared" si="1107"/>
        <v/>
      </c>
      <c r="B3766" s="336" t="str">
        <f t="shared" si="1108"/>
        <v/>
      </c>
      <c r="C3766" s="342"/>
      <c r="D3766" s="333" t="str">
        <f t="shared" si="1109"/>
        <v/>
      </c>
      <c r="E3766" s="337"/>
      <c r="F3766" s="339">
        <f t="shared" si="1110"/>
        <v>0</v>
      </c>
      <c r="G3766" s="340">
        <f t="shared" si="1111"/>
        <v>0</v>
      </c>
    </row>
    <row r="3767" spans="1:7" ht="20.100000000000001" customHeight="1">
      <c r="A3767" s="371" t="str">
        <f t="shared" si="1107"/>
        <v/>
      </c>
      <c r="B3767" s="336" t="str">
        <f t="shared" si="1108"/>
        <v/>
      </c>
      <c r="C3767" s="377"/>
      <c r="D3767" s="333" t="str">
        <f t="shared" si="1109"/>
        <v/>
      </c>
      <c r="E3767" s="337"/>
      <c r="F3767" s="339">
        <f t="shared" si="1110"/>
        <v>0</v>
      </c>
      <c r="G3767" s="340">
        <f t="shared" si="1111"/>
        <v>0</v>
      </c>
    </row>
    <row r="3768" spans="1:7" ht="20.100000000000001" customHeight="1">
      <c r="A3768" s="371" t="str">
        <f t="shared" si="1107"/>
        <v/>
      </c>
      <c r="B3768" s="336" t="str">
        <f t="shared" si="1108"/>
        <v/>
      </c>
      <c r="C3768" s="378"/>
      <c r="D3768" s="333" t="str">
        <f t="shared" si="1109"/>
        <v/>
      </c>
      <c r="E3768" s="337"/>
      <c r="F3768" s="339">
        <f t="shared" si="1110"/>
        <v>0</v>
      </c>
      <c r="G3768" s="340">
        <f t="shared" si="1111"/>
        <v>0</v>
      </c>
    </row>
    <row r="3769" spans="1:7" ht="20.100000000000001" customHeight="1">
      <c r="A3769" s="371" t="str">
        <f t="shared" si="1107"/>
        <v/>
      </c>
      <c r="B3769" s="336" t="str">
        <f t="shared" si="1108"/>
        <v/>
      </c>
      <c r="C3769" s="372"/>
      <c r="D3769" s="333" t="str">
        <f t="shared" si="1109"/>
        <v/>
      </c>
      <c r="E3769" s="373"/>
      <c r="F3769" s="339">
        <f t="shared" si="1110"/>
        <v>0</v>
      </c>
      <c r="G3769" s="340">
        <f t="shared" si="1111"/>
        <v>0</v>
      </c>
    </row>
    <row r="3770" spans="1:7" ht="20.100000000000001" customHeight="1">
      <c r="A3770" s="371" t="str">
        <f t="shared" si="1107"/>
        <v/>
      </c>
      <c r="B3770" s="336" t="str">
        <f t="shared" si="1108"/>
        <v/>
      </c>
      <c r="C3770" s="372"/>
      <c r="D3770" s="333" t="str">
        <f t="shared" si="1109"/>
        <v/>
      </c>
      <c r="E3770" s="373"/>
      <c r="F3770" s="339">
        <f t="shared" si="1110"/>
        <v>0</v>
      </c>
      <c r="G3770" s="340">
        <f t="shared" si="1111"/>
        <v>0</v>
      </c>
    </row>
    <row r="3771" spans="1:7" ht="20.100000000000001" customHeight="1">
      <c r="A3771" s="371" t="str">
        <f t="shared" si="1107"/>
        <v/>
      </c>
      <c r="B3771" s="336" t="str">
        <f t="shared" si="1108"/>
        <v/>
      </c>
      <c r="C3771" s="372"/>
      <c r="D3771" s="333" t="str">
        <f t="shared" si="1109"/>
        <v/>
      </c>
      <c r="E3771" s="373"/>
      <c r="F3771" s="339">
        <f t="shared" si="1110"/>
        <v>0</v>
      </c>
      <c r="G3771" s="340">
        <f t="shared" si="1111"/>
        <v>0</v>
      </c>
    </row>
    <row r="3772" spans="1:7" ht="20.100000000000001" customHeight="1">
      <c r="A3772" s="371" t="str">
        <f t="shared" si="1107"/>
        <v/>
      </c>
      <c r="B3772" s="336" t="str">
        <f t="shared" si="1108"/>
        <v/>
      </c>
      <c r="C3772" s="372"/>
      <c r="D3772" s="333" t="str">
        <f t="shared" si="1109"/>
        <v/>
      </c>
      <c r="E3772" s="373"/>
      <c r="F3772" s="339">
        <f t="shared" si="1110"/>
        <v>0</v>
      </c>
      <c r="G3772" s="340">
        <f t="shared" si="1111"/>
        <v>0</v>
      </c>
    </row>
    <row r="3773" spans="1:7" ht="20.100000000000001" customHeight="1">
      <c r="A3773" s="379"/>
      <c r="B3773" s="338"/>
      <c r="C3773" s="360"/>
      <c r="D3773" s="338"/>
      <c r="E3773" s="356"/>
      <c r="F3773" s="598" t="s">
        <v>29</v>
      </c>
      <c r="G3773" s="341">
        <f>SUBTOTAL(9,G3764:G3772)</f>
        <v>0</v>
      </c>
    </row>
    <row r="3774" spans="1:7" ht="20.100000000000001" customHeight="1" thickBot="1">
      <c r="A3774" s="380"/>
      <c r="B3774" s="381"/>
      <c r="C3774" s="382"/>
      <c r="D3774" s="381"/>
      <c r="E3774" s="383"/>
      <c r="F3774" s="384"/>
      <c r="G3774" s="385"/>
    </row>
    <row r="3775" spans="1:7" ht="20.100000000000001" customHeight="1" thickBot="1">
      <c r="A3775" s="395">
        <f>B3733</f>
        <v>71</v>
      </c>
      <c r="B3775" s="386" t="str">
        <f>C3733</f>
        <v>Red de agua potable - Provisión, acarreo y colocación de caño recto Ø75mm de PVC k-10, incl. piezas esp. juntas, etc.</v>
      </c>
      <c r="C3775" s="387"/>
      <c r="D3775" s="387" t="s">
        <v>30</v>
      </c>
      <c r="E3775" s="388"/>
      <c r="F3775" s="389" t="s">
        <v>31</v>
      </c>
      <c r="G3775" s="390">
        <f>SUBTOTAL(9,G3738:G3774)</f>
        <v>0</v>
      </c>
    </row>
    <row r="3776" spans="1:7" ht="20.100000000000001" customHeight="1" thickTop="1" thickBot="1"/>
    <row r="3777" spans="1:7" ht="20.100000000000001" customHeight="1" thickTop="1">
      <c r="A3777" s="391" t="s">
        <v>1255</v>
      </c>
      <c r="B3777" s="392"/>
      <c r="C3777" s="392"/>
      <c r="D3777" s="392"/>
      <c r="E3777" s="392"/>
      <c r="F3777" s="392"/>
      <c r="G3777" s="393"/>
    </row>
    <row r="3778" spans="1:7" ht="20.100000000000001" customHeight="1">
      <c r="A3778" s="344" t="s">
        <v>719</v>
      </c>
      <c r="B3778" s="345" t="str">
        <f>Comitente</f>
        <v>INSTITUTO PROVINCIAL DE LA VIVIENDA</v>
      </c>
      <c r="C3778" s="346"/>
      <c r="D3778" s="347"/>
      <c r="E3778" s="347"/>
      <c r="F3778" s="348"/>
      <c r="G3778" s="349"/>
    </row>
    <row r="3779" spans="1:7" ht="20.100000000000001" customHeight="1">
      <c r="A3779" s="344" t="s">
        <v>720</v>
      </c>
      <c r="B3779" s="345" t="str">
        <f>Contratista</f>
        <v>xxxxxx</v>
      </c>
      <c r="C3779" s="350"/>
      <c r="D3779" s="350"/>
      <c r="E3779" s="350"/>
      <c r="F3779" s="351"/>
      <c r="G3779" s="352"/>
    </row>
    <row r="3780" spans="1:7" ht="20.100000000000001" customHeight="1">
      <c r="A3780" s="344" t="s">
        <v>20</v>
      </c>
      <c r="B3780" s="345" t="str">
        <f>Obra</f>
        <v>BARRIO SAN CAYETANO - DPTO. CHIMBAS</v>
      </c>
      <c r="C3780" s="350"/>
      <c r="D3780" s="350"/>
      <c r="E3780" s="350"/>
      <c r="F3780" s="351" t="s">
        <v>33</v>
      </c>
      <c r="G3780" s="353">
        <f>+Datos!$C$10</f>
        <v>43525</v>
      </c>
    </row>
    <row r="3781" spans="1:7" ht="20.100000000000001" customHeight="1">
      <c r="A3781" s="354" t="s">
        <v>718</v>
      </c>
      <c r="B3781" s="355" t="str">
        <f>Ubicación</f>
        <v>DPTO. CHIMBAS</v>
      </c>
      <c r="C3781" s="355"/>
      <c r="D3781" s="338"/>
      <c r="E3781" s="356"/>
      <c r="F3781" s="357"/>
      <c r="G3781" s="358"/>
    </row>
    <row r="3782" spans="1:7" ht="20.100000000000001" customHeight="1">
      <c r="A3782" s="354" t="s">
        <v>34</v>
      </c>
      <c r="B3782" s="359" t="s">
        <v>1126</v>
      </c>
      <c r="C3782" s="360" t="str">
        <f>IFERROR(VLOOKUP(B3782,Tabla_CyP,2,FALSE),"")</f>
        <v>INFRAESTRUCTURA</v>
      </c>
      <c r="D3782" s="361"/>
      <c r="E3782" s="356"/>
      <c r="F3782" s="357"/>
      <c r="G3782" s="358"/>
    </row>
    <row r="3783" spans="1:7" ht="20.100000000000001" customHeight="1">
      <c r="A3783" s="354" t="s">
        <v>21</v>
      </c>
      <c r="B3783" s="394">
        <f>IFERROR(VLOOKUP(COUNTIF($A$1:A3783,"ITEM:"),Tabla_NumeroItem,2,FALSE),"")</f>
        <v>72</v>
      </c>
      <c r="C3783" s="360" t="str">
        <f>IFERROR(VLOOKUP(B3783,Tabla_CyP,2,FALSE),"")</f>
        <v>Red de agua potable - Provisión, acarreo y colocación de válvulas esclusas Ø100 mm (Incluye Const. de cámara)</v>
      </c>
      <c r="D3783" s="338"/>
      <c r="E3783" s="356"/>
      <c r="F3783" s="351" t="s">
        <v>22</v>
      </c>
      <c r="G3783" s="362" t="str">
        <f>IFERROR(VLOOKUP(B3783,Tabla_CyP,4,FALSE),"")</f>
        <v>u</v>
      </c>
    </row>
    <row r="3784" spans="1:7" ht="20.100000000000001" customHeight="1">
      <c r="A3784" s="354"/>
      <c r="B3784" s="355"/>
      <c r="C3784" s="360"/>
      <c r="D3784" s="338"/>
      <c r="E3784" s="356"/>
      <c r="F3784" s="357"/>
      <c r="G3784" s="358"/>
    </row>
    <row r="3785" spans="1:7" ht="20.100000000000001" customHeight="1">
      <c r="A3785" s="628" t="s">
        <v>581</v>
      </c>
      <c r="B3785" s="629"/>
      <c r="C3785" s="630" t="s">
        <v>0</v>
      </c>
      <c r="D3785" s="630" t="s">
        <v>23</v>
      </c>
      <c r="E3785" s="632" t="s">
        <v>24</v>
      </c>
      <c r="F3785" s="624" t="s">
        <v>25</v>
      </c>
      <c r="G3785" s="626" t="s">
        <v>26</v>
      </c>
    </row>
    <row r="3786" spans="1:7" ht="20.100000000000001" customHeight="1">
      <c r="A3786" s="363" t="s">
        <v>582</v>
      </c>
      <c r="B3786" s="364" t="s">
        <v>583</v>
      </c>
      <c r="C3786" s="631"/>
      <c r="D3786" s="631"/>
      <c r="E3786" s="633"/>
      <c r="F3786" s="625"/>
      <c r="G3786" s="627"/>
    </row>
    <row r="3787" spans="1:7" ht="20.100000000000001" customHeight="1">
      <c r="A3787" s="599"/>
      <c r="B3787" s="365"/>
      <c r="C3787" s="366" t="s">
        <v>721</v>
      </c>
      <c r="D3787" s="367"/>
      <c r="E3787" s="368"/>
      <c r="F3787" s="369"/>
      <c r="G3787" s="370"/>
    </row>
    <row r="3788" spans="1:7" ht="20.100000000000001" customHeight="1">
      <c r="A3788" s="371" t="str">
        <f t="shared" ref="A3788:A3801" si="1112">IFERROR(VLOOKUP(C3788,Tabla_Insumos,4,FALSE),"")</f>
        <v/>
      </c>
      <c r="B3788" s="336" t="str">
        <f t="shared" ref="B3788:B3801" si="1113">IFERROR(VLOOKUP(C3788,Tabla_Insumos,5,FALSE),"")</f>
        <v/>
      </c>
      <c r="C3788" s="404"/>
      <c r="D3788" s="333" t="str">
        <f t="shared" ref="D3788:D3801" si="1114">IFERROR(VLOOKUP(C3788,Tabla_Insumos,2,FALSE),"")</f>
        <v/>
      </c>
      <c r="E3788" s="414"/>
      <c r="F3788" s="339">
        <f t="shared" ref="F3788:F3801" si="1115">IFERROR(VLOOKUP(C3788,Tabla_Insumos,3,FALSE),0)</f>
        <v>0</v>
      </c>
      <c r="G3788" s="340">
        <f>ROUND(E3788*F3788,2)</f>
        <v>0</v>
      </c>
    </row>
    <row r="3789" spans="1:7" ht="20.100000000000001" customHeight="1">
      <c r="A3789" s="371" t="str">
        <f t="shared" si="1112"/>
        <v/>
      </c>
      <c r="B3789" s="336" t="str">
        <f t="shared" si="1113"/>
        <v/>
      </c>
      <c r="C3789" s="404"/>
      <c r="D3789" s="333" t="str">
        <f t="shared" si="1114"/>
        <v/>
      </c>
      <c r="E3789" s="414"/>
      <c r="F3789" s="339">
        <f t="shared" si="1115"/>
        <v>0</v>
      </c>
      <c r="G3789" s="340">
        <f t="shared" ref="G3789:G3801" si="1116">ROUND(E3789*F3789,2)</f>
        <v>0</v>
      </c>
    </row>
    <row r="3790" spans="1:7" ht="20.100000000000001" customHeight="1">
      <c r="A3790" s="371" t="str">
        <f t="shared" si="1112"/>
        <v/>
      </c>
      <c r="B3790" s="336" t="str">
        <f t="shared" si="1113"/>
        <v/>
      </c>
      <c r="C3790" s="404"/>
      <c r="D3790" s="333" t="str">
        <f t="shared" si="1114"/>
        <v/>
      </c>
      <c r="E3790" s="414"/>
      <c r="F3790" s="339">
        <f t="shared" si="1115"/>
        <v>0</v>
      </c>
      <c r="G3790" s="340">
        <f t="shared" si="1116"/>
        <v>0</v>
      </c>
    </row>
    <row r="3791" spans="1:7" ht="20.100000000000001" customHeight="1">
      <c r="A3791" s="371" t="str">
        <f t="shared" si="1112"/>
        <v/>
      </c>
      <c r="B3791" s="336" t="str">
        <f t="shared" si="1113"/>
        <v/>
      </c>
      <c r="C3791" s="404"/>
      <c r="D3791" s="333" t="str">
        <f t="shared" si="1114"/>
        <v/>
      </c>
      <c r="E3791" s="414"/>
      <c r="F3791" s="339">
        <f t="shared" si="1115"/>
        <v>0</v>
      </c>
      <c r="G3791" s="340">
        <f t="shared" si="1116"/>
        <v>0</v>
      </c>
    </row>
    <row r="3792" spans="1:7" ht="20.100000000000001" customHeight="1">
      <c r="A3792" s="371" t="str">
        <f t="shared" si="1112"/>
        <v/>
      </c>
      <c r="B3792" s="336" t="str">
        <f t="shared" si="1113"/>
        <v/>
      </c>
      <c r="C3792" s="409"/>
      <c r="D3792" s="333" t="str">
        <f t="shared" si="1114"/>
        <v/>
      </c>
      <c r="E3792" s="414"/>
      <c r="F3792" s="339">
        <f t="shared" si="1115"/>
        <v>0</v>
      </c>
      <c r="G3792" s="340">
        <f t="shared" si="1116"/>
        <v>0</v>
      </c>
    </row>
    <row r="3793" spans="1:7" ht="20.100000000000001" customHeight="1">
      <c r="A3793" s="371" t="str">
        <f t="shared" si="1112"/>
        <v/>
      </c>
      <c r="B3793" s="336" t="str">
        <f t="shared" si="1113"/>
        <v/>
      </c>
      <c r="C3793" s="372"/>
      <c r="D3793" s="333" t="str">
        <f t="shared" si="1114"/>
        <v/>
      </c>
      <c r="E3793" s="373"/>
      <c r="F3793" s="339">
        <f t="shared" si="1115"/>
        <v>0</v>
      </c>
      <c r="G3793" s="340">
        <f t="shared" si="1116"/>
        <v>0</v>
      </c>
    </row>
    <row r="3794" spans="1:7" ht="20.100000000000001" customHeight="1">
      <c r="A3794" s="371" t="str">
        <f t="shared" si="1112"/>
        <v/>
      </c>
      <c r="B3794" s="336" t="str">
        <f t="shared" si="1113"/>
        <v/>
      </c>
      <c r="C3794" s="372"/>
      <c r="D3794" s="333" t="str">
        <f t="shared" si="1114"/>
        <v/>
      </c>
      <c r="E3794" s="373"/>
      <c r="F3794" s="339">
        <f t="shared" si="1115"/>
        <v>0</v>
      </c>
      <c r="G3794" s="340">
        <f t="shared" si="1116"/>
        <v>0</v>
      </c>
    </row>
    <row r="3795" spans="1:7" ht="20.100000000000001" customHeight="1">
      <c r="A3795" s="371" t="str">
        <f t="shared" si="1112"/>
        <v/>
      </c>
      <c r="B3795" s="336" t="str">
        <f t="shared" si="1113"/>
        <v/>
      </c>
      <c r="C3795" s="372"/>
      <c r="D3795" s="333" t="str">
        <f t="shared" si="1114"/>
        <v/>
      </c>
      <c r="E3795" s="373"/>
      <c r="F3795" s="339">
        <f t="shared" si="1115"/>
        <v>0</v>
      </c>
      <c r="G3795" s="340">
        <f t="shared" si="1116"/>
        <v>0</v>
      </c>
    </row>
    <row r="3796" spans="1:7" ht="20.100000000000001" customHeight="1">
      <c r="A3796" s="371" t="str">
        <f t="shared" si="1112"/>
        <v/>
      </c>
      <c r="B3796" s="336" t="str">
        <f t="shared" si="1113"/>
        <v/>
      </c>
      <c r="C3796" s="372"/>
      <c r="D3796" s="333" t="str">
        <f t="shared" si="1114"/>
        <v/>
      </c>
      <c r="E3796" s="373"/>
      <c r="F3796" s="339">
        <f t="shared" si="1115"/>
        <v>0</v>
      </c>
      <c r="G3796" s="340">
        <f t="shared" si="1116"/>
        <v>0</v>
      </c>
    </row>
    <row r="3797" spans="1:7" ht="20.100000000000001" customHeight="1">
      <c r="A3797" s="371" t="str">
        <f t="shared" si="1112"/>
        <v/>
      </c>
      <c r="B3797" s="336" t="str">
        <f t="shared" si="1113"/>
        <v/>
      </c>
      <c r="C3797" s="372"/>
      <c r="D3797" s="333" t="str">
        <f t="shared" si="1114"/>
        <v/>
      </c>
      <c r="E3797" s="373"/>
      <c r="F3797" s="339">
        <f t="shared" si="1115"/>
        <v>0</v>
      </c>
      <c r="G3797" s="340">
        <f t="shared" si="1116"/>
        <v>0</v>
      </c>
    </row>
    <row r="3798" spans="1:7" ht="20.100000000000001" customHeight="1">
      <c r="A3798" s="371" t="str">
        <f t="shared" si="1112"/>
        <v/>
      </c>
      <c r="B3798" s="336" t="str">
        <f t="shared" si="1113"/>
        <v/>
      </c>
      <c r="C3798" s="372"/>
      <c r="D3798" s="333" t="str">
        <f t="shared" si="1114"/>
        <v/>
      </c>
      <c r="E3798" s="373"/>
      <c r="F3798" s="339">
        <f t="shared" si="1115"/>
        <v>0</v>
      </c>
      <c r="G3798" s="340">
        <f t="shared" si="1116"/>
        <v>0</v>
      </c>
    </row>
    <row r="3799" spans="1:7" ht="20.100000000000001" customHeight="1">
      <c r="A3799" s="371" t="str">
        <f t="shared" si="1112"/>
        <v/>
      </c>
      <c r="B3799" s="336" t="str">
        <f t="shared" si="1113"/>
        <v/>
      </c>
      <c r="C3799" s="372"/>
      <c r="D3799" s="333" t="str">
        <f t="shared" si="1114"/>
        <v/>
      </c>
      <c r="E3799" s="373"/>
      <c r="F3799" s="339">
        <f t="shared" si="1115"/>
        <v>0</v>
      </c>
      <c r="G3799" s="340">
        <f t="shared" si="1116"/>
        <v>0</v>
      </c>
    </row>
    <row r="3800" spans="1:7" ht="20.100000000000001" customHeight="1">
      <c r="A3800" s="371" t="str">
        <f t="shared" si="1112"/>
        <v/>
      </c>
      <c r="B3800" s="336" t="str">
        <f t="shared" si="1113"/>
        <v/>
      </c>
      <c r="C3800" s="372"/>
      <c r="D3800" s="333" t="str">
        <f t="shared" si="1114"/>
        <v/>
      </c>
      <c r="E3800" s="373"/>
      <c r="F3800" s="339">
        <f t="shared" si="1115"/>
        <v>0</v>
      </c>
      <c r="G3800" s="340">
        <f t="shared" si="1116"/>
        <v>0</v>
      </c>
    </row>
    <row r="3801" spans="1:7" ht="20.100000000000001" customHeight="1">
      <c r="A3801" s="371" t="str">
        <f t="shared" si="1112"/>
        <v/>
      </c>
      <c r="B3801" s="336" t="str">
        <f t="shared" si="1113"/>
        <v/>
      </c>
      <c r="C3801" s="372"/>
      <c r="D3801" s="333" t="str">
        <f t="shared" si="1114"/>
        <v/>
      </c>
      <c r="E3801" s="373"/>
      <c r="F3801" s="339">
        <f t="shared" si="1115"/>
        <v>0</v>
      </c>
      <c r="G3801" s="340">
        <f t="shared" si="1116"/>
        <v>0</v>
      </c>
    </row>
    <row r="3802" spans="1:7" ht="20.100000000000001" customHeight="1">
      <c r="A3802" s="374"/>
      <c r="B3802" s="360"/>
      <c r="C3802" s="360"/>
      <c r="D3802" s="338"/>
      <c r="E3802" s="356"/>
      <c r="F3802" s="598" t="s">
        <v>27</v>
      </c>
      <c r="G3802" s="341">
        <f>SUBTOTAL(9,G3788:G3801)</f>
        <v>0</v>
      </c>
    </row>
    <row r="3803" spans="1:7" ht="20.100000000000001" customHeight="1">
      <c r="A3803" s="374"/>
      <c r="B3803" s="360"/>
      <c r="C3803" s="347" t="s">
        <v>722</v>
      </c>
      <c r="D3803" s="338"/>
      <c r="E3803" s="356"/>
      <c r="F3803" s="357"/>
      <c r="G3803" s="375"/>
    </row>
    <row r="3804" spans="1:7" ht="20.100000000000001" customHeight="1">
      <c r="A3804" s="371" t="str">
        <f t="shared" ref="A3804:A3811" si="1117">IFERROR(VLOOKUP(C3804,Tabla_Insumos,4,FALSE),"")</f>
        <v/>
      </c>
      <c r="B3804" s="336" t="str">
        <f t="shared" ref="B3804:B3811" si="1118">IFERROR(VLOOKUP(C3804,Tabla_Insumos,5,FALSE),"")</f>
        <v/>
      </c>
      <c r="C3804" s="377"/>
      <c r="D3804" s="333" t="str">
        <f t="shared" ref="D3804:D3811" si="1119">IFERROR(VLOOKUP(C3804,Tabla_Insumos,2,FALSE),"")</f>
        <v/>
      </c>
      <c r="E3804" s="403"/>
      <c r="F3804" s="376">
        <f t="shared" ref="F3804:F3810" si="1120">IFERROR(VLOOKUP(C3804,Tabla_Insumos,3,FALSE),0)</f>
        <v>0</v>
      </c>
      <c r="G3804" s="340">
        <f>ROUND(E3804*F3804,2)</f>
        <v>0</v>
      </c>
    </row>
    <row r="3805" spans="1:7" ht="20.100000000000001" customHeight="1">
      <c r="A3805" s="371" t="str">
        <f t="shared" si="1117"/>
        <v/>
      </c>
      <c r="B3805" s="336" t="str">
        <f t="shared" si="1118"/>
        <v/>
      </c>
      <c r="C3805" s="377"/>
      <c r="D3805" s="333" t="str">
        <f t="shared" si="1119"/>
        <v/>
      </c>
      <c r="E3805" s="403"/>
      <c r="F3805" s="376">
        <f t="shared" si="1120"/>
        <v>0</v>
      </c>
      <c r="G3805" s="340">
        <f t="shared" ref="G3805:G3811" si="1121">ROUND(E3805*F3805,2)</f>
        <v>0</v>
      </c>
    </row>
    <row r="3806" spans="1:7" ht="20.100000000000001" customHeight="1">
      <c r="A3806" s="371" t="str">
        <f t="shared" si="1117"/>
        <v/>
      </c>
      <c r="B3806" s="336" t="str">
        <f t="shared" si="1118"/>
        <v/>
      </c>
      <c r="C3806" s="377"/>
      <c r="D3806" s="333" t="str">
        <f t="shared" si="1119"/>
        <v/>
      </c>
      <c r="E3806" s="403"/>
      <c r="F3806" s="376">
        <f>+G3804+G3805</f>
        <v>0</v>
      </c>
      <c r="G3806" s="340">
        <f t="shared" si="1121"/>
        <v>0</v>
      </c>
    </row>
    <row r="3807" spans="1:7" ht="20.100000000000001" customHeight="1">
      <c r="A3807" s="371" t="str">
        <f t="shared" si="1117"/>
        <v/>
      </c>
      <c r="B3807" s="336" t="str">
        <f t="shared" si="1118"/>
        <v/>
      </c>
      <c r="C3807" s="404"/>
      <c r="D3807" s="333" t="str">
        <f t="shared" si="1119"/>
        <v/>
      </c>
      <c r="E3807" s="403"/>
      <c r="F3807" s="376">
        <f>+G3804+G3805+G3806</f>
        <v>0</v>
      </c>
      <c r="G3807" s="340">
        <f t="shared" si="1121"/>
        <v>0</v>
      </c>
    </row>
    <row r="3808" spans="1:7" ht="20.100000000000001" customHeight="1">
      <c r="A3808" s="371" t="str">
        <f t="shared" si="1117"/>
        <v/>
      </c>
      <c r="B3808" s="336" t="str">
        <f t="shared" si="1118"/>
        <v/>
      </c>
      <c r="C3808" s="336"/>
      <c r="D3808" s="333" t="str">
        <f t="shared" si="1119"/>
        <v/>
      </c>
      <c r="E3808" s="337"/>
      <c r="F3808" s="376">
        <f t="shared" si="1120"/>
        <v>0</v>
      </c>
      <c r="G3808" s="340">
        <f t="shared" si="1121"/>
        <v>0</v>
      </c>
    </row>
    <row r="3809" spans="1:7" ht="20.100000000000001" customHeight="1">
      <c r="A3809" s="371" t="str">
        <f t="shared" si="1117"/>
        <v/>
      </c>
      <c r="B3809" s="336" t="str">
        <f t="shared" si="1118"/>
        <v/>
      </c>
      <c r="C3809" s="336"/>
      <c r="D3809" s="333" t="str">
        <f t="shared" si="1119"/>
        <v/>
      </c>
      <c r="E3809" s="337"/>
      <c r="F3809" s="376">
        <f t="shared" si="1120"/>
        <v>0</v>
      </c>
      <c r="G3809" s="340">
        <f t="shared" si="1121"/>
        <v>0</v>
      </c>
    </row>
    <row r="3810" spans="1:7" ht="20.100000000000001" customHeight="1">
      <c r="A3810" s="371" t="str">
        <f t="shared" si="1117"/>
        <v/>
      </c>
      <c r="B3810" s="336" t="str">
        <f t="shared" si="1118"/>
        <v/>
      </c>
      <c r="C3810" s="372"/>
      <c r="D3810" s="333" t="str">
        <f t="shared" si="1119"/>
        <v/>
      </c>
      <c r="E3810" s="373"/>
      <c r="F3810" s="376">
        <f t="shared" si="1120"/>
        <v>0</v>
      </c>
      <c r="G3810" s="340">
        <f t="shared" si="1121"/>
        <v>0</v>
      </c>
    </row>
    <row r="3811" spans="1:7" ht="20.100000000000001" customHeight="1">
      <c r="A3811" s="371" t="str">
        <f t="shared" si="1117"/>
        <v/>
      </c>
      <c r="B3811" s="336" t="str">
        <f t="shared" si="1118"/>
        <v/>
      </c>
      <c r="C3811" s="372"/>
      <c r="D3811" s="333" t="str">
        <f t="shared" si="1119"/>
        <v/>
      </c>
      <c r="E3811" s="373"/>
      <c r="F3811" s="376">
        <f>IFERROR(VLOOKUP(C3811,Tabla_Insumos,3,FALSE),0)</f>
        <v>0</v>
      </c>
      <c r="G3811" s="340">
        <f t="shared" si="1121"/>
        <v>0</v>
      </c>
    </row>
    <row r="3812" spans="1:7" ht="20.100000000000001" customHeight="1">
      <c r="A3812" s="374"/>
      <c r="B3812" s="360"/>
      <c r="C3812" s="360"/>
      <c r="D3812" s="338"/>
      <c r="E3812" s="356"/>
      <c r="F3812" s="598" t="s">
        <v>28</v>
      </c>
      <c r="G3812" s="341">
        <f>SUBTOTAL(9,G3804:G3811)</f>
        <v>0</v>
      </c>
    </row>
    <row r="3813" spans="1:7" ht="20.100000000000001" customHeight="1">
      <c r="A3813" s="374"/>
      <c r="B3813" s="360"/>
      <c r="C3813" s="347" t="s">
        <v>723</v>
      </c>
      <c r="D3813" s="338"/>
      <c r="E3813" s="356"/>
      <c r="F3813" s="357"/>
      <c r="G3813" s="375"/>
    </row>
    <row r="3814" spans="1:7" ht="20.100000000000001" customHeight="1">
      <c r="A3814" s="371" t="str">
        <f t="shared" ref="A3814:A3822" si="1122">IFERROR(VLOOKUP(C3814,Tabla_Insumos,4,FALSE),"")</f>
        <v/>
      </c>
      <c r="B3814" s="336" t="str">
        <f t="shared" ref="B3814:B3822" si="1123">IFERROR(VLOOKUP(C3814,Tabla_Insumos,5,FALSE),"")</f>
        <v/>
      </c>
      <c r="C3814" s="404"/>
      <c r="D3814" s="333" t="str">
        <f t="shared" ref="D3814:D3822" si="1124">IFERROR(VLOOKUP(C3814,Tabla_Insumos,2,FALSE),"")</f>
        <v/>
      </c>
      <c r="E3814" s="402"/>
      <c r="F3814" s="339">
        <f t="shared" ref="F3814:F3822" si="1125">IFERROR(VLOOKUP(C3814,Tabla_Insumos,3,FALSE),0)</f>
        <v>0</v>
      </c>
      <c r="G3814" s="340">
        <f>ROUND(E3814*F3814,2)</f>
        <v>0</v>
      </c>
    </row>
    <row r="3815" spans="1:7" ht="20.100000000000001" customHeight="1">
      <c r="A3815" s="371" t="str">
        <f t="shared" si="1122"/>
        <v/>
      </c>
      <c r="B3815" s="336" t="str">
        <f t="shared" si="1123"/>
        <v/>
      </c>
      <c r="C3815" s="343"/>
      <c r="D3815" s="333" t="str">
        <f t="shared" si="1124"/>
        <v/>
      </c>
      <c r="E3815" s="337"/>
      <c r="F3815" s="339">
        <f t="shared" si="1125"/>
        <v>0</v>
      </c>
      <c r="G3815" s="340">
        <f t="shared" ref="G3815:G3822" si="1126">ROUND(E3815*F3815,2)</f>
        <v>0</v>
      </c>
    </row>
    <row r="3816" spans="1:7" ht="20.100000000000001" customHeight="1">
      <c r="A3816" s="371" t="str">
        <f t="shared" si="1122"/>
        <v/>
      </c>
      <c r="B3816" s="336" t="str">
        <f t="shared" si="1123"/>
        <v/>
      </c>
      <c r="C3816" s="342"/>
      <c r="D3816" s="333" t="str">
        <f t="shared" si="1124"/>
        <v/>
      </c>
      <c r="E3816" s="337"/>
      <c r="F3816" s="339">
        <f t="shared" si="1125"/>
        <v>0</v>
      </c>
      <c r="G3816" s="340">
        <f t="shared" si="1126"/>
        <v>0</v>
      </c>
    </row>
    <row r="3817" spans="1:7" ht="20.100000000000001" customHeight="1">
      <c r="A3817" s="371" t="str">
        <f t="shared" si="1122"/>
        <v/>
      </c>
      <c r="B3817" s="336" t="str">
        <f t="shared" si="1123"/>
        <v/>
      </c>
      <c r="C3817" s="377"/>
      <c r="D3817" s="333" t="str">
        <f t="shared" si="1124"/>
        <v/>
      </c>
      <c r="E3817" s="337"/>
      <c r="F3817" s="339">
        <f t="shared" si="1125"/>
        <v>0</v>
      </c>
      <c r="G3817" s="340">
        <f t="shared" si="1126"/>
        <v>0</v>
      </c>
    </row>
    <row r="3818" spans="1:7" ht="20.100000000000001" customHeight="1">
      <c r="A3818" s="371" t="str">
        <f t="shared" si="1122"/>
        <v/>
      </c>
      <c r="B3818" s="336" t="str">
        <f t="shared" si="1123"/>
        <v/>
      </c>
      <c r="C3818" s="378"/>
      <c r="D3818" s="333" t="str">
        <f t="shared" si="1124"/>
        <v/>
      </c>
      <c r="E3818" s="337"/>
      <c r="F3818" s="339">
        <f t="shared" si="1125"/>
        <v>0</v>
      </c>
      <c r="G3818" s="340">
        <f t="shared" si="1126"/>
        <v>0</v>
      </c>
    </row>
    <row r="3819" spans="1:7" ht="20.100000000000001" customHeight="1">
      <c r="A3819" s="371" t="str">
        <f t="shared" si="1122"/>
        <v/>
      </c>
      <c r="B3819" s="336" t="str">
        <f t="shared" si="1123"/>
        <v/>
      </c>
      <c r="C3819" s="372"/>
      <c r="D3819" s="333" t="str">
        <f t="shared" si="1124"/>
        <v/>
      </c>
      <c r="E3819" s="373"/>
      <c r="F3819" s="339">
        <f t="shared" si="1125"/>
        <v>0</v>
      </c>
      <c r="G3819" s="340">
        <f t="shared" si="1126"/>
        <v>0</v>
      </c>
    </row>
    <row r="3820" spans="1:7" ht="20.100000000000001" customHeight="1">
      <c r="A3820" s="371" t="str">
        <f t="shared" si="1122"/>
        <v/>
      </c>
      <c r="B3820" s="336" t="str">
        <f t="shared" si="1123"/>
        <v/>
      </c>
      <c r="C3820" s="372"/>
      <c r="D3820" s="333" t="str">
        <f t="shared" si="1124"/>
        <v/>
      </c>
      <c r="E3820" s="373"/>
      <c r="F3820" s="339">
        <f t="shared" si="1125"/>
        <v>0</v>
      </c>
      <c r="G3820" s="340">
        <f t="shared" si="1126"/>
        <v>0</v>
      </c>
    </row>
    <row r="3821" spans="1:7" ht="20.100000000000001" customHeight="1">
      <c r="A3821" s="371" t="str">
        <f t="shared" si="1122"/>
        <v/>
      </c>
      <c r="B3821" s="336" t="str">
        <f t="shared" si="1123"/>
        <v/>
      </c>
      <c r="C3821" s="372"/>
      <c r="D3821" s="333" t="str">
        <f t="shared" si="1124"/>
        <v/>
      </c>
      <c r="E3821" s="373"/>
      <c r="F3821" s="339">
        <f t="shared" si="1125"/>
        <v>0</v>
      </c>
      <c r="G3821" s="340">
        <f t="shared" si="1126"/>
        <v>0</v>
      </c>
    </row>
    <row r="3822" spans="1:7" ht="20.100000000000001" customHeight="1">
      <c r="A3822" s="371" t="str">
        <f t="shared" si="1122"/>
        <v/>
      </c>
      <c r="B3822" s="336" t="str">
        <f t="shared" si="1123"/>
        <v/>
      </c>
      <c r="C3822" s="372"/>
      <c r="D3822" s="333" t="str">
        <f t="shared" si="1124"/>
        <v/>
      </c>
      <c r="E3822" s="373"/>
      <c r="F3822" s="339">
        <f t="shared" si="1125"/>
        <v>0</v>
      </c>
      <c r="G3822" s="340">
        <f t="shared" si="1126"/>
        <v>0</v>
      </c>
    </row>
    <row r="3823" spans="1:7" ht="20.100000000000001" customHeight="1">
      <c r="A3823" s="379"/>
      <c r="B3823" s="338"/>
      <c r="C3823" s="360"/>
      <c r="D3823" s="338"/>
      <c r="E3823" s="356"/>
      <c r="F3823" s="598" t="s">
        <v>29</v>
      </c>
      <c r="G3823" s="341">
        <f>SUBTOTAL(9,G3814:G3822)</f>
        <v>0</v>
      </c>
    </row>
    <row r="3824" spans="1:7" ht="20.100000000000001" customHeight="1" thickBot="1">
      <c r="A3824" s="380"/>
      <c r="B3824" s="381"/>
      <c r="C3824" s="382"/>
      <c r="D3824" s="381"/>
      <c r="E3824" s="383"/>
      <c r="F3824" s="384"/>
      <c r="G3824" s="385"/>
    </row>
    <row r="3825" spans="1:7" ht="20.100000000000001" customHeight="1" thickBot="1">
      <c r="A3825" s="395">
        <f>B3783</f>
        <v>72</v>
      </c>
      <c r="B3825" s="386" t="str">
        <f>C3783</f>
        <v>Red de agua potable - Provisión, acarreo y colocación de válvulas esclusas Ø100 mm (Incluye Const. de cámara)</v>
      </c>
      <c r="C3825" s="387"/>
      <c r="D3825" s="387" t="s">
        <v>30</v>
      </c>
      <c r="E3825" s="388"/>
      <c r="F3825" s="389" t="s">
        <v>31</v>
      </c>
      <c r="G3825" s="390">
        <f>SUBTOTAL(9,G3788:G3824)</f>
        <v>0</v>
      </c>
    </row>
    <row r="3826" spans="1:7" ht="20.100000000000001" customHeight="1" thickTop="1" thickBot="1"/>
    <row r="3827" spans="1:7" ht="20.100000000000001" customHeight="1" thickTop="1">
      <c r="A3827" s="391" t="s">
        <v>1255</v>
      </c>
      <c r="B3827" s="392"/>
      <c r="C3827" s="392"/>
      <c r="D3827" s="392"/>
      <c r="E3827" s="392"/>
      <c r="F3827" s="392"/>
      <c r="G3827" s="393"/>
    </row>
    <row r="3828" spans="1:7" ht="20.100000000000001" customHeight="1">
      <c r="A3828" s="344" t="s">
        <v>719</v>
      </c>
      <c r="B3828" s="345" t="str">
        <f>Comitente</f>
        <v>INSTITUTO PROVINCIAL DE LA VIVIENDA</v>
      </c>
      <c r="C3828" s="346"/>
      <c r="D3828" s="347"/>
      <c r="E3828" s="347"/>
      <c r="F3828" s="348"/>
      <c r="G3828" s="349"/>
    </row>
    <row r="3829" spans="1:7" ht="20.100000000000001" customHeight="1">
      <c r="A3829" s="344" t="s">
        <v>720</v>
      </c>
      <c r="B3829" s="345" t="str">
        <f>Contratista</f>
        <v>xxxxxx</v>
      </c>
      <c r="C3829" s="350"/>
      <c r="D3829" s="350"/>
      <c r="E3829" s="350"/>
      <c r="F3829" s="351"/>
      <c r="G3829" s="352"/>
    </row>
    <row r="3830" spans="1:7" ht="20.100000000000001" customHeight="1">
      <c r="A3830" s="344" t="s">
        <v>20</v>
      </c>
      <c r="B3830" s="345" t="str">
        <f>Obra</f>
        <v>BARRIO SAN CAYETANO - DPTO. CHIMBAS</v>
      </c>
      <c r="C3830" s="350"/>
      <c r="D3830" s="350"/>
      <c r="E3830" s="350"/>
      <c r="F3830" s="351" t="s">
        <v>33</v>
      </c>
      <c r="G3830" s="353">
        <f>+Datos!$C$10</f>
        <v>43525</v>
      </c>
    </row>
    <row r="3831" spans="1:7" ht="20.100000000000001" customHeight="1">
      <c r="A3831" s="354" t="s">
        <v>718</v>
      </c>
      <c r="B3831" s="355" t="str">
        <f>Ubicación</f>
        <v>DPTO. CHIMBAS</v>
      </c>
      <c r="C3831" s="355"/>
      <c r="D3831" s="338"/>
      <c r="E3831" s="356"/>
      <c r="F3831" s="357"/>
      <c r="G3831" s="358"/>
    </row>
    <row r="3832" spans="1:7" ht="20.100000000000001" customHeight="1">
      <c r="A3832" s="354" t="s">
        <v>34</v>
      </c>
      <c r="B3832" s="359" t="s">
        <v>1126</v>
      </c>
      <c r="C3832" s="360" t="str">
        <f>IFERROR(VLOOKUP(B3832,Tabla_CyP,2,FALSE),"")</f>
        <v>INFRAESTRUCTURA</v>
      </c>
      <c r="D3832" s="361"/>
      <c r="E3832" s="356"/>
      <c r="F3832" s="357"/>
      <c r="G3832" s="358"/>
    </row>
    <row r="3833" spans="1:7" ht="20.100000000000001" customHeight="1">
      <c r="A3833" s="354" t="s">
        <v>21</v>
      </c>
      <c r="B3833" s="394">
        <f>IFERROR(VLOOKUP(COUNTIF($A$1:A3833,"ITEM:"),Tabla_NumeroItem,2,FALSE),"")</f>
        <v>73</v>
      </c>
      <c r="C3833" s="360" t="str">
        <f>IFERROR(VLOOKUP(B3833,Tabla_CyP,2,FALSE),"")</f>
        <v>Red de agua potable - Provisión, acarreo y colocación de válvulas esclusas Ø75 mm (Incluye Const. de cámara)</v>
      </c>
      <c r="D3833" s="338"/>
      <c r="E3833" s="356"/>
      <c r="F3833" s="351" t="s">
        <v>22</v>
      </c>
      <c r="G3833" s="362" t="str">
        <f>IFERROR(VLOOKUP(B3833,Tabla_CyP,4,FALSE),"")</f>
        <v>u</v>
      </c>
    </row>
    <row r="3834" spans="1:7" ht="20.100000000000001" customHeight="1">
      <c r="A3834" s="354"/>
      <c r="B3834" s="355"/>
      <c r="C3834" s="360"/>
      <c r="D3834" s="338"/>
      <c r="E3834" s="356"/>
      <c r="F3834" s="357"/>
      <c r="G3834" s="358"/>
    </row>
    <row r="3835" spans="1:7" ht="20.100000000000001" customHeight="1">
      <c r="A3835" s="628" t="s">
        <v>581</v>
      </c>
      <c r="B3835" s="629"/>
      <c r="C3835" s="630" t="s">
        <v>0</v>
      </c>
      <c r="D3835" s="630" t="s">
        <v>23</v>
      </c>
      <c r="E3835" s="632" t="s">
        <v>24</v>
      </c>
      <c r="F3835" s="624" t="s">
        <v>25</v>
      </c>
      <c r="G3835" s="626" t="s">
        <v>26</v>
      </c>
    </row>
    <row r="3836" spans="1:7" ht="20.100000000000001" customHeight="1">
      <c r="A3836" s="363" t="s">
        <v>582</v>
      </c>
      <c r="B3836" s="364" t="s">
        <v>583</v>
      </c>
      <c r="C3836" s="631"/>
      <c r="D3836" s="631"/>
      <c r="E3836" s="633"/>
      <c r="F3836" s="625"/>
      <c r="G3836" s="627"/>
    </row>
    <row r="3837" spans="1:7" ht="20.100000000000001" customHeight="1">
      <c r="A3837" s="599"/>
      <c r="B3837" s="365"/>
      <c r="C3837" s="366" t="s">
        <v>721</v>
      </c>
      <c r="D3837" s="367"/>
      <c r="E3837" s="368"/>
      <c r="F3837" s="369"/>
      <c r="G3837" s="370"/>
    </row>
    <row r="3838" spans="1:7" ht="20.100000000000001" customHeight="1">
      <c r="A3838" s="371" t="str">
        <f t="shared" ref="A3838:A3851" si="1127">IFERROR(VLOOKUP(C3838,Tabla_Insumos,4,FALSE),"")</f>
        <v/>
      </c>
      <c r="B3838" s="336" t="str">
        <f t="shared" ref="B3838:B3851" si="1128">IFERROR(VLOOKUP(C3838,Tabla_Insumos,5,FALSE),"")</f>
        <v/>
      </c>
      <c r="C3838" s="404"/>
      <c r="D3838" s="333" t="str">
        <f t="shared" ref="D3838:D3851" si="1129">IFERROR(VLOOKUP(C3838,Tabla_Insumos,2,FALSE),"")</f>
        <v/>
      </c>
      <c r="E3838" s="373"/>
      <c r="F3838" s="339">
        <f t="shared" ref="F3838:F3851" si="1130">IFERROR(VLOOKUP(C3838,Tabla_Insumos,3,FALSE),0)</f>
        <v>0</v>
      </c>
      <c r="G3838" s="340">
        <f>ROUND(E3838*F3838,2)</f>
        <v>0</v>
      </c>
    </row>
    <row r="3839" spans="1:7" ht="20.100000000000001" customHeight="1">
      <c r="A3839" s="371" t="str">
        <f t="shared" si="1127"/>
        <v/>
      </c>
      <c r="B3839" s="336" t="str">
        <f t="shared" si="1128"/>
        <v/>
      </c>
      <c r="C3839" s="404"/>
      <c r="D3839" s="333" t="str">
        <f t="shared" si="1129"/>
        <v/>
      </c>
      <c r="E3839" s="337"/>
      <c r="F3839" s="339">
        <f t="shared" si="1130"/>
        <v>0</v>
      </c>
      <c r="G3839" s="340">
        <f t="shared" ref="G3839:G3851" si="1131">ROUND(E3839*F3839,2)</f>
        <v>0</v>
      </c>
    </row>
    <row r="3840" spans="1:7" ht="20.100000000000001" customHeight="1">
      <c r="A3840" s="371" t="str">
        <f t="shared" si="1127"/>
        <v/>
      </c>
      <c r="B3840" s="336" t="str">
        <f t="shared" si="1128"/>
        <v/>
      </c>
      <c r="C3840" s="404"/>
      <c r="D3840" s="333" t="str">
        <f t="shared" si="1129"/>
        <v/>
      </c>
      <c r="E3840" s="337"/>
      <c r="F3840" s="339">
        <f t="shared" si="1130"/>
        <v>0</v>
      </c>
      <c r="G3840" s="340">
        <f t="shared" si="1131"/>
        <v>0</v>
      </c>
    </row>
    <row r="3841" spans="1:7" ht="20.100000000000001" customHeight="1">
      <c r="A3841" s="371" t="str">
        <f t="shared" si="1127"/>
        <v/>
      </c>
      <c r="B3841" s="336" t="str">
        <f t="shared" si="1128"/>
        <v/>
      </c>
      <c r="C3841" s="404"/>
      <c r="D3841" s="333" t="str">
        <f t="shared" si="1129"/>
        <v/>
      </c>
      <c r="E3841" s="337"/>
      <c r="F3841" s="339">
        <f t="shared" si="1130"/>
        <v>0</v>
      </c>
      <c r="G3841" s="340">
        <f t="shared" si="1131"/>
        <v>0</v>
      </c>
    </row>
    <row r="3842" spans="1:7" ht="20.100000000000001" customHeight="1">
      <c r="A3842" s="371" t="str">
        <f t="shared" si="1127"/>
        <v/>
      </c>
      <c r="B3842" s="336" t="str">
        <f t="shared" si="1128"/>
        <v/>
      </c>
      <c r="C3842" s="409"/>
      <c r="D3842" s="333" t="str">
        <f t="shared" si="1129"/>
        <v/>
      </c>
      <c r="E3842" s="337"/>
      <c r="F3842" s="339">
        <f t="shared" si="1130"/>
        <v>0</v>
      </c>
      <c r="G3842" s="340">
        <f t="shared" si="1131"/>
        <v>0</v>
      </c>
    </row>
    <row r="3843" spans="1:7" ht="20.100000000000001" customHeight="1">
      <c r="A3843" s="371" t="str">
        <f t="shared" si="1127"/>
        <v/>
      </c>
      <c r="B3843" s="336" t="str">
        <f t="shared" si="1128"/>
        <v/>
      </c>
      <c r="C3843" s="372"/>
      <c r="D3843" s="333" t="str">
        <f t="shared" si="1129"/>
        <v/>
      </c>
      <c r="E3843" s="373"/>
      <c r="F3843" s="339">
        <f t="shared" si="1130"/>
        <v>0</v>
      </c>
      <c r="G3843" s="340">
        <f t="shared" si="1131"/>
        <v>0</v>
      </c>
    </row>
    <row r="3844" spans="1:7" ht="20.100000000000001" customHeight="1">
      <c r="A3844" s="371" t="str">
        <f t="shared" si="1127"/>
        <v/>
      </c>
      <c r="B3844" s="336" t="str">
        <f t="shared" si="1128"/>
        <v/>
      </c>
      <c r="C3844" s="372"/>
      <c r="D3844" s="333" t="str">
        <f t="shared" si="1129"/>
        <v/>
      </c>
      <c r="E3844" s="373"/>
      <c r="F3844" s="339">
        <f t="shared" si="1130"/>
        <v>0</v>
      </c>
      <c r="G3844" s="340">
        <f t="shared" si="1131"/>
        <v>0</v>
      </c>
    </row>
    <row r="3845" spans="1:7" ht="20.100000000000001" customHeight="1">
      <c r="A3845" s="371" t="str">
        <f t="shared" si="1127"/>
        <v/>
      </c>
      <c r="B3845" s="336" t="str">
        <f t="shared" si="1128"/>
        <v/>
      </c>
      <c r="C3845" s="372"/>
      <c r="D3845" s="333" t="str">
        <f t="shared" si="1129"/>
        <v/>
      </c>
      <c r="E3845" s="373"/>
      <c r="F3845" s="339">
        <f t="shared" si="1130"/>
        <v>0</v>
      </c>
      <c r="G3845" s="340">
        <f t="shared" si="1131"/>
        <v>0</v>
      </c>
    </row>
    <row r="3846" spans="1:7" ht="20.100000000000001" customHeight="1">
      <c r="A3846" s="371" t="str">
        <f t="shared" si="1127"/>
        <v/>
      </c>
      <c r="B3846" s="336" t="str">
        <f t="shared" si="1128"/>
        <v/>
      </c>
      <c r="C3846" s="372"/>
      <c r="D3846" s="333" t="str">
        <f t="shared" si="1129"/>
        <v/>
      </c>
      <c r="E3846" s="373"/>
      <c r="F3846" s="339">
        <f t="shared" si="1130"/>
        <v>0</v>
      </c>
      <c r="G3846" s="340">
        <f t="shared" si="1131"/>
        <v>0</v>
      </c>
    </row>
    <row r="3847" spans="1:7" ht="20.100000000000001" customHeight="1">
      <c r="A3847" s="371" t="str">
        <f t="shared" si="1127"/>
        <v/>
      </c>
      <c r="B3847" s="336" t="str">
        <f t="shared" si="1128"/>
        <v/>
      </c>
      <c r="C3847" s="372"/>
      <c r="D3847" s="333" t="str">
        <f t="shared" si="1129"/>
        <v/>
      </c>
      <c r="E3847" s="373"/>
      <c r="F3847" s="339">
        <f t="shared" si="1130"/>
        <v>0</v>
      </c>
      <c r="G3847" s="340">
        <f t="shared" si="1131"/>
        <v>0</v>
      </c>
    </row>
    <row r="3848" spans="1:7" ht="20.100000000000001" customHeight="1">
      <c r="A3848" s="371" t="str">
        <f t="shared" si="1127"/>
        <v/>
      </c>
      <c r="B3848" s="336" t="str">
        <f t="shared" si="1128"/>
        <v/>
      </c>
      <c r="C3848" s="372"/>
      <c r="D3848" s="333" t="str">
        <f t="shared" si="1129"/>
        <v/>
      </c>
      <c r="E3848" s="373"/>
      <c r="F3848" s="339">
        <f t="shared" si="1130"/>
        <v>0</v>
      </c>
      <c r="G3848" s="340">
        <f t="shared" si="1131"/>
        <v>0</v>
      </c>
    </row>
    <row r="3849" spans="1:7" ht="20.100000000000001" customHeight="1">
      <c r="A3849" s="371" t="str">
        <f t="shared" si="1127"/>
        <v/>
      </c>
      <c r="B3849" s="336" t="str">
        <f t="shared" si="1128"/>
        <v/>
      </c>
      <c r="C3849" s="372"/>
      <c r="D3849" s="333" t="str">
        <f t="shared" si="1129"/>
        <v/>
      </c>
      <c r="E3849" s="373"/>
      <c r="F3849" s="339">
        <f t="shared" si="1130"/>
        <v>0</v>
      </c>
      <c r="G3849" s="340">
        <f t="shared" si="1131"/>
        <v>0</v>
      </c>
    </row>
    <row r="3850" spans="1:7" ht="20.100000000000001" customHeight="1">
      <c r="A3850" s="371" t="str">
        <f t="shared" si="1127"/>
        <v/>
      </c>
      <c r="B3850" s="336" t="str">
        <f t="shared" si="1128"/>
        <v/>
      </c>
      <c r="C3850" s="372"/>
      <c r="D3850" s="333" t="str">
        <f t="shared" si="1129"/>
        <v/>
      </c>
      <c r="E3850" s="373"/>
      <c r="F3850" s="339">
        <f t="shared" si="1130"/>
        <v>0</v>
      </c>
      <c r="G3850" s="340">
        <f t="shared" si="1131"/>
        <v>0</v>
      </c>
    </row>
    <row r="3851" spans="1:7" ht="20.100000000000001" customHeight="1">
      <c r="A3851" s="371" t="str">
        <f t="shared" si="1127"/>
        <v/>
      </c>
      <c r="B3851" s="336" t="str">
        <f t="shared" si="1128"/>
        <v/>
      </c>
      <c r="C3851" s="372"/>
      <c r="D3851" s="333" t="str">
        <f t="shared" si="1129"/>
        <v/>
      </c>
      <c r="E3851" s="373"/>
      <c r="F3851" s="339">
        <f t="shared" si="1130"/>
        <v>0</v>
      </c>
      <c r="G3851" s="340">
        <f t="shared" si="1131"/>
        <v>0</v>
      </c>
    </row>
    <row r="3852" spans="1:7" ht="20.100000000000001" customHeight="1">
      <c r="A3852" s="374"/>
      <c r="B3852" s="360"/>
      <c r="C3852" s="360"/>
      <c r="D3852" s="338"/>
      <c r="E3852" s="356"/>
      <c r="F3852" s="598" t="s">
        <v>27</v>
      </c>
      <c r="G3852" s="341">
        <f>SUBTOTAL(9,G3838:G3851)</f>
        <v>0</v>
      </c>
    </row>
    <row r="3853" spans="1:7" ht="20.100000000000001" customHeight="1">
      <c r="A3853" s="374"/>
      <c r="B3853" s="360"/>
      <c r="C3853" s="347" t="s">
        <v>722</v>
      </c>
      <c r="D3853" s="338"/>
      <c r="E3853" s="356"/>
      <c r="F3853" s="357"/>
      <c r="G3853" s="375"/>
    </row>
    <row r="3854" spans="1:7" ht="20.100000000000001" customHeight="1">
      <c r="A3854" s="371" t="str">
        <f t="shared" ref="A3854:A3861" si="1132">IFERROR(VLOOKUP(C3854,Tabla_Insumos,4,FALSE),"")</f>
        <v/>
      </c>
      <c r="B3854" s="336" t="str">
        <f t="shared" ref="B3854:B3861" si="1133">IFERROR(VLOOKUP(C3854,Tabla_Insumos,5,FALSE),"")</f>
        <v/>
      </c>
      <c r="C3854" s="409"/>
      <c r="D3854" s="333" t="str">
        <f t="shared" ref="D3854:D3861" si="1134">IFERROR(VLOOKUP(C3854,Tabla_Insumos,2,FALSE),"")</f>
        <v/>
      </c>
      <c r="E3854" s="403"/>
      <c r="F3854" s="376">
        <f t="shared" ref="F3854:F3861" si="1135">IFERROR(VLOOKUP(C3854,Tabla_Insumos,3,FALSE),0)</f>
        <v>0</v>
      </c>
      <c r="G3854" s="340">
        <f>ROUND(E3854*F3854,2)</f>
        <v>0</v>
      </c>
    </row>
    <row r="3855" spans="1:7" ht="20.100000000000001" customHeight="1">
      <c r="A3855" s="371" t="str">
        <f t="shared" si="1132"/>
        <v/>
      </c>
      <c r="B3855" s="336" t="str">
        <f t="shared" si="1133"/>
        <v/>
      </c>
      <c r="C3855" s="372"/>
      <c r="D3855" s="333" t="str">
        <f t="shared" si="1134"/>
        <v/>
      </c>
      <c r="E3855" s="403"/>
      <c r="F3855" s="376">
        <f t="shared" si="1135"/>
        <v>0</v>
      </c>
      <c r="G3855" s="340">
        <f t="shared" ref="G3855:G3861" si="1136">ROUND(E3855*F3855,2)</f>
        <v>0</v>
      </c>
    </row>
    <row r="3856" spans="1:7" ht="20.100000000000001" customHeight="1">
      <c r="A3856" s="371" t="str">
        <f t="shared" si="1132"/>
        <v/>
      </c>
      <c r="B3856" s="336" t="str">
        <f t="shared" si="1133"/>
        <v/>
      </c>
      <c r="C3856" s="372"/>
      <c r="D3856" s="333" t="str">
        <f t="shared" si="1134"/>
        <v/>
      </c>
      <c r="E3856" s="403"/>
      <c r="F3856" s="376">
        <f t="shared" si="1135"/>
        <v>0</v>
      </c>
      <c r="G3856" s="340">
        <f t="shared" si="1136"/>
        <v>0</v>
      </c>
    </row>
    <row r="3857" spans="1:7" ht="20.100000000000001" customHeight="1">
      <c r="A3857" s="371" t="str">
        <f t="shared" si="1132"/>
        <v/>
      </c>
      <c r="B3857" s="336" t="str">
        <f t="shared" si="1133"/>
        <v/>
      </c>
      <c r="C3857" s="372"/>
      <c r="D3857" s="333" t="str">
        <f t="shared" si="1134"/>
        <v/>
      </c>
      <c r="E3857" s="373"/>
      <c r="F3857" s="376">
        <f>+G3854+G3855+G3856</f>
        <v>0</v>
      </c>
      <c r="G3857" s="340">
        <f t="shared" si="1136"/>
        <v>0</v>
      </c>
    </row>
    <row r="3858" spans="1:7" ht="20.100000000000001" customHeight="1">
      <c r="A3858" s="371" t="str">
        <f t="shared" si="1132"/>
        <v/>
      </c>
      <c r="B3858" s="336" t="str">
        <f t="shared" si="1133"/>
        <v/>
      </c>
      <c r="C3858" s="336"/>
      <c r="D3858" s="333" t="str">
        <f t="shared" si="1134"/>
        <v/>
      </c>
      <c r="E3858" s="337"/>
      <c r="F3858" s="376">
        <f t="shared" si="1135"/>
        <v>0</v>
      </c>
      <c r="G3858" s="340">
        <f t="shared" si="1136"/>
        <v>0</v>
      </c>
    </row>
    <row r="3859" spans="1:7" ht="20.100000000000001" customHeight="1">
      <c r="A3859" s="371" t="str">
        <f t="shared" si="1132"/>
        <v/>
      </c>
      <c r="B3859" s="336" t="str">
        <f t="shared" si="1133"/>
        <v/>
      </c>
      <c r="C3859" s="336"/>
      <c r="D3859" s="333" t="str">
        <f t="shared" si="1134"/>
        <v/>
      </c>
      <c r="E3859" s="337"/>
      <c r="F3859" s="376">
        <f t="shared" si="1135"/>
        <v>0</v>
      </c>
      <c r="G3859" s="340">
        <f t="shared" si="1136"/>
        <v>0</v>
      </c>
    </row>
    <row r="3860" spans="1:7" ht="20.100000000000001" customHeight="1">
      <c r="A3860" s="371" t="str">
        <f t="shared" si="1132"/>
        <v/>
      </c>
      <c r="B3860" s="336" t="str">
        <f t="shared" si="1133"/>
        <v/>
      </c>
      <c r="C3860" s="372"/>
      <c r="D3860" s="333" t="str">
        <f t="shared" si="1134"/>
        <v/>
      </c>
      <c r="E3860" s="373"/>
      <c r="F3860" s="376">
        <f t="shared" si="1135"/>
        <v>0</v>
      </c>
      <c r="G3860" s="340">
        <f t="shared" si="1136"/>
        <v>0</v>
      </c>
    </row>
    <row r="3861" spans="1:7" ht="20.100000000000001" customHeight="1">
      <c r="A3861" s="371" t="str">
        <f t="shared" si="1132"/>
        <v/>
      </c>
      <c r="B3861" s="336" t="str">
        <f t="shared" si="1133"/>
        <v/>
      </c>
      <c r="C3861" s="372"/>
      <c r="D3861" s="333" t="str">
        <f t="shared" si="1134"/>
        <v/>
      </c>
      <c r="E3861" s="373"/>
      <c r="F3861" s="376">
        <f t="shared" si="1135"/>
        <v>0</v>
      </c>
      <c r="G3861" s="340">
        <f t="shared" si="1136"/>
        <v>0</v>
      </c>
    </row>
    <row r="3862" spans="1:7" ht="20.100000000000001" customHeight="1">
      <c r="A3862" s="374"/>
      <c r="B3862" s="360"/>
      <c r="C3862" s="360"/>
      <c r="D3862" s="338"/>
      <c r="E3862" s="356"/>
      <c r="F3862" s="598" t="s">
        <v>28</v>
      </c>
      <c r="G3862" s="341">
        <f>SUBTOTAL(9,G3854:G3861)</f>
        <v>0</v>
      </c>
    </row>
    <row r="3863" spans="1:7" ht="20.100000000000001" customHeight="1">
      <c r="A3863" s="374"/>
      <c r="B3863" s="360"/>
      <c r="C3863" s="347" t="s">
        <v>723</v>
      </c>
      <c r="D3863" s="338"/>
      <c r="E3863" s="356"/>
      <c r="F3863" s="357"/>
      <c r="G3863" s="375"/>
    </row>
    <row r="3864" spans="1:7" ht="20.100000000000001" customHeight="1">
      <c r="A3864" s="371" t="str">
        <f t="shared" ref="A3864:A3872" si="1137">IFERROR(VLOOKUP(C3864,Tabla_Insumos,4,FALSE),"")</f>
        <v/>
      </c>
      <c r="B3864" s="336" t="str">
        <f t="shared" ref="B3864:B3872" si="1138">IFERROR(VLOOKUP(C3864,Tabla_Insumos,5,FALSE),"")</f>
        <v/>
      </c>
      <c r="C3864" s="404"/>
      <c r="D3864" s="333" t="str">
        <f t="shared" ref="D3864:D3872" si="1139">IFERROR(VLOOKUP(C3864,Tabla_Insumos,2,FALSE),"")</f>
        <v/>
      </c>
      <c r="E3864" s="403"/>
      <c r="F3864" s="339">
        <f t="shared" ref="F3864:F3872" si="1140">IFERROR(VLOOKUP(C3864,Tabla_Insumos,3,FALSE),0)</f>
        <v>0</v>
      </c>
      <c r="G3864" s="340">
        <f>ROUND(E3864*F3864,2)</f>
        <v>0</v>
      </c>
    </row>
    <row r="3865" spans="1:7" ht="20.100000000000001" customHeight="1">
      <c r="A3865" s="371" t="str">
        <f t="shared" si="1137"/>
        <v/>
      </c>
      <c r="B3865" s="336" t="str">
        <f t="shared" si="1138"/>
        <v/>
      </c>
      <c r="C3865" s="343"/>
      <c r="D3865" s="333" t="str">
        <f t="shared" si="1139"/>
        <v/>
      </c>
      <c r="E3865" s="337"/>
      <c r="F3865" s="339">
        <f t="shared" si="1140"/>
        <v>0</v>
      </c>
      <c r="G3865" s="340">
        <f t="shared" ref="G3865:G3872" si="1141">ROUND(E3865*F3865,2)</f>
        <v>0</v>
      </c>
    </row>
    <row r="3866" spans="1:7" ht="20.100000000000001" customHeight="1">
      <c r="A3866" s="371" t="str">
        <f t="shared" si="1137"/>
        <v/>
      </c>
      <c r="B3866" s="336" t="str">
        <f t="shared" si="1138"/>
        <v/>
      </c>
      <c r="C3866" s="342"/>
      <c r="D3866" s="333" t="str">
        <f t="shared" si="1139"/>
        <v/>
      </c>
      <c r="E3866" s="337"/>
      <c r="F3866" s="339">
        <f t="shared" si="1140"/>
        <v>0</v>
      </c>
      <c r="G3866" s="340">
        <f t="shared" si="1141"/>
        <v>0</v>
      </c>
    </row>
    <row r="3867" spans="1:7" ht="20.100000000000001" customHeight="1">
      <c r="A3867" s="371" t="str">
        <f t="shared" si="1137"/>
        <v/>
      </c>
      <c r="B3867" s="336" t="str">
        <f t="shared" si="1138"/>
        <v/>
      </c>
      <c r="C3867" s="377"/>
      <c r="D3867" s="333" t="str">
        <f t="shared" si="1139"/>
        <v/>
      </c>
      <c r="E3867" s="337"/>
      <c r="F3867" s="339">
        <f t="shared" si="1140"/>
        <v>0</v>
      </c>
      <c r="G3867" s="340">
        <f t="shared" si="1141"/>
        <v>0</v>
      </c>
    </row>
    <row r="3868" spans="1:7" ht="20.100000000000001" customHeight="1">
      <c r="A3868" s="371" t="str">
        <f t="shared" si="1137"/>
        <v/>
      </c>
      <c r="B3868" s="336" t="str">
        <f t="shared" si="1138"/>
        <v/>
      </c>
      <c r="C3868" s="378"/>
      <c r="D3868" s="333" t="str">
        <f t="shared" si="1139"/>
        <v/>
      </c>
      <c r="E3868" s="337"/>
      <c r="F3868" s="339">
        <f t="shared" si="1140"/>
        <v>0</v>
      </c>
      <c r="G3868" s="340">
        <f t="shared" si="1141"/>
        <v>0</v>
      </c>
    </row>
    <row r="3869" spans="1:7" ht="20.100000000000001" customHeight="1">
      <c r="A3869" s="371" t="str">
        <f t="shared" si="1137"/>
        <v/>
      </c>
      <c r="B3869" s="336" t="str">
        <f t="shared" si="1138"/>
        <v/>
      </c>
      <c r="C3869" s="372"/>
      <c r="D3869" s="333" t="str">
        <f t="shared" si="1139"/>
        <v/>
      </c>
      <c r="E3869" s="373"/>
      <c r="F3869" s="339">
        <f t="shared" si="1140"/>
        <v>0</v>
      </c>
      <c r="G3869" s="340">
        <f t="shared" si="1141"/>
        <v>0</v>
      </c>
    </row>
    <row r="3870" spans="1:7" ht="20.100000000000001" customHeight="1">
      <c r="A3870" s="371" t="str">
        <f t="shared" si="1137"/>
        <v/>
      </c>
      <c r="B3870" s="336" t="str">
        <f t="shared" si="1138"/>
        <v/>
      </c>
      <c r="C3870" s="372"/>
      <c r="D3870" s="333" t="str">
        <f t="shared" si="1139"/>
        <v/>
      </c>
      <c r="E3870" s="373"/>
      <c r="F3870" s="339">
        <f t="shared" si="1140"/>
        <v>0</v>
      </c>
      <c r="G3870" s="340">
        <f t="shared" si="1141"/>
        <v>0</v>
      </c>
    </row>
    <row r="3871" spans="1:7" ht="20.100000000000001" customHeight="1">
      <c r="A3871" s="371" t="str">
        <f t="shared" si="1137"/>
        <v/>
      </c>
      <c r="B3871" s="336" t="str">
        <f t="shared" si="1138"/>
        <v/>
      </c>
      <c r="C3871" s="372"/>
      <c r="D3871" s="333" t="str">
        <f t="shared" si="1139"/>
        <v/>
      </c>
      <c r="E3871" s="373"/>
      <c r="F3871" s="339">
        <f t="shared" si="1140"/>
        <v>0</v>
      </c>
      <c r="G3871" s="340">
        <f t="shared" si="1141"/>
        <v>0</v>
      </c>
    </row>
    <row r="3872" spans="1:7" ht="20.100000000000001" customHeight="1">
      <c r="A3872" s="371" t="str">
        <f t="shared" si="1137"/>
        <v/>
      </c>
      <c r="B3872" s="336" t="str">
        <f t="shared" si="1138"/>
        <v/>
      </c>
      <c r="C3872" s="372"/>
      <c r="D3872" s="333" t="str">
        <f t="shared" si="1139"/>
        <v/>
      </c>
      <c r="E3872" s="373"/>
      <c r="F3872" s="339">
        <f t="shared" si="1140"/>
        <v>0</v>
      </c>
      <c r="G3872" s="340">
        <f t="shared" si="1141"/>
        <v>0</v>
      </c>
    </row>
    <row r="3873" spans="1:7" ht="20.100000000000001" customHeight="1">
      <c r="A3873" s="379"/>
      <c r="B3873" s="338"/>
      <c r="C3873" s="360"/>
      <c r="D3873" s="338"/>
      <c r="E3873" s="356"/>
      <c r="F3873" s="598" t="s">
        <v>29</v>
      </c>
      <c r="G3873" s="341">
        <f>SUBTOTAL(9,G3864:G3872)</f>
        <v>0</v>
      </c>
    </row>
    <row r="3874" spans="1:7" ht="20.100000000000001" customHeight="1" thickBot="1">
      <c r="A3874" s="380"/>
      <c r="B3874" s="381"/>
      <c r="C3874" s="382"/>
      <c r="D3874" s="381"/>
      <c r="E3874" s="383"/>
      <c r="F3874" s="384"/>
      <c r="G3874" s="385"/>
    </row>
    <row r="3875" spans="1:7" ht="20.100000000000001" customHeight="1" thickBot="1">
      <c r="A3875" s="395">
        <f>B3833</f>
        <v>73</v>
      </c>
      <c r="B3875" s="386" t="str">
        <f>C3833</f>
        <v>Red de agua potable - Provisión, acarreo y colocación de válvulas esclusas Ø75 mm (Incluye Const. de cámara)</v>
      </c>
      <c r="C3875" s="387"/>
      <c r="D3875" s="387" t="s">
        <v>30</v>
      </c>
      <c r="E3875" s="388"/>
      <c r="F3875" s="389" t="s">
        <v>31</v>
      </c>
      <c r="G3875" s="390">
        <f>SUBTOTAL(9,G3838:G3874)</f>
        <v>0</v>
      </c>
    </row>
    <row r="3876" spans="1:7" ht="20.100000000000001" customHeight="1" thickTop="1" thickBot="1"/>
    <row r="3877" spans="1:7" ht="20.100000000000001" customHeight="1" thickTop="1">
      <c r="A3877" s="391" t="s">
        <v>1255</v>
      </c>
      <c r="B3877" s="392"/>
      <c r="C3877" s="392"/>
      <c r="D3877" s="392"/>
      <c r="E3877" s="392"/>
      <c r="F3877" s="392"/>
      <c r="G3877" s="393"/>
    </row>
    <row r="3878" spans="1:7" ht="20.100000000000001" customHeight="1">
      <c r="A3878" s="344" t="s">
        <v>719</v>
      </c>
      <c r="B3878" s="345" t="str">
        <f>Comitente</f>
        <v>INSTITUTO PROVINCIAL DE LA VIVIENDA</v>
      </c>
      <c r="C3878" s="346"/>
      <c r="D3878" s="347"/>
      <c r="E3878" s="347"/>
      <c r="F3878" s="348"/>
      <c r="G3878" s="349"/>
    </row>
    <row r="3879" spans="1:7" ht="20.100000000000001" customHeight="1">
      <c r="A3879" s="344" t="s">
        <v>720</v>
      </c>
      <c r="B3879" s="345" t="str">
        <f>Contratista</f>
        <v>xxxxxx</v>
      </c>
      <c r="C3879" s="350"/>
      <c r="D3879" s="350"/>
      <c r="E3879" s="350"/>
      <c r="F3879" s="351"/>
      <c r="G3879" s="352"/>
    </row>
    <row r="3880" spans="1:7" ht="20.100000000000001" customHeight="1">
      <c r="A3880" s="344" t="s">
        <v>20</v>
      </c>
      <c r="B3880" s="345" t="str">
        <f>Obra</f>
        <v>BARRIO SAN CAYETANO - DPTO. CHIMBAS</v>
      </c>
      <c r="C3880" s="350"/>
      <c r="D3880" s="350"/>
      <c r="E3880" s="350"/>
      <c r="F3880" s="351" t="s">
        <v>33</v>
      </c>
      <c r="G3880" s="353">
        <f>+Datos!$C$10</f>
        <v>43525</v>
      </c>
    </row>
    <row r="3881" spans="1:7" ht="20.100000000000001" customHeight="1">
      <c r="A3881" s="354" t="s">
        <v>718</v>
      </c>
      <c r="B3881" s="355" t="str">
        <f>Ubicación</f>
        <v>DPTO. CHIMBAS</v>
      </c>
      <c r="C3881" s="355"/>
      <c r="D3881" s="338"/>
      <c r="E3881" s="356"/>
      <c r="F3881" s="357"/>
      <c r="G3881" s="358"/>
    </row>
    <row r="3882" spans="1:7" ht="20.100000000000001" customHeight="1">
      <c r="A3882" s="354" t="s">
        <v>34</v>
      </c>
      <c r="B3882" s="359" t="s">
        <v>1126</v>
      </c>
      <c r="C3882" s="360" t="str">
        <f>IFERROR(VLOOKUP(B3882,Tabla_CyP,2,FALSE),"")</f>
        <v>INFRAESTRUCTURA</v>
      </c>
      <c r="D3882" s="361"/>
      <c r="E3882" s="356"/>
      <c r="F3882" s="357"/>
      <c r="G3882" s="358"/>
    </row>
    <row r="3883" spans="1:7" ht="20.100000000000001" customHeight="1">
      <c r="A3883" s="354" t="s">
        <v>21</v>
      </c>
      <c r="B3883" s="394">
        <f>IFERROR(VLOOKUP(COUNTIF($A$1:A3883,"ITEM:"),Tabla_NumeroItem,2,FALSE),"")</f>
        <v>74</v>
      </c>
      <c r="C3883" s="360" t="str">
        <f>IFERROR(VLOOKUP(B3883,Tabla_CyP,2,FALSE),"")</f>
        <v>Red de agua potable - Provisión, acarreo y colocación de hidrantes a bola, completos, (Incluye caja de HF y Const. de cámara)</v>
      </c>
      <c r="D3883" s="338"/>
      <c r="E3883" s="356"/>
      <c r="F3883" s="351" t="s">
        <v>22</v>
      </c>
      <c r="G3883" s="362" t="str">
        <f>IFERROR(VLOOKUP(B3883,Tabla_CyP,4,FALSE),"")</f>
        <v>u</v>
      </c>
    </row>
    <row r="3884" spans="1:7" ht="20.100000000000001" customHeight="1">
      <c r="A3884" s="354"/>
      <c r="B3884" s="355"/>
      <c r="C3884" s="360"/>
      <c r="D3884" s="338"/>
      <c r="E3884" s="356"/>
      <c r="F3884" s="357"/>
      <c r="G3884" s="358"/>
    </row>
    <row r="3885" spans="1:7" ht="20.100000000000001" customHeight="1">
      <c r="A3885" s="628" t="s">
        <v>581</v>
      </c>
      <c r="B3885" s="629"/>
      <c r="C3885" s="630" t="s">
        <v>0</v>
      </c>
      <c r="D3885" s="630" t="s">
        <v>23</v>
      </c>
      <c r="E3885" s="632" t="s">
        <v>24</v>
      </c>
      <c r="F3885" s="624" t="s">
        <v>25</v>
      </c>
      <c r="G3885" s="626" t="s">
        <v>26</v>
      </c>
    </row>
    <row r="3886" spans="1:7" ht="20.100000000000001" customHeight="1">
      <c r="A3886" s="363" t="s">
        <v>582</v>
      </c>
      <c r="B3886" s="364" t="s">
        <v>583</v>
      </c>
      <c r="C3886" s="631"/>
      <c r="D3886" s="631"/>
      <c r="E3886" s="633"/>
      <c r="F3886" s="625"/>
      <c r="G3886" s="627"/>
    </row>
    <row r="3887" spans="1:7" ht="20.100000000000001" customHeight="1">
      <c r="A3887" s="599"/>
      <c r="B3887" s="365"/>
      <c r="C3887" s="366" t="s">
        <v>721</v>
      </c>
      <c r="D3887" s="367"/>
      <c r="E3887" s="368"/>
      <c r="F3887" s="369"/>
      <c r="G3887" s="370"/>
    </row>
    <row r="3888" spans="1:7" ht="20.100000000000001" customHeight="1">
      <c r="A3888" s="371" t="str">
        <f t="shared" ref="A3888:A3901" si="1142">IFERROR(VLOOKUP(C3888,Tabla_Insumos,4,FALSE),"")</f>
        <v/>
      </c>
      <c r="B3888" s="336" t="str">
        <f t="shared" ref="B3888:B3901" si="1143">IFERROR(VLOOKUP(C3888,Tabla_Insumos,5,FALSE),"")</f>
        <v/>
      </c>
      <c r="C3888" s="404"/>
      <c r="D3888" s="333" t="str">
        <f t="shared" ref="D3888:D3901" si="1144">IFERROR(VLOOKUP(C3888,Tabla_Insumos,2,FALSE),"")</f>
        <v/>
      </c>
      <c r="E3888" s="414"/>
      <c r="F3888" s="339">
        <f t="shared" ref="F3888:F3901" si="1145">IFERROR(VLOOKUP(C3888,Tabla_Insumos,3,FALSE),0)</f>
        <v>0</v>
      </c>
      <c r="G3888" s="340">
        <f>ROUND(E3888*F3888,2)</f>
        <v>0</v>
      </c>
    </row>
    <row r="3889" spans="1:7" ht="20.100000000000001" customHeight="1">
      <c r="A3889" s="371" t="str">
        <f t="shared" si="1142"/>
        <v/>
      </c>
      <c r="B3889" s="336" t="str">
        <f t="shared" si="1143"/>
        <v/>
      </c>
      <c r="C3889" s="404"/>
      <c r="D3889" s="333" t="str">
        <f t="shared" si="1144"/>
        <v/>
      </c>
      <c r="E3889" s="414"/>
      <c r="F3889" s="339">
        <f t="shared" si="1145"/>
        <v>0</v>
      </c>
      <c r="G3889" s="340">
        <f t="shared" ref="G3889:G3901" si="1146">ROUND(E3889*F3889,2)</f>
        <v>0</v>
      </c>
    </row>
    <row r="3890" spans="1:7" ht="20.100000000000001" customHeight="1">
      <c r="A3890" s="371" t="str">
        <f t="shared" si="1142"/>
        <v/>
      </c>
      <c r="B3890" s="336" t="str">
        <f t="shared" si="1143"/>
        <v/>
      </c>
      <c r="C3890" s="404"/>
      <c r="D3890" s="333" t="str">
        <f t="shared" si="1144"/>
        <v/>
      </c>
      <c r="E3890" s="414"/>
      <c r="F3890" s="339">
        <f t="shared" si="1145"/>
        <v>0</v>
      </c>
      <c r="G3890" s="340">
        <f t="shared" si="1146"/>
        <v>0</v>
      </c>
    </row>
    <row r="3891" spans="1:7" ht="20.100000000000001" customHeight="1">
      <c r="A3891" s="371" t="str">
        <f t="shared" si="1142"/>
        <v/>
      </c>
      <c r="B3891" s="336" t="str">
        <f t="shared" si="1143"/>
        <v/>
      </c>
      <c r="C3891" s="404"/>
      <c r="D3891" s="333" t="str">
        <f t="shared" si="1144"/>
        <v/>
      </c>
      <c r="E3891" s="414"/>
      <c r="F3891" s="339">
        <f t="shared" si="1145"/>
        <v>0</v>
      </c>
      <c r="G3891" s="340">
        <f t="shared" si="1146"/>
        <v>0</v>
      </c>
    </row>
    <row r="3892" spans="1:7" ht="20.100000000000001" customHeight="1">
      <c r="A3892" s="371" t="str">
        <f t="shared" si="1142"/>
        <v/>
      </c>
      <c r="B3892" s="336" t="str">
        <f t="shared" si="1143"/>
        <v/>
      </c>
      <c r="C3892" s="409"/>
      <c r="D3892" s="333" t="str">
        <f t="shared" si="1144"/>
        <v/>
      </c>
      <c r="E3892" s="414"/>
      <c r="F3892" s="339">
        <f t="shared" si="1145"/>
        <v>0</v>
      </c>
      <c r="G3892" s="340">
        <f t="shared" si="1146"/>
        <v>0</v>
      </c>
    </row>
    <row r="3893" spans="1:7" ht="20.100000000000001" customHeight="1">
      <c r="A3893" s="371" t="str">
        <f t="shared" si="1142"/>
        <v/>
      </c>
      <c r="B3893" s="336" t="str">
        <f t="shared" si="1143"/>
        <v/>
      </c>
      <c r="C3893" s="372"/>
      <c r="D3893" s="333" t="str">
        <f t="shared" si="1144"/>
        <v/>
      </c>
      <c r="E3893" s="373"/>
      <c r="F3893" s="339">
        <f t="shared" si="1145"/>
        <v>0</v>
      </c>
      <c r="G3893" s="340">
        <f t="shared" si="1146"/>
        <v>0</v>
      </c>
    </row>
    <row r="3894" spans="1:7" ht="20.100000000000001" customHeight="1">
      <c r="A3894" s="371" t="str">
        <f t="shared" si="1142"/>
        <v/>
      </c>
      <c r="B3894" s="336" t="str">
        <f t="shared" si="1143"/>
        <v/>
      </c>
      <c r="C3894" s="372"/>
      <c r="D3894" s="333" t="str">
        <f t="shared" si="1144"/>
        <v/>
      </c>
      <c r="E3894" s="373"/>
      <c r="F3894" s="339">
        <f t="shared" si="1145"/>
        <v>0</v>
      </c>
      <c r="G3894" s="340">
        <f t="shared" si="1146"/>
        <v>0</v>
      </c>
    </row>
    <row r="3895" spans="1:7" ht="20.100000000000001" customHeight="1">
      <c r="A3895" s="371" t="str">
        <f t="shared" si="1142"/>
        <v/>
      </c>
      <c r="B3895" s="336" t="str">
        <f t="shared" si="1143"/>
        <v/>
      </c>
      <c r="C3895" s="372"/>
      <c r="D3895" s="333" t="str">
        <f t="shared" si="1144"/>
        <v/>
      </c>
      <c r="E3895" s="373"/>
      <c r="F3895" s="339">
        <f t="shared" si="1145"/>
        <v>0</v>
      </c>
      <c r="G3895" s="340">
        <f t="shared" si="1146"/>
        <v>0</v>
      </c>
    </row>
    <row r="3896" spans="1:7" ht="20.100000000000001" customHeight="1">
      <c r="A3896" s="371" t="str">
        <f t="shared" si="1142"/>
        <v/>
      </c>
      <c r="B3896" s="336" t="str">
        <f t="shared" si="1143"/>
        <v/>
      </c>
      <c r="C3896" s="372"/>
      <c r="D3896" s="333" t="str">
        <f t="shared" si="1144"/>
        <v/>
      </c>
      <c r="E3896" s="373"/>
      <c r="F3896" s="339">
        <f t="shared" si="1145"/>
        <v>0</v>
      </c>
      <c r="G3896" s="340">
        <f t="shared" si="1146"/>
        <v>0</v>
      </c>
    </row>
    <row r="3897" spans="1:7" ht="20.100000000000001" customHeight="1">
      <c r="A3897" s="371" t="str">
        <f t="shared" si="1142"/>
        <v/>
      </c>
      <c r="B3897" s="336" t="str">
        <f t="shared" si="1143"/>
        <v/>
      </c>
      <c r="C3897" s="372"/>
      <c r="D3897" s="333" t="str">
        <f t="shared" si="1144"/>
        <v/>
      </c>
      <c r="E3897" s="373"/>
      <c r="F3897" s="339">
        <f t="shared" si="1145"/>
        <v>0</v>
      </c>
      <c r="G3897" s="340">
        <f t="shared" si="1146"/>
        <v>0</v>
      </c>
    </row>
    <row r="3898" spans="1:7" ht="20.100000000000001" customHeight="1">
      <c r="A3898" s="371" t="str">
        <f t="shared" si="1142"/>
        <v/>
      </c>
      <c r="B3898" s="336" t="str">
        <f t="shared" si="1143"/>
        <v/>
      </c>
      <c r="C3898" s="372"/>
      <c r="D3898" s="333" t="str">
        <f t="shared" si="1144"/>
        <v/>
      </c>
      <c r="E3898" s="373"/>
      <c r="F3898" s="339">
        <f t="shared" si="1145"/>
        <v>0</v>
      </c>
      <c r="G3898" s="340">
        <f t="shared" si="1146"/>
        <v>0</v>
      </c>
    </row>
    <row r="3899" spans="1:7" ht="20.100000000000001" customHeight="1">
      <c r="A3899" s="371" t="str">
        <f t="shared" si="1142"/>
        <v/>
      </c>
      <c r="B3899" s="336" t="str">
        <f t="shared" si="1143"/>
        <v/>
      </c>
      <c r="C3899" s="372"/>
      <c r="D3899" s="333" t="str">
        <f t="shared" si="1144"/>
        <v/>
      </c>
      <c r="E3899" s="373"/>
      <c r="F3899" s="339">
        <f t="shared" si="1145"/>
        <v>0</v>
      </c>
      <c r="G3899" s="340">
        <f t="shared" si="1146"/>
        <v>0</v>
      </c>
    </row>
    <row r="3900" spans="1:7" ht="20.100000000000001" customHeight="1">
      <c r="A3900" s="371" t="str">
        <f t="shared" si="1142"/>
        <v/>
      </c>
      <c r="B3900" s="336" t="str">
        <f t="shared" si="1143"/>
        <v/>
      </c>
      <c r="C3900" s="372"/>
      <c r="D3900" s="333" t="str">
        <f t="shared" si="1144"/>
        <v/>
      </c>
      <c r="E3900" s="373"/>
      <c r="F3900" s="339">
        <f t="shared" si="1145"/>
        <v>0</v>
      </c>
      <c r="G3900" s="340">
        <f t="shared" si="1146"/>
        <v>0</v>
      </c>
    </row>
    <row r="3901" spans="1:7" ht="20.100000000000001" customHeight="1">
      <c r="A3901" s="371" t="str">
        <f t="shared" si="1142"/>
        <v/>
      </c>
      <c r="B3901" s="336" t="str">
        <f t="shared" si="1143"/>
        <v/>
      </c>
      <c r="C3901" s="372"/>
      <c r="D3901" s="333" t="str">
        <f t="shared" si="1144"/>
        <v/>
      </c>
      <c r="E3901" s="373"/>
      <c r="F3901" s="339">
        <f t="shared" si="1145"/>
        <v>0</v>
      </c>
      <c r="G3901" s="340">
        <f t="shared" si="1146"/>
        <v>0</v>
      </c>
    </row>
    <row r="3902" spans="1:7" ht="20.100000000000001" customHeight="1">
      <c r="A3902" s="374"/>
      <c r="B3902" s="360"/>
      <c r="C3902" s="360"/>
      <c r="D3902" s="338"/>
      <c r="E3902" s="356"/>
      <c r="F3902" s="598" t="s">
        <v>27</v>
      </c>
      <c r="G3902" s="341">
        <f>SUBTOTAL(9,G3888:G3901)</f>
        <v>0</v>
      </c>
    </row>
    <row r="3903" spans="1:7" ht="20.100000000000001" customHeight="1">
      <c r="A3903" s="374"/>
      <c r="B3903" s="360"/>
      <c r="C3903" s="347" t="s">
        <v>722</v>
      </c>
      <c r="D3903" s="338"/>
      <c r="E3903" s="356"/>
      <c r="F3903" s="357"/>
      <c r="G3903" s="375"/>
    </row>
    <row r="3904" spans="1:7" ht="20.100000000000001" customHeight="1">
      <c r="A3904" s="371" t="str">
        <f t="shared" ref="A3904:A3911" si="1147">IFERROR(VLOOKUP(C3904,Tabla_Insumos,4,FALSE),"")</f>
        <v/>
      </c>
      <c r="B3904" s="336" t="str">
        <f t="shared" ref="B3904:B3911" si="1148">IFERROR(VLOOKUP(C3904,Tabla_Insumos,5,FALSE),"")</f>
        <v/>
      </c>
      <c r="C3904" s="377"/>
      <c r="D3904" s="333" t="str">
        <f t="shared" ref="D3904:D3911" si="1149">IFERROR(VLOOKUP(C3904,Tabla_Insumos,2,FALSE),"")</f>
        <v/>
      </c>
      <c r="E3904" s="403"/>
      <c r="F3904" s="376">
        <f t="shared" ref="F3904:F3911" si="1150">IFERROR(VLOOKUP(C3904,Tabla_Insumos,3,FALSE),0)</f>
        <v>0</v>
      </c>
      <c r="G3904" s="340">
        <f>ROUND(E3904*F3904,2)</f>
        <v>0</v>
      </c>
    </row>
    <row r="3905" spans="1:7" ht="20.100000000000001" customHeight="1">
      <c r="A3905" s="371" t="str">
        <f t="shared" si="1147"/>
        <v/>
      </c>
      <c r="B3905" s="336" t="str">
        <f t="shared" si="1148"/>
        <v/>
      </c>
      <c r="C3905" s="377"/>
      <c r="D3905" s="333" t="str">
        <f t="shared" si="1149"/>
        <v/>
      </c>
      <c r="E3905" s="403"/>
      <c r="F3905" s="376">
        <f t="shared" si="1150"/>
        <v>0</v>
      </c>
      <c r="G3905" s="340">
        <f t="shared" ref="G3905:G3911" si="1151">ROUND(E3905*F3905,2)</f>
        <v>0</v>
      </c>
    </row>
    <row r="3906" spans="1:7" ht="20.100000000000001" customHeight="1">
      <c r="A3906" s="371" t="str">
        <f t="shared" si="1147"/>
        <v/>
      </c>
      <c r="B3906" s="336" t="str">
        <f t="shared" si="1148"/>
        <v/>
      </c>
      <c r="C3906" s="377"/>
      <c r="D3906" s="333" t="str">
        <f t="shared" si="1149"/>
        <v/>
      </c>
      <c r="E3906" s="403"/>
      <c r="F3906" s="376">
        <f t="shared" si="1150"/>
        <v>0</v>
      </c>
      <c r="G3906" s="340">
        <f t="shared" si="1151"/>
        <v>0</v>
      </c>
    </row>
    <row r="3907" spans="1:7" ht="20.100000000000001" customHeight="1">
      <c r="A3907" s="371" t="str">
        <f t="shared" si="1147"/>
        <v/>
      </c>
      <c r="B3907" s="336" t="str">
        <f t="shared" si="1148"/>
        <v/>
      </c>
      <c r="C3907" s="404"/>
      <c r="D3907" s="333" t="str">
        <f t="shared" si="1149"/>
        <v/>
      </c>
      <c r="E3907" s="403"/>
      <c r="F3907" s="376">
        <f>+G3904+G3905+G3906</f>
        <v>0</v>
      </c>
      <c r="G3907" s="340">
        <f t="shared" si="1151"/>
        <v>0</v>
      </c>
    </row>
    <row r="3908" spans="1:7" ht="20.100000000000001" customHeight="1">
      <c r="A3908" s="371" t="str">
        <f t="shared" si="1147"/>
        <v/>
      </c>
      <c r="B3908" s="336" t="str">
        <f t="shared" si="1148"/>
        <v/>
      </c>
      <c r="C3908" s="336"/>
      <c r="D3908" s="333" t="str">
        <f t="shared" si="1149"/>
        <v/>
      </c>
      <c r="E3908" s="337"/>
      <c r="F3908" s="376">
        <f t="shared" si="1150"/>
        <v>0</v>
      </c>
      <c r="G3908" s="340">
        <f t="shared" si="1151"/>
        <v>0</v>
      </c>
    </row>
    <row r="3909" spans="1:7" ht="20.100000000000001" customHeight="1">
      <c r="A3909" s="371" t="str">
        <f t="shared" si="1147"/>
        <v/>
      </c>
      <c r="B3909" s="336" t="str">
        <f t="shared" si="1148"/>
        <v/>
      </c>
      <c r="C3909" s="336"/>
      <c r="D3909" s="333" t="str">
        <f t="shared" si="1149"/>
        <v/>
      </c>
      <c r="E3909" s="337"/>
      <c r="F3909" s="376">
        <f t="shared" si="1150"/>
        <v>0</v>
      </c>
      <c r="G3909" s="340">
        <f t="shared" si="1151"/>
        <v>0</v>
      </c>
    </row>
    <row r="3910" spans="1:7" ht="20.100000000000001" customHeight="1">
      <c r="A3910" s="371" t="str">
        <f t="shared" si="1147"/>
        <v/>
      </c>
      <c r="B3910" s="336" t="str">
        <f t="shared" si="1148"/>
        <v/>
      </c>
      <c r="C3910" s="372"/>
      <c r="D3910" s="333" t="str">
        <f t="shared" si="1149"/>
        <v/>
      </c>
      <c r="E3910" s="373"/>
      <c r="F3910" s="376">
        <f t="shared" si="1150"/>
        <v>0</v>
      </c>
      <c r="G3910" s="340">
        <f t="shared" si="1151"/>
        <v>0</v>
      </c>
    </row>
    <row r="3911" spans="1:7" ht="20.100000000000001" customHeight="1">
      <c r="A3911" s="371" t="str">
        <f t="shared" si="1147"/>
        <v/>
      </c>
      <c r="B3911" s="336" t="str">
        <f t="shared" si="1148"/>
        <v/>
      </c>
      <c r="C3911" s="372"/>
      <c r="D3911" s="333" t="str">
        <f t="shared" si="1149"/>
        <v/>
      </c>
      <c r="E3911" s="373"/>
      <c r="F3911" s="376">
        <f t="shared" si="1150"/>
        <v>0</v>
      </c>
      <c r="G3911" s="340">
        <f t="shared" si="1151"/>
        <v>0</v>
      </c>
    </row>
    <row r="3912" spans="1:7" ht="20.100000000000001" customHeight="1">
      <c r="A3912" s="374"/>
      <c r="B3912" s="360"/>
      <c r="C3912" s="360"/>
      <c r="D3912" s="338"/>
      <c r="E3912" s="356"/>
      <c r="F3912" s="598" t="s">
        <v>28</v>
      </c>
      <c r="G3912" s="341">
        <f>SUBTOTAL(9,G3904:G3911)</f>
        <v>0</v>
      </c>
    </row>
    <row r="3913" spans="1:7" ht="20.100000000000001" customHeight="1">
      <c r="A3913" s="374"/>
      <c r="B3913" s="360"/>
      <c r="C3913" s="347" t="s">
        <v>723</v>
      </c>
      <c r="D3913" s="338"/>
      <c r="E3913" s="356"/>
      <c r="F3913" s="357"/>
      <c r="G3913" s="375"/>
    </row>
    <row r="3914" spans="1:7" ht="20.100000000000001" customHeight="1">
      <c r="A3914" s="371" t="str">
        <f t="shared" ref="A3914:A3922" si="1152">IFERROR(VLOOKUP(C3914,Tabla_Insumos,4,FALSE),"")</f>
        <v/>
      </c>
      <c r="B3914" s="336" t="str">
        <f t="shared" ref="B3914:B3922" si="1153">IFERROR(VLOOKUP(C3914,Tabla_Insumos,5,FALSE),"")</f>
        <v/>
      </c>
      <c r="C3914" s="404"/>
      <c r="D3914" s="333" t="str">
        <f t="shared" ref="D3914:D3922" si="1154">IFERROR(VLOOKUP(C3914,Tabla_Insumos,2,FALSE),"")</f>
        <v/>
      </c>
      <c r="E3914" s="422"/>
      <c r="F3914" s="339">
        <f t="shared" ref="F3914:F3922" si="1155">IFERROR(VLOOKUP(C3914,Tabla_Insumos,3,FALSE),0)</f>
        <v>0</v>
      </c>
      <c r="G3914" s="340">
        <f>ROUND(E3914*F3914,2)</f>
        <v>0</v>
      </c>
    </row>
    <row r="3915" spans="1:7" ht="20.100000000000001" customHeight="1">
      <c r="A3915" s="371" t="str">
        <f t="shared" si="1152"/>
        <v/>
      </c>
      <c r="B3915" s="336" t="str">
        <f t="shared" si="1153"/>
        <v/>
      </c>
      <c r="C3915" s="377"/>
      <c r="D3915" s="333" t="str">
        <f t="shared" si="1154"/>
        <v/>
      </c>
      <c r="E3915" s="422"/>
      <c r="F3915" s="339">
        <f t="shared" si="1155"/>
        <v>0</v>
      </c>
      <c r="G3915" s="340">
        <f t="shared" ref="G3915:G3922" si="1156">ROUND(E3915*F3915,2)</f>
        <v>0</v>
      </c>
    </row>
    <row r="3916" spans="1:7" ht="20.100000000000001" customHeight="1">
      <c r="A3916" s="371" t="str">
        <f t="shared" si="1152"/>
        <v/>
      </c>
      <c r="B3916" s="336" t="str">
        <f t="shared" si="1153"/>
        <v/>
      </c>
      <c r="C3916" s="342"/>
      <c r="D3916" s="333" t="str">
        <f t="shared" si="1154"/>
        <v/>
      </c>
      <c r="E3916" s="337"/>
      <c r="F3916" s="339">
        <f t="shared" si="1155"/>
        <v>0</v>
      </c>
      <c r="G3916" s="340">
        <f t="shared" si="1156"/>
        <v>0</v>
      </c>
    </row>
    <row r="3917" spans="1:7" ht="20.100000000000001" customHeight="1">
      <c r="A3917" s="371" t="str">
        <f t="shared" si="1152"/>
        <v/>
      </c>
      <c r="B3917" s="336" t="str">
        <f t="shared" si="1153"/>
        <v/>
      </c>
      <c r="C3917" s="377"/>
      <c r="D3917" s="333" t="str">
        <f t="shared" si="1154"/>
        <v/>
      </c>
      <c r="E3917" s="337"/>
      <c r="F3917" s="339">
        <f t="shared" si="1155"/>
        <v>0</v>
      </c>
      <c r="G3917" s="340">
        <f t="shared" si="1156"/>
        <v>0</v>
      </c>
    </row>
    <row r="3918" spans="1:7" ht="20.100000000000001" customHeight="1">
      <c r="A3918" s="371" t="str">
        <f t="shared" si="1152"/>
        <v/>
      </c>
      <c r="B3918" s="336" t="str">
        <f t="shared" si="1153"/>
        <v/>
      </c>
      <c r="C3918" s="378"/>
      <c r="D3918" s="333" t="str">
        <f t="shared" si="1154"/>
        <v/>
      </c>
      <c r="E3918" s="337"/>
      <c r="F3918" s="339">
        <f t="shared" si="1155"/>
        <v>0</v>
      </c>
      <c r="G3918" s="340">
        <f t="shared" si="1156"/>
        <v>0</v>
      </c>
    </row>
    <row r="3919" spans="1:7" ht="20.100000000000001" customHeight="1">
      <c r="A3919" s="371" t="str">
        <f t="shared" si="1152"/>
        <v/>
      </c>
      <c r="B3919" s="336" t="str">
        <f t="shared" si="1153"/>
        <v/>
      </c>
      <c r="C3919" s="372"/>
      <c r="D3919" s="333" t="str">
        <f t="shared" si="1154"/>
        <v/>
      </c>
      <c r="E3919" s="373"/>
      <c r="F3919" s="339">
        <f t="shared" si="1155"/>
        <v>0</v>
      </c>
      <c r="G3919" s="340">
        <f t="shared" si="1156"/>
        <v>0</v>
      </c>
    </row>
    <row r="3920" spans="1:7" ht="20.100000000000001" customHeight="1">
      <c r="A3920" s="371" t="str">
        <f t="shared" si="1152"/>
        <v/>
      </c>
      <c r="B3920" s="336" t="str">
        <f t="shared" si="1153"/>
        <v/>
      </c>
      <c r="C3920" s="372"/>
      <c r="D3920" s="333" t="str">
        <f t="shared" si="1154"/>
        <v/>
      </c>
      <c r="E3920" s="373"/>
      <c r="F3920" s="339">
        <f t="shared" si="1155"/>
        <v>0</v>
      </c>
      <c r="G3920" s="340">
        <f t="shared" si="1156"/>
        <v>0</v>
      </c>
    </row>
    <row r="3921" spans="1:7" ht="20.100000000000001" customHeight="1">
      <c r="A3921" s="371" t="str">
        <f t="shared" si="1152"/>
        <v/>
      </c>
      <c r="B3921" s="336" t="str">
        <f t="shared" si="1153"/>
        <v/>
      </c>
      <c r="C3921" s="372"/>
      <c r="D3921" s="333" t="str">
        <f t="shared" si="1154"/>
        <v/>
      </c>
      <c r="E3921" s="373"/>
      <c r="F3921" s="339">
        <f t="shared" si="1155"/>
        <v>0</v>
      </c>
      <c r="G3921" s="340">
        <f t="shared" si="1156"/>
        <v>0</v>
      </c>
    </row>
    <row r="3922" spans="1:7" ht="20.100000000000001" customHeight="1">
      <c r="A3922" s="371" t="str">
        <f t="shared" si="1152"/>
        <v/>
      </c>
      <c r="B3922" s="336" t="str">
        <f t="shared" si="1153"/>
        <v/>
      </c>
      <c r="C3922" s="372"/>
      <c r="D3922" s="333" t="str">
        <f t="shared" si="1154"/>
        <v/>
      </c>
      <c r="E3922" s="373"/>
      <c r="F3922" s="339">
        <f t="shared" si="1155"/>
        <v>0</v>
      </c>
      <c r="G3922" s="340">
        <f t="shared" si="1156"/>
        <v>0</v>
      </c>
    </row>
    <row r="3923" spans="1:7" ht="20.100000000000001" customHeight="1">
      <c r="A3923" s="379"/>
      <c r="B3923" s="338"/>
      <c r="C3923" s="360"/>
      <c r="D3923" s="338"/>
      <c r="E3923" s="356"/>
      <c r="F3923" s="598" t="s">
        <v>29</v>
      </c>
      <c r="G3923" s="341">
        <f>SUBTOTAL(9,G3914:G3922)</f>
        <v>0</v>
      </c>
    </row>
    <row r="3924" spans="1:7" ht="20.100000000000001" customHeight="1" thickBot="1">
      <c r="A3924" s="380"/>
      <c r="B3924" s="381"/>
      <c r="C3924" s="382"/>
      <c r="D3924" s="381"/>
      <c r="E3924" s="383"/>
      <c r="F3924" s="384"/>
      <c r="G3924" s="385"/>
    </row>
    <row r="3925" spans="1:7" ht="20.100000000000001" customHeight="1" thickBot="1">
      <c r="A3925" s="395">
        <f>B3883</f>
        <v>74</v>
      </c>
      <c r="B3925" s="386" t="str">
        <f>C3883</f>
        <v>Red de agua potable - Provisión, acarreo y colocación de hidrantes a bola, completos, (Incluye caja de HF y Const. de cámara)</v>
      </c>
      <c r="C3925" s="387"/>
      <c r="D3925" s="387" t="s">
        <v>30</v>
      </c>
      <c r="E3925" s="388"/>
      <c r="F3925" s="389" t="s">
        <v>31</v>
      </c>
      <c r="G3925" s="390">
        <f>SUBTOTAL(9,G3888:G3924)</f>
        <v>0</v>
      </c>
    </row>
    <row r="3926" spans="1:7" ht="20.100000000000001" customHeight="1" thickTop="1" thickBot="1"/>
    <row r="3927" spans="1:7" ht="20.100000000000001" customHeight="1" thickTop="1">
      <c r="A3927" s="391" t="s">
        <v>1255</v>
      </c>
      <c r="B3927" s="392"/>
      <c r="C3927" s="392"/>
      <c r="D3927" s="392"/>
      <c r="E3927" s="392"/>
      <c r="F3927" s="392"/>
      <c r="G3927" s="393"/>
    </row>
    <row r="3928" spans="1:7" ht="20.100000000000001" customHeight="1">
      <c r="A3928" s="344" t="s">
        <v>719</v>
      </c>
      <c r="B3928" s="345" t="str">
        <f>Comitente</f>
        <v>INSTITUTO PROVINCIAL DE LA VIVIENDA</v>
      </c>
      <c r="C3928" s="346"/>
      <c r="D3928" s="347"/>
      <c r="E3928" s="347"/>
      <c r="F3928" s="348"/>
      <c r="G3928" s="349"/>
    </row>
    <row r="3929" spans="1:7" ht="20.100000000000001" customHeight="1">
      <c r="A3929" s="344" t="s">
        <v>720</v>
      </c>
      <c r="B3929" s="345" t="str">
        <f>Contratista</f>
        <v>xxxxxx</v>
      </c>
      <c r="C3929" s="350"/>
      <c r="D3929" s="350"/>
      <c r="E3929" s="350"/>
      <c r="F3929" s="351"/>
      <c r="G3929" s="352"/>
    </row>
    <row r="3930" spans="1:7" ht="20.100000000000001" customHeight="1">
      <c r="A3930" s="344" t="s">
        <v>20</v>
      </c>
      <c r="B3930" s="345" t="str">
        <f>Obra</f>
        <v>BARRIO SAN CAYETANO - DPTO. CHIMBAS</v>
      </c>
      <c r="C3930" s="350"/>
      <c r="D3930" s="350"/>
      <c r="E3930" s="350"/>
      <c r="F3930" s="351" t="s">
        <v>33</v>
      </c>
      <c r="G3930" s="353">
        <f>+Datos!$C$10</f>
        <v>43525</v>
      </c>
    </row>
    <row r="3931" spans="1:7" ht="20.100000000000001" customHeight="1">
      <c r="A3931" s="354" t="s">
        <v>718</v>
      </c>
      <c r="B3931" s="355" t="str">
        <f>Ubicación</f>
        <v>DPTO. CHIMBAS</v>
      </c>
      <c r="C3931" s="355"/>
      <c r="D3931" s="338"/>
      <c r="E3931" s="356"/>
      <c r="F3931" s="357"/>
      <c r="G3931" s="358"/>
    </row>
    <row r="3932" spans="1:7" ht="20.100000000000001" customHeight="1">
      <c r="A3932" s="354" t="s">
        <v>34</v>
      </c>
      <c r="B3932" s="359" t="s">
        <v>1126</v>
      </c>
      <c r="C3932" s="360" t="str">
        <f>IFERROR(VLOOKUP(B3932,Tabla_CyP,2,FALSE),"")</f>
        <v>INFRAESTRUCTURA</v>
      </c>
      <c r="D3932" s="361"/>
      <c r="E3932" s="356"/>
      <c r="F3932" s="357"/>
      <c r="G3932" s="358"/>
    </row>
    <row r="3933" spans="1:7" ht="20.100000000000001" customHeight="1">
      <c r="A3933" s="354" t="s">
        <v>21</v>
      </c>
      <c r="B3933" s="394">
        <f>IFERROR(VLOOKUP(COUNTIF($A$1:A3933,"ITEM:"),Tabla_NumeroItem,2,FALSE),"")</f>
        <v>75</v>
      </c>
      <c r="C3933" s="360" t="str">
        <f>IFERROR(VLOOKUP(B3933,Tabla_CyP,2,FALSE),"")</f>
        <v>Red de agua potable - Excavación de zanjas para inst. cañeías, sin depresión de napa</v>
      </c>
      <c r="D3933" s="338"/>
      <c r="E3933" s="356"/>
      <c r="F3933" s="351" t="s">
        <v>22</v>
      </c>
      <c r="G3933" s="362" t="str">
        <f>IFERROR(VLOOKUP(B3933,Tabla_CyP,4,FALSE),"")</f>
        <v>m3</v>
      </c>
    </row>
    <row r="3934" spans="1:7" ht="20.100000000000001" customHeight="1">
      <c r="A3934" s="354"/>
      <c r="B3934" s="355"/>
      <c r="C3934" s="360"/>
      <c r="D3934" s="338"/>
      <c r="E3934" s="356"/>
      <c r="F3934" s="357"/>
      <c r="G3934" s="358"/>
    </row>
    <row r="3935" spans="1:7" ht="20.100000000000001" customHeight="1">
      <c r="A3935" s="628" t="s">
        <v>581</v>
      </c>
      <c r="B3935" s="629"/>
      <c r="C3935" s="630" t="s">
        <v>0</v>
      </c>
      <c r="D3935" s="630" t="s">
        <v>23</v>
      </c>
      <c r="E3935" s="632" t="s">
        <v>24</v>
      </c>
      <c r="F3935" s="624" t="s">
        <v>25</v>
      </c>
      <c r="G3935" s="626" t="s">
        <v>26</v>
      </c>
    </row>
    <row r="3936" spans="1:7" ht="20.100000000000001" customHeight="1">
      <c r="A3936" s="363" t="s">
        <v>582</v>
      </c>
      <c r="B3936" s="364" t="s">
        <v>583</v>
      </c>
      <c r="C3936" s="631"/>
      <c r="D3936" s="631"/>
      <c r="E3936" s="633"/>
      <c r="F3936" s="625"/>
      <c r="G3936" s="627"/>
    </row>
    <row r="3937" spans="1:7" ht="20.100000000000001" customHeight="1">
      <c r="A3937" s="599"/>
      <c r="B3937" s="365"/>
      <c r="C3937" s="366" t="s">
        <v>721</v>
      </c>
      <c r="D3937" s="367"/>
      <c r="E3937" s="368"/>
      <c r="F3937" s="369"/>
      <c r="G3937" s="370"/>
    </row>
    <row r="3938" spans="1:7" ht="20.100000000000001" customHeight="1">
      <c r="A3938" s="371" t="str">
        <f t="shared" ref="A3938:A3951" si="1157">IFERROR(VLOOKUP(C3938,Tabla_Insumos,4,FALSE),"")</f>
        <v/>
      </c>
      <c r="B3938" s="336" t="str">
        <f t="shared" ref="B3938:B3951" si="1158">IFERROR(VLOOKUP(C3938,Tabla_Insumos,5,FALSE),"")</f>
        <v/>
      </c>
      <c r="C3938" s="405"/>
      <c r="D3938" s="333" t="str">
        <f t="shared" ref="D3938:D3951" si="1159">IFERROR(VLOOKUP(C3938,Tabla_Insumos,2,FALSE),"")</f>
        <v/>
      </c>
      <c r="E3938" s="424"/>
      <c r="F3938" s="339">
        <f t="shared" ref="F3938:F3951" si="1160">IFERROR(VLOOKUP(C3938,Tabla_Insumos,3,FALSE),0)</f>
        <v>0</v>
      </c>
      <c r="G3938" s="340">
        <f>ROUND(E3938*F3938,2)</f>
        <v>0</v>
      </c>
    </row>
    <row r="3939" spans="1:7" ht="20.100000000000001" customHeight="1">
      <c r="A3939" s="371" t="str">
        <f t="shared" si="1157"/>
        <v/>
      </c>
      <c r="B3939" s="336" t="str">
        <f t="shared" si="1158"/>
        <v/>
      </c>
      <c r="C3939" s="404"/>
      <c r="D3939" s="333" t="str">
        <f t="shared" si="1159"/>
        <v/>
      </c>
      <c r="E3939" s="337"/>
      <c r="F3939" s="339">
        <f t="shared" si="1160"/>
        <v>0</v>
      </c>
      <c r="G3939" s="340">
        <f t="shared" ref="G3939:G3951" si="1161">ROUND(E3939*F3939,2)</f>
        <v>0</v>
      </c>
    </row>
    <row r="3940" spans="1:7" ht="20.100000000000001" customHeight="1">
      <c r="A3940" s="371" t="str">
        <f t="shared" si="1157"/>
        <v/>
      </c>
      <c r="B3940" s="336" t="str">
        <f t="shared" si="1158"/>
        <v/>
      </c>
      <c r="C3940" s="405"/>
      <c r="D3940" s="333" t="str">
        <f t="shared" si="1159"/>
        <v/>
      </c>
      <c r="E3940" s="337"/>
      <c r="F3940" s="339">
        <f t="shared" si="1160"/>
        <v>0</v>
      </c>
      <c r="G3940" s="340">
        <f t="shared" si="1161"/>
        <v>0</v>
      </c>
    </row>
    <row r="3941" spans="1:7" ht="20.100000000000001" customHeight="1">
      <c r="A3941" s="371" t="str">
        <f t="shared" si="1157"/>
        <v/>
      </c>
      <c r="B3941" s="336" t="str">
        <f t="shared" si="1158"/>
        <v/>
      </c>
      <c r="C3941" s="336"/>
      <c r="D3941" s="333" t="str">
        <f t="shared" si="1159"/>
        <v/>
      </c>
      <c r="E3941" s="337"/>
      <c r="F3941" s="339">
        <f t="shared" si="1160"/>
        <v>0</v>
      </c>
      <c r="G3941" s="340">
        <f t="shared" si="1161"/>
        <v>0</v>
      </c>
    </row>
    <row r="3942" spans="1:7" ht="20.100000000000001" customHeight="1">
      <c r="A3942" s="371" t="str">
        <f t="shared" si="1157"/>
        <v/>
      </c>
      <c r="B3942" s="336" t="str">
        <f t="shared" si="1158"/>
        <v/>
      </c>
      <c r="C3942" s="372"/>
      <c r="D3942" s="333" t="str">
        <f t="shared" si="1159"/>
        <v/>
      </c>
      <c r="E3942" s="337"/>
      <c r="F3942" s="339">
        <f t="shared" si="1160"/>
        <v>0</v>
      </c>
      <c r="G3942" s="340">
        <f t="shared" si="1161"/>
        <v>0</v>
      </c>
    </row>
    <row r="3943" spans="1:7" ht="20.100000000000001" customHeight="1">
      <c r="A3943" s="371" t="str">
        <f t="shared" si="1157"/>
        <v/>
      </c>
      <c r="B3943" s="336" t="str">
        <f t="shared" si="1158"/>
        <v/>
      </c>
      <c r="C3943" s="372"/>
      <c r="D3943" s="333" t="str">
        <f t="shared" si="1159"/>
        <v/>
      </c>
      <c r="E3943" s="373"/>
      <c r="F3943" s="339">
        <f t="shared" si="1160"/>
        <v>0</v>
      </c>
      <c r="G3943" s="340">
        <f t="shared" si="1161"/>
        <v>0</v>
      </c>
    </row>
    <row r="3944" spans="1:7" ht="20.100000000000001" customHeight="1">
      <c r="A3944" s="371" t="str">
        <f t="shared" si="1157"/>
        <v/>
      </c>
      <c r="B3944" s="336" t="str">
        <f t="shared" si="1158"/>
        <v/>
      </c>
      <c r="C3944" s="372"/>
      <c r="D3944" s="333" t="str">
        <f t="shared" si="1159"/>
        <v/>
      </c>
      <c r="E3944" s="373"/>
      <c r="F3944" s="339">
        <f t="shared" si="1160"/>
        <v>0</v>
      </c>
      <c r="G3944" s="340">
        <f t="shared" si="1161"/>
        <v>0</v>
      </c>
    </row>
    <row r="3945" spans="1:7" ht="20.100000000000001" customHeight="1">
      <c r="A3945" s="371" t="str">
        <f t="shared" si="1157"/>
        <v/>
      </c>
      <c r="B3945" s="336" t="str">
        <f t="shared" si="1158"/>
        <v/>
      </c>
      <c r="C3945" s="372"/>
      <c r="D3945" s="333" t="str">
        <f t="shared" si="1159"/>
        <v/>
      </c>
      <c r="E3945" s="373"/>
      <c r="F3945" s="339">
        <f t="shared" si="1160"/>
        <v>0</v>
      </c>
      <c r="G3945" s="340">
        <f t="shared" si="1161"/>
        <v>0</v>
      </c>
    </row>
    <row r="3946" spans="1:7" ht="20.100000000000001" customHeight="1">
      <c r="A3946" s="371" t="str">
        <f t="shared" si="1157"/>
        <v/>
      </c>
      <c r="B3946" s="336" t="str">
        <f t="shared" si="1158"/>
        <v/>
      </c>
      <c r="C3946" s="372"/>
      <c r="D3946" s="333" t="str">
        <f t="shared" si="1159"/>
        <v/>
      </c>
      <c r="E3946" s="373"/>
      <c r="F3946" s="339">
        <f t="shared" si="1160"/>
        <v>0</v>
      </c>
      <c r="G3946" s="340">
        <f t="shared" si="1161"/>
        <v>0</v>
      </c>
    </row>
    <row r="3947" spans="1:7" ht="20.100000000000001" customHeight="1">
      <c r="A3947" s="371" t="str">
        <f t="shared" si="1157"/>
        <v/>
      </c>
      <c r="B3947" s="336" t="str">
        <f t="shared" si="1158"/>
        <v/>
      </c>
      <c r="C3947" s="372"/>
      <c r="D3947" s="333" t="str">
        <f t="shared" si="1159"/>
        <v/>
      </c>
      <c r="E3947" s="373"/>
      <c r="F3947" s="339">
        <f t="shared" si="1160"/>
        <v>0</v>
      </c>
      <c r="G3947" s="340">
        <f t="shared" si="1161"/>
        <v>0</v>
      </c>
    </row>
    <row r="3948" spans="1:7" ht="20.100000000000001" customHeight="1">
      <c r="A3948" s="371" t="str">
        <f t="shared" si="1157"/>
        <v/>
      </c>
      <c r="B3948" s="336" t="str">
        <f t="shared" si="1158"/>
        <v/>
      </c>
      <c r="C3948" s="372"/>
      <c r="D3948" s="333" t="str">
        <f t="shared" si="1159"/>
        <v/>
      </c>
      <c r="E3948" s="373"/>
      <c r="F3948" s="339">
        <f t="shared" si="1160"/>
        <v>0</v>
      </c>
      <c r="G3948" s="340">
        <f t="shared" si="1161"/>
        <v>0</v>
      </c>
    </row>
    <row r="3949" spans="1:7" ht="20.100000000000001" customHeight="1">
      <c r="A3949" s="371" t="str">
        <f t="shared" si="1157"/>
        <v/>
      </c>
      <c r="B3949" s="336" t="str">
        <f t="shared" si="1158"/>
        <v/>
      </c>
      <c r="C3949" s="372"/>
      <c r="D3949" s="333" t="str">
        <f t="shared" si="1159"/>
        <v/>
      </c>
      <c r="E3949" s="373"/>
      <c r="F3949" s="339">
        <f t="shared" si="1160"/>
        <v>0</v>
      </c>
      <c r="G3949" s="340">
        <f t="shared" si="1161"/>
        <v>0</v>
      </c>
    </row>
    <row r="3950" spans="1:7" ht="20.100000000000001" customHeight="1">
      <c r="A3950" s="371" t="str">
        <f t="shared" si="1157"/>
        <v/>
      </c>
      <c r="B3950" s="336" t="str">
        <f t="shared" si="1158"/>
        <v/>
      </c>
      <c r="C3950" s="372"/>
      <c r="D3950" s="333" t="str">
        <f t="shared" si="1159"/>
        <v/>
      </c>
      <c r="E3950" s="373"/>
      <c r="F3950" s="339">
        <f t="shared" si="1160"/>
        <v>0</v>
      </c>
      <c r="G3950" s="340">
        <f t="shared" si="1161"/>
        <v>0</v>
      </c>
    </row>
    <row r="3951" spans="1:7" ht="20.100000000000001" customHeight="1">
      <c r="A3951" s="371" t="str">
        <f t="shared" si="1157"/>
        <v/>
      </c>
      <c r="B3951" s="336" t="str">
        <f t="shared" si="1158"/>
        <v/>
      </c>
      <c r="C3951" s="372"/>
      <c r="D3951" s="333" t="str">
        <f t="shared" si="1159"/>
        <v/>
      </c>
      <c r="E3951" s="373"/>
      <c r="F3951" s="339">
        <f t="shared" si="1160"/>
        <v>0</v>
      </c>
      <c r="G3951" s="340">
        <f t="shared" si="1161"/>
        <v>0</v>
      </c>
    </row>
    <row r="3952" spans="1:7" ht="20.100000000000001" customHeight="1">
      <c r="A3952" s="374"/>
      <c r="B3952" s="360"/>
      <c r="C3952" s="360"/>
      <c r="D3952" s="338"/>
      <c r="E3952" s="356"/>
      <c r="F3952" s="598" t="s">
        <v>27</v>
      </c>
      <c r="G3952" s="341">
        <f>SUBTOTAL(9,G3938:G3951)</f>
        <v>0</v>
      </c>
    </row>
    <row r="3953" spans="1:7" ht="20.100000000000001" customHeight="1">
      <c r="A3953" s="374"/>
      <c r="B3953" s="360"/>
      <c r="C3953" s="347" t="s">
        <v>722</v>
      </c>
      <c r="D3953" s="338"/>
      <c r="E3953" s="356"/>
      <c r="F3953" s="357"/>
      <c r="G3953" s="375"/>
    </row>
    <row r="3954" spans="1:7" ht="20.100000000000001" customHeight="1">
      <c r="A3954" s="371" t="str">
        <f t="shared" ref="A3954:A3961" si="1162">IFERROR(VLOOKUP(C3954,Tabla_Insumos,4,FALSE),"")</f>
        <v/>
      </c>
      <c r="B3954" s="336" t="str">
        <f t="shared" ref="B3954:B3961" si="1163">IFERROR(VLOOKUP(C3954,Tabla_Insumos,5,FALSE),"")</f>
        <v/>
      </c>
      <c r="C3954" s="377"/>
      <c r="D3954" s="333" t="str">
        <f t="shared" ref="D3954:D3961" si="1164">IFERROR(VLOOKUP(C3954,Tabla_Insumos,2,FALSE),"")</f>
        <v/>
      </c>
      <c r="E3954" s="373"/>
      <c r="F3954" s="376">
        <f t="shared" ref="F3954:F3961" si="1165">IFERROR(VLOOKUP(C3954,Tabla_Insumos,3,FALSE),0)</f>
        <v>0</v>
      </c>
      <c r="G3954" s="340">
        <f>ROUND(E3954*F3954,2)</f>
        <v>0</v>
      </c>
    </row>
    <row r="3955" spans="1:7" ht="20.100000000000001" customHeight="1">
      <c r="A3955" s="371" t="str">
        <f t="shared" si="1162"/>
        <v/>
      </c>
      <c r="B3955" s="336" t="str">
        <f t="shared" si="1163"/>
        <v/>
      </c>
      <c r="C3955" s="377"/>
      <c r="D3955" s="333" t="str">
        <f t="shared" si="1164"/>
        <v/>
      </c>
      <c r="E3955" s="373"/>
      <c r="F3955" s="376">
        <f t="shared" si="1165"/>
        <v>0</v>
      </c>
      <c r="G3955" s="340">
        <f t="shared" ref="G3955:G3961" si="1166">ROUND(E3955*F3955,2)</f>
        <v>0</v>
      </c>
    </row>
    <row r="3956" spans="1:7" ht="20.100000000000001" customHeight="1">
      <c r="A3956" s="371" t="str">
        <f t="shared" si="1162"/>
        <v/>
      </c>
      <c r="B3956" s="336" t="str">
        <f t="shared" si="1163"/>
        <v/>
      </c>
      <c r="C3956" s="377"/>
      <c r="D3956" s="333" t="str">
        <f t="shared" si="1164"/>
        <v/>
      </c>
      <c r="E3956" s="373"/>
      <c r="F3956" s="376">
        <f>+G3954+G3955</f>
        <v>0</v>
      </c>
      <c r="G3956" s="340">
        <f t="shared" si="1166"/>
        <v>0</v>
      </c>
    </row>
    <row r="3957" spans="1:7" ht="20.100000000000001" customHeight="1">
      <c r="A3957" s="371" t="str">
        <f t="shared" si="1162"/>
        <v/>
      </c>
      <c r="B3957" s="336" t="str">
        <f t="shared" si="1163"/>
        <v/>
      </c>
      <c r="C3957" s="404"/>
      <c r="D3957" s="333" t="str">
        <f t="shared" si="1164"/>
        <v/>
      </c>
      <c r="E3957" s="373"/>
      <c r="F3957" s="376">
        <f>+G3954+G3955+G3956</f>
        <v>0</v>
      </c>
      <c r="G3957" s="340">
        <f t="shared" si="1166"/>
        <v>0</v>
      </c>
    </row>
    <row r="3958" spans="1:7" ht="20.100000000000001" customHeight="1">
      <c r="A3958" s="371" t="str">
        <f t="shared" si="1162"/>
        <v/>
      </c>
      <c r="B3958" s="336" t="str">
        <f t="shared" si="1163"/>
        <v/>
      </c>
      <c r="C3958" s="336"/>
      <c r="D3958" s="333" t="str">
        <f t="shared" si="1164"/>
        <v/>
      </c>
      <c r="E3958" s="337"/>
      <c r="F3958" s="376">
        <f t="shared" si="1165"/>
        <v>0</v>
      </c>
      <c r="G3958" s="340">
        <f t="shared" si="1166"/>
        <v>0</v>
      </c>
    </row>
    <row r="3959" spans="1:7" ht="20.100000000000001" customHeight="1">
      <c r="A3959" s="371" t="str">
        <f t="shared" si="1162"/>
        <v/>
      </c>
      <c r="B3959" s="336" t="str">
        <f t="shared" si="1163"/>
        <v/>
      </c>
      <c r="C3959" s="336"/>
      <c r="D3959" s="333" t="str">
        <f t="shared" si="1164"/>
        <v/>
      </c>
      <c r="E3959" s="337"/>
      <c r="F3959" s="376">
        <f t="shared" si="1165"/>
        <v>0</v>
      </c>
      <c r="G3959" s="340">
        <f t="shared" si="1166"/>
        <v>0</v>
      </c>
    </row>
    <row r="3960" spans="1:7" ht="20.100000000000001" customHeight="1">
      <c r="A3960" s="371" t="str">
        <f t="shared" si="1162"/>
        <v/>
      </c>
      <c r="B3960" s="336" t="str">
        <f t="shared" si="1163"/>
        <v/>
      </c>
      <c r="C3960" s="372"/>
      <c r="D3960" s="333" t="str">
        <f t="shared" si="1164"/>
        <v/>
      </c>
      <c r="E3960" s="373"/>
      <c r="F3960" s="376">
        <f t="shared" si="1165"/>
        <v>0</v>
      </c>
      <c r="G3960" s="340">
        <f t="shared" si="1166"/>
        <v>0</v>
      </c>
    </row>
    <row r="3961" spans="1:7" ht="20.100000000000001" customHeight="1">
      <c r="A3961" s="371" t="str">
        <f t="shared" si="1162"/>
        <v/>
      </c>
      <c r="B3961" s="336" t="str">
        <f t="shared" si="1163"/>
        <v/>
      </c>
      <c r="C3961" s="372"/>
      <c r="D3961" s="333" t="str">
        <f t="shared" si="1164"/>
        <v/>
      </c>
      <c r="E3961" s="373"/>
      <c r="F3961" s="376">
        <f t="shared" si="1165"/>
        <v>0</v>
      </c>
      <c r="G3961" s="340">
        <f t="shared" si="1166"/>
        <v>0</v>
      </c>
    </row>
    <row r="3962" spans="1:7" ht="20.100000000000001" customHeight="1">
      <c r="A3962" s="374"/>
      <c r="B3962" s="360"/>
      <c r="C3962" s="360"/>
      <c r="D3962" s="338"/>
      <c r="E3962" s="356"/>
      <c r="F3962" s="598" t="s">
        <v>28</v>
      </c>
      <c r="G3962" s="341">
        <f>SUBTOTAL(9,G3954:G3961)</f>
        <v>0</v>
      </c>
    </row>
    <row r="3963" spans="1:7" ht="20.100000000000001" customHeight="1">
      <c r="A3963" s="374"/>
      <c r="B3963" s="360"/>
      <c r="C3963" s="347" t="s">
        <v>723</v>
      </c>
      <c r="D3963" s="338"/>
      <c r="E3963" s="356"/>
      <c r="F3963" s="357"/>
      <c r="G3963" s="375"/>
    </row>
    <row r="3964" spans="1:7" ht="20.100000000000001" customHeight="1">
      <c r="A3964" s="371" t="str">
        <f t="shared" ref="A3964:A3972" si="1167">IFERROR(VLOOKUP(C3964,Tabla_Insumos,4,FALSE),"")</f>
        <v/>
      </c>
      <c r="B3964" s="336" t="str">
        <f t="shared" ref="B3964:B3972" si="1168">IFERROR(VLOOKUP(C3964,Tabla_Insumos,5,FALSE),"")</f>
        <v/>
      </c>
      <c r="C3964" s="423"/>
      <c r="D3964" s="333" t="str">
        <f t="shared" ref="D3964:D3972" si="1169">IFERROR(VLOOKUP(C3964,Tabla_Insumos,2,FALSE),"")</f>
        <v/>
      </c>
      <c r="E3964" s="422"/>
      <c r="F3964" s="339">
        <f t="shared" ref="F3964:F3972" si="1170">IFERROR(VLOOKUP(C3964,Tabla_Insumos,3,FALSE),0)</f>
        <v>0</v>
      </c>
      <c r="G3964" s="340">
        <f>ROUND(E3964*F3964,2)</f>
        <v>0</v>
      </c>
    </row>
    <row r="3965" spans="1:7" ht="20.100000000000001" customHeight="1">
      <c r="A3965" s="371" t="str">
        <f t="shared" si="1167"/>
        <v/>
      </c>
      <c r="B3965" s="336" t="str">
        <f t="shared" si="1168"/>
        <v/>
      </c>
      <c r="C3965" s="377"/>
      <c r="D3965" s="333" t="str">
        <f t="shared" si="1169"/>
        <v/>
      </c>
      <c r="E3965" s="422"/>
      <c r="F3965" s="339">
        <f t="shared" si="1170"/>
        <v>0</v>
      </c>
      <c r="G3965" s="340">
        <f t="shared" ref="G3965:G3972" si="1171">ROUND(E3965*F3965,2)</f>
        <v>0</v>
      </c>
    </row>
    <row r="3966" spans="1:7" ht="20.100000000000001" customHeight="1">
      <c r="A3966" s="371" t="str">
        <f t="shared" si="1167"/>
        <v/>
      </c>
      <c r="B3966" s="336" t="str">
        <f t="shared" si="1168"/>
        <v/>
      </c>
      <c r="C3966" s="404"/>
      <c r="D3966" s="333" t="str">
        <f t="shared" si="1169"/>
        <v/>
      </c>
      <c r="E3966" s="402"/>
      <c r="F3966" s="339">
        <f t="shared" si="1170"/>
        <v>0</v>
      </c>
      <c r="G3966" s="340">
        <f t="shared" si="1171"/>
        <v>0</v>
      </c>
    </row>
    <row r="3967" spans="1:7" ht="20.100000000000001" customHeight="1">
      <c r="A3967" s="371" t="str">
        <f t="shared" si="1167"/>
        <v/>
      </c>
      <c r="B3967" s="336" t="str">
        <f t="shared" si="1168"/>
        <v/>
      </c>
      <c r="C3967" s="377"/>
      <c r="D3967" s="333" t="str">
        <f t="shared" si="1169"/>
        <v/>
      </c>
      <c r="E3967" s="337"/>
      <c r="F3967" s="339">
        <f t="shared" si="1170"/>
        <v>0</v>
      </c>
      <c r="G3967" s="340">
        <f t="shared" si="1171"/>
        <v>0</v>
      </c>
    </row>
    <row r="3968" spans="1:7" ht="20.100000000000001" customHeight="1">
      <c r="A3968" s="371" t="str">
        <f t="shared" si="1167"/>
        <v/>
      </c>
      <c r="B3968" s="336" t="str">
        <f t="shared" si="1168"/>
        <v/>
      </c>
      <c r="C3968" s="378"/>
      <c r="D3968" s="333" t="str">
        <f t="shared" si="1169"/>
        <v/>
      </c>
      <c r="E3968" s="337"/>
      <c r="F3968" s="339">
        <f t="shared" si="1170"/>
        <v>0</v>
      </c>
      <c r="G3968" s="340">
        <f t="shared" si="1171"/>
        <v>0</v>
      </c>
    </row>
    <row r="3969" spans="1:7" ht="20.100000000000001" customHeight="1">
      <c r="A3969" s="371" t="str">
        <f t="shared" si="1167"/>
        <v/>
      </c>
      <c r="B3969" s="336" t="str">
        <f t="shared" si="1168"/>
        <v/>
      </c>
      <c r="C3969" s="372"/>
      <c r="D3969" s="333" t="str">
        <f t="shared" si="1169"/>
        <v/>
      </c>
      <c r="E3969" s="373"/>
      <c r="F3969" s="339">
        <f t="shared" si="1170"/>
        <v>0</v>
      </c>
      <c r="G3969" s="340">
        <f t="shared" si="1171"/>
        <v>0</v>
      </c>
    </row>
    <row r="3970" spans="1:7" ht="20.100000000000001" customHeight="1">
      <c r="A3970" s="371" t="str">
        <f t="shared" si="1167"/>
        <v/>
      </c>
      <c r="B3970" s="336" t="str">
        <f t="shared" si="1168"/>
        <v/>
      </c>
      <c r="C3970" s="372"/>
      <c r="D3970" s="333" t="str">
        <f t="shared" si="1169"/>
        <v/>
      </c>
      <c r="E3970" s="373"/>
      <c r="F3970" s="339">
        <f t="shared" si="1170"/>
        <v>0</v>
      </c>
      <c r="G3970" s="340">
        <f t="shared" si="1171"/>
        <v>0</v>
      </c>
    </row>
    <row r="3971" spans="1:7" ht="20.100000000000001" customHeight="1">
      <c r="A3971" s="371" t="str">
        <f t="shared" si="1167"/>
        <v/>
      </c>
      <c r="B3971" s="336" t="str">
        <f t="shared" si="1168"/>
        <v/>
      </c>
      <c r="C3971" s="372"/>
      <c r="D3971" s="333" t="str">
        <f t="shared" si="1169"/>
        <v/>
      </c>
      <c r="E3971" s="373"/>
      <c r="F3971" s="339">
        <f t="shared" si="1170"/>
        <v>0</v>
      </c>
      <c r="G3971" s="340">
        <f t="shared" si="1171"/>
        <v>0</v>
      </c>
    </row>
    <row r="3972" spans="1:7" ht="20.100000000000001" customHeight="1">
      <c r="A3972" s="371" t="str">
        <f t="shared" si="1167"/>
        <v/>
      </c>
      <c r="B3972" s="336" t="str">
        <f t="shared" si="1168"/>
        <v/>
      </c>
      <c r="C3972" s="372"/>
      <c r="D3972" s="333" t="str">
        <f t="shared" si="1169"/>
        <v/>
      </c>
      <c r="E3972" s="373"/>
      <c r="F3972" s="339">
        <f t="shared" si="1170"/>
        <v>0</v>
      </c>
      <c r="G3972" s="340">
        <f t="shared" si="1171"/>
        <v>0</v>
      </c>
    </row>
    <row r="3973" spans="1:7" ht="20.100000000000001" customHeight="1">
      <c r="A3973" s="379"/>
      <c r="B3973" s="338"/>
      <c r="C3973" s="360"/>
      <c r="D3973" s="338"/>
      <c r="E3973" s="356"/>
      <c r="F3973" s="598" t="s">
        <v>29</v>
      </c>
      <c r="G3973" s="341">
        <f>SUBTOTAL(9,G3964:G3972)</f>
        <v>0</v>
      </c>
    </row>
    <row r="3974" spans="1:7" ht="20.100000000000001" customHeight="1" thickBot="1">
      <c r="A3974" s="380"/>
      <c r="B3974" s="381"/>
      <c r="C3974" s="382"/>
      <c r="D3974" s="381"/>
      <c r="E3974" s="383"/>
      <c r="F3974" s="384"/>
      <c r="G3974" s="385"/>
    </row>
    <row r="3975" spans="1:7" ht="20.100000000000001" customHeight="1" thickBot="1">
      <c r="A3975" s="395">
        <f>B3933</f>
        <v>75</v>
      </c>
      <c r="B3975" s="386" t="str">
        <f>C3933</f>
        <v>Red de agua potable - Excavación de zanjas para inst. cañeías, sin depresión de napa</v>
      </c>
      <c r="C3975" s="387"/>
      <c r="D3975" s="387" t="s">
        <v>30</v>
      </c>
      <c r="E3975" s="388"/>
      <c r="F3975" s="389" t="s">
        <v>31</v>
      </c>
      <c r="G3975" s="390">
        <f>SUBTOTAL(9,G3938:G3974)</f>
        <v>0</v>
      </c>
    </row>
    <row r="3976" spans="1:7" ht="20.100000000000001" customHeight="1" thickTop="1" thickBot="1"/>
    <row r="3977" spans="1:7" ht="20.100000000000001" customHeight="1" thickTop="1">
      <c r="A3977" s="391" t="s">
        <v>1255</v>
      </c>
      <c r="B3977" s="392"/>
      <c r="C3977" s="392"/>
      <c r="D3977" s="392"/>
      <c r="E3977" s="392"/>
      <c r="F3977" s="392"/>
      <c r="G3977" s="393"/>
    </row>
    <row r="3978" spans="1:7" ht="20.100000000000001" customHeight="1">
      <c r="A3978" s="344" t="s">
        <v>719</v>
      </c>
      <c r="B3978" s="345" t="str">
        <f>Comitente</f>
        <v>INSTITUTO PROVINCIAL DE LA VIVIENDA</v>
      </c>
      <c r="C3978" s="346"/>
      <c r="D3978" s="347"/>
      <c r="E3978" s="347"/>
      <c r="F3978" s="348"/>
      <c r="G3978" s="349"/>
    </row>
    <row r="3979" spans="1:7" ht="20.100000000000001" customHeight="1">
      <c r="A3979" s="344" t="s">
        <v>720</v>
      </c>
      <c r="B3979" s="345" t="str">
        <f>Contratista</f>
        <v>xxxxxx</v>
      </c>
      <c r="C3979" s="350"/>
      <c r="D3979" s="350"/>
      <c r="E3979" s="350"/>
      <c r="F3979" s="351"/>
      <c r="G3979" s="352"/>
    </row>
    <row r="3980" spans="1:7" ht="20.100000000000001" customHeight="1">
      <c r="A3980" s="344" t="s">
        <v>20</v>
      </c>
      <c r="B3980" s="345" t="str">
        <f>Obra</f>
        <v>BARRIO SAN CAYETANO - DPTO. CHIMBAS</v>
      </c>
      <c r="C3980" s="350"/>
      <c r="D3980" s="350"/>
      <c r="E3980" s="350"/>
      <c r="F3980" s="351" t="s">
        <v>33</v>
      </c>
      <c r="G3980" s="353">
        <f>+Datos!$C$10</f>
        <v>43525</v>
      </c>
    </row>
    <row r="3981" spans="1:7" ht="20.100000000000001" customHeight="1">
      <c r="A3981" s="354" t="s">
        <v>718</v>
      </c>
      <c r="B3981" s="355" t="str">
        <f>Ubicación</f>
        <v>DPTO. CHIMBAS</v>
      </c>
      <c r="C3981" s="355"/>
      <c r="D3981" s="338"/>
      <c r="E3981" s="356"/>
      <c r="F3981" s="357"/>
      <c r="G3981" s="358"/>
    </row>
    <row r="3982" spans="1:7" ht="20.100000000000001" customHeight="1">
      <c r="A3982" s="354" t="s">
        <v>34</v>
      </c>
      <c r="B3982" s="359" t="s">
        <v>1126</v>
      </c>
      <c r="C3982" s="360" t="str">
        <f>IFERROR(VLOOKUP(B3982,Tabla_CyP,2,FALSE),"")</f>
        <v>INFRAESTRUCTURA</v>
      </c>
      <c r="D3982" s="361"/>
      <c r="E3982" s="356"/>
      <c r="F3982" s="357"/>
      <c r="G3982" s="358"/>
    </row>
    <row r="3983" spans="1:7" ht="20.100000000000001" customHeight="1">
      <c r="A3983" s="354" t="s">
        <v>21</v>
      </c>
      <c r="B3983" s="394">
        <f>IFERROR(VLOOKUP(COUNTIF($A$1:A3983,"ITEM:"),Tabla_NumeroItem,2,FALSE),"")</f>
        <v>76</v>
      </c>
      <c r="C3983" s="360" t="str">
        <f>IFERROR(VLOOKUP(B3983,Tabla_CyP,2,FALSE),"")</f>
        <v>Red de agua potable - Paquete estructural</v>
      </c>
      <c r="D3983" s="338"/>
      <c r="E3983" s="356"/>
      <c r="F3983" s="351" t="s">
        <v>22</v>
      </c>
      <c r="G3983" s="362" t="str">
        <f>IFERROR(VLOOKUP(B3983,Tabla_CyP,4,FALSE),"")</f>
        <v>m3</v>
      </c>
    </row>
    <row r="3984" spans="1:7" ht="20.100000000000001" customHeight="1">
      <c r="A3984" s="354"/>
      <c r="B3984" s="355"/>
      <c r="C3984" s="360"/>
      <c r="D3984" s="338"/>
      <c r="E3984" s="356"/>
      <c r="F3984" s="357"/>
      <c r="G3984" s="358"/>
    </row>
    <row r="3985" spans="1:7" ht="20.100000000000001" customHeight="1">
      <c r="A3985" s="628" t="s">
        <v>581</v>
      </c>
      <c r="B3985" s="629"/>
      <c r="C3985" s="630" t="s">
        <v>0</v>
      </c>
      <c r="D3985" s="630" t="s">
        <v>23</v>
      </c>
      <c r="E3985" s="632" t="s">
        <v>24</v>
      </c>
      <c r="F3985" s="624" t="s">
        <v>25</v>
      </c>
      <c r="G3985" s="626" t="s">
        <v>26</v>
      </c>
    </row>
    <row r="3986" spans="1:7" ht="20.100000000000001" customHeight="1">
      <c r="A3986" s="363" t="s">
        <v>582</v>
      </c>
      <c r="B3986" s="364" t="s">
        <v>583</v>
      </c>
      <c r="C3986" s="631"/>
      <c r="D3986" s="631"/>
      <c r="E3986" s="633"/>
      <c r="F3986" s="625"/>
      <c r="G3986" s="627"/>
    </row>
    <row r="3987" spans="1:7" ht="20.100000000000001" customHeight="1">
      <c r="A3987" s="599"/>
      <c r="B3987" s="365"/>
      <c r="C3987" s="366" t="s">
        <v>721</v>
      </c>
      <c r="D3987" s="367"/>
      <c r="E3987" s="368"/>
      <c r="F3987" s="369"/>
      <c r="G3987" s="370"/>
    </row>
    <row r="3988" spans="1:7" ht="20.100000000000001" customHeight="1">
      <c r="A3988" s="371" t="str">
        <f t="shared" ref="A3988:A4001" si="1172">IFERROR(VLOOKUP(C3988,Tabla_Insumos,4,FALSE),"")</f>
        <v/>
      </c>
      <c r="B3988" s="336" t="str">
        <f t="shared" ref="B3988:B4001" si="1173">IFERROR(VLOOKUP(C3988,Tabla_Insumos,5,FALSE),"")</f>
        <v/>
      </c>
      <c r="C3988" s="409"/>
      <c r="D3988" s="333" t="str">
        <f t="shared" ref="D3988:D4001" si="1174">IFERROR(VLOOKUP(C3988,Tabla_Insumos,2,FALSE),"")</f>
        <v/>
      </c>
      <c r="E3988" s="424"/>
      <c r="F3988" s="339">
        <f t="shared" ref="F3988:F4001" si="1175">IFERROR(VLOOKUP(C3988,Tabla_Insumos,3,FALSE),0)</f>
        <v>0</v>
      </c>
      <c r="G3988" s="340">
        <f>ROUND(E3988*F3988,2)</f>
        <v>0</v>
      </c>
    </row>
    <row r="3989" spans="1:7" ht="20.100000000000001" customHeight="1">
      <c r="A3989" s="371" t="str">
        <f t="shared" si="1172"/>
        <v/>
      </c>
      <c r="B3989" s="336" t="str">
        <f t="shared" si="1173"/>
        <v/>
      </c>
      <c r="C3989" s="334"/>
      <c r="D3989" s="333" t="str">
        <f t="shared" si="1174"/>
        <v/>
      </c>
      <c r="E3989" s="337"/>
      <c r="F3989" s="339">
        <f t="shared" si="1175"/>
        <v>0</v>
      </c>
      <c r="G3989" s="340">
        <f t="shared" ref="G3989:G4001" si="1176">ROUND(E3989*F3989,2)</f>
        <v>0</v>
      </c>
    </row>
    <row r="3990" spans="1:7" ht="20.100000000000001" customHeight="1">
      <c r="A3990" s="371" t="str">
        <f t="shared" si="1172"/>
        <v/>
      </c>
      <c r="B3990" s="336" t="str">
        <f t="shared" si="1173"/>
        <v/>
      </c>
      <c r="C3990" s="334"/>
      <c r="D3990" s="333" t="str">
        <f t="shared" si="1174"/>
        <v/>
      </c>
      <c r="E3990" s="337"/>
      <c r="F3990" s="339">
        <f t="shared" si="1175"/>
        <v>0</v>
      </c>
      <c r="G3990" s="340">
        <f t="shared" si="1176"/>
        <v>0</v>
      </c>
    </row>
    <row r="3991" spans="1:7" ht="20.100000000000001" customHeight="1">
      <c r="A3991" s="371" t="str">
        <f t="shared" si="1172"/>
        <v/>
      </c>
      <c r="B3991" s="336" t="str">
        <f t="shared" si="1173"/>
        <v/>
      </c>
      <c r="C3991" s="335"/>
      <c r="D3991" s="333" t="str">
        <f t="shared" si="1174"/>
        <v/>
      </c>
      <c r="E3991" s="337"/>
      <c r="F3991" s="339">
        <f t="shared" si="1175"/>
        <v>0</v>
      </c>
      <c r="G3991" s="340">
        <f t="shared" si="1176"/>
        <v>0</v>
      </c>
    </row>
    <row r="3992" spans="1:7" ht="20.100000000000001" customHeight="1">
      <c r="A3992" s="371" t="str">
        <f t="shared" si="1172"/>
        <v/>
      </c>
      <c r="B3992" s="336" t="str">
        <f t="shared" si="1173"/>
        <v/>
      </c>
      <c r="C3992" s="336"/>
      <c r="D3992" s="333" t="str">
        <f t="shared" si="1174"/>
        <v/>
      </c>
      <c r="E3992" s="337"/>
      <c r="F3992" s="339">
        <f t="shared" si="1175"/>
        <v>0</v>
      </c>
      <c r="G3992" s="340">
        <f t="shared" si="1176"/>
        <v>0</v>
      </c>
    </row>
    <row r="3993" spans="1:7" ht="20.100000000000001" customHeight="1">
      <c r="A3993" s="371" t="str">
        <f t="shared" si="1172"/>
        <v/>
      </c>
      <c r="B3993" s="336" t="str">
        <f t="shared" si="1173"/>
        <v/>
      </c>
      <c r="C3993" s="372"/>
      <c r="D3993" s="333" t="str">
        <f t="shared" si="1174"/>
        <v/>
      </c>
      <c r="E3993" s="373"/>
      <c r="F3993" s="339">
        <f t="shared" si="1175"/>
        <v>0</v>
      </c>
      <c r="G3993" s="340">
        <f t="shared" si="1176"/>
        <v>0</v>
      </c>
    </row>
    <row r="3994" spans="1:7" ht="20.100000000000001" customHeight="1">
      <c r="A3994" s="371" t="str">
        <f t="shared" si="1172"/>
        <v/>
      </c>
      <c r="B3994" s="336" t="str">
        <f t="shared" si="1173"/>
        <v/>
      </c>
      <c r="C3994" s="372"/>
      <c r="D3994" s="333" t="str">
        <f t="shared" si="1174"/>
        <v/>
      </c>
      <c r="E3994" s="373"/>
      <c r="F3994" s="339">
        <f t="shared" si="1175"/>
        <v>0</v>
      </c>
      <c r="G3994" s="340">
        <f t="shared" si="1176"/>
        <v>0</v>
      </c>
    </row>
    <row r="3995" spans="1:7" ht="20.100000000000001" customHeight="1">
      <c r="A3995" s="371" t="str">
        <f t="shared" si="1172"/>
        <v/>
      </c>
      <c r="B3995" s="336" t="str">
        <f t="shared" si="1173"/>
        <v/>
      </c>
      <c r="C3995" s="372"/>
      <c r="D3995" s="333" t="str">
        <f t="shared" si="1174"/>
        <v/>
      </c>
      <c r="E3995" s="373"/>
      <c r="F3995" s="339">
        <f t="shared" si="1175"/>
        <v>0</v>
      </c>
      <c r="G3995" s="340">
        <f t="shared" si="1176"/>
        <v>0</v>
      </c>
    </row>
    <row r="3996" spans="1:7" ht="20.100000000000001" customHeight="1">
      <c r="A3996" s="371" t="str">
        <f t="shared" si="1172"/>
        <v/>
      </c>
      <c r="B3996" s="336" t="str">
        <f t="shared" si="1173"/>
        <v/>
      </c>
      <c r="C3996" s="372"/>
      <c r="D3996" s="333" t="str">
        <f t="shared" si="1174"/>
        <v/>
      </c>
      <c r="E3996" s="373"/>
      <c r="F3996" s="339">
        <f t="shared" si="1175"/>
        <v>0</v>
      </c>
      <c r="G3996" s="340">
        <f t="shared" si="1176"/>
        <v>0</v>
      </c>
    </row>
    <row r="3997" spans="1:7" ht="20.100000000000001" customHeight="1">
      <c r="A3997" s="371" t="str">
        <f t="shared" si="1172"/>
        <v/>
      </c>
      <c r="B3997" s="336" t="str">
        <f t="shared" si="1173"/>
        <v/>
      </c>
      <c r="C3997" s="372"/>
      <c r="D3997" s="333" t="str">
        <f t="shared" si="1174"/>
        <v/>
      </c>
      <c r="E3997" s="373"/>
      <c r="F3997" s="339">
        <f t="shared" si="1175"/>
        <v>0</v>
      </c>
      <c r="G3997" s="340">
        <f t="shared" si="1176"/>
        <v>0</v>
      </c>
    </row>
    <row r="3998" spans="1:7" ht="20.100000000000001" customHeight="1">
      <c r="A3998" s="371" t="str">
        <f t="shared" si="1172"/>
        <v/>
      </c>
      <c r="B3998" s="336" t="str">
        <f t="shared" si="1173"/>
        <v/>
      </c>
      <c r="C3998" s="372"/>
      <c r="D3998" s="333" t="str">
        <f t="shared" si="1174"/>
        <v/>
      </c>
      <c r="E3998" s="373"/>
      <c r="F3998" s="339">
        <f t="shared" si="1175"/>
        <v>0</v>
      </c>
      <c r="G3998" s="340">
        <f t="shared" si="1176"/>
        <v>0</v>
      </c>
    </row>
    <row r="3999" spans="1:7" ht="20.100000000000001" customHeight="1">
      <c r="A3999" s="371" t="str">
        <f t="shared" si="1172"/>
        <v/>
      </c>
      <c r="B3999" s="336" t="str">
        <f t="shared" si="1173"/>
        <v/>
      </c>
      <c r="C3999" s="372"/>
      <c r="D3999" s="333" t="str">
        <f t="shared" si="1174"/>
        <v/>
      </c>
      <c r="E3999" s="373"/>
      <c r="F3999" s="339">
        <f t="shared" si="1175"/>
        <v>0</v>
      </c>
      <c r="G3999" s="340">
        <f t="shared" si="1176"/>
        <v>0</v>
      </c>
    </row>
    <row r="4000" spans="1:7" ht="20.100000000000001" customHeight="1">
      <c r="A4000" s="371" t="str">
        <f t="shared" si="1172"/>
        <v/>
      </c>
      <c r="B4000" s="336" t="str">
        <f t="shared" si="1173"/>
        <v/>
      </c>
      <c r="C4000" s="372"/>
      <c r="D4000" s="333" t="str">
        <f t="shared" si="1174"/>
        <v/>
      </c>
      <c r="E4000" s="373"/>
      <c r="F4000" s="339">
        <f t="shared" si="1175"/>
        <v>0</v>
      </c>
      <c r="G4000" s="340">
        <f t="shared" si="1176"/>
        <v>0</v>
      </c>
    </row>
    <row r="4001" spans="1:7" ht="20.100000000000001" customHeight="1">
      <c r="A4001" s="371" t="str">
        <f t="shared" si="1172"/>
        <v/>
      </c>
      <c r="B4001" s="336" t="str">
        <f t="shared" si="1173"/>
        <v/>
      </c>
      <c r="C4001" s="372"/>
      <c r="D4001" s="333" t="str">
        <f t="shared" si="1174"/>
        <v/>
      </c>
      <c r="E4001" s="373"/>
      <c r="F4001" s="339">
        <f t="shared" si="1175"/>
        <v>0</v>
      </c>
      <c r="G4001" s="340">
        <f t="shared" si="1176"/>
        <v>0</v>
      </c>
    </row>
    <row r="4002" spans="1:7" ht="20.100000000000001" customHeight="1">
      <c r="A4002" s="374"/>
      <c r="B4002" s="360"/>
      <c r="C4002" s="360"/>
      <c r="D4002" s="338"/>
      <c r="E4002" s="356"/>
      <c r="F4002" s="598" t="s">
        <v>27</v>
      </c>
      <c r="G4002" s="341">
        <f>SUBTOTAL(9,G3988:G4001)</f>
        <v>0</v>
      </c>
    </row>
    <row r="4003" spans="1:7" ht="20.100000000000001" customHeight="1">
      <c r="A4003" s="374"/>
      <c r="B4003" s="360"/>
      <c r="C4003" s="347" t="s">
        <v>722</v>
      </c>
      <c r="D4003" s="338"/>
      <c r="E4003" s="356"/>
      <c r="F4003" s="357"/>
      <c r="G4003" s="375"/>
    </row>
    <row r="4004" spans="1:7" ht="20.100000000000001" customHeight="1">
      <c r="A4004" s="371" t="str">
        <f t="shared" ref="A4004:A4011" si="1177">IFERROR(VLOOKUP(C4004,Tabla_Insumos,4,FALSE),"")</f>
        <v/>
      </c>
      <c r="B4004" s="336" t="str">
        <f t="shared" ref="B4004:B4011" si="1178">IFERROR(VLOOKUP(C4004,Tabla_Insumos,5,FALSE),"")</f>
        <v/>
      </c>
      <c r="C4004" s="372"/>
      <c r="D4004" s="333" t="str">
        <f t="shared" ref="D4004:D4011" si="1179">IFERROR(VLOOKUP(C4004,Tabla_Insumos,2,FALSE),"")</f>
        <v/>
      </c>
      <c r="E4004" s="403"/>
      <c r="F4004" s="376">
        <f t="shared" ref="F4004:F4011" si="1180">IFERROR(VLOOKUP(C4004,Tabla_Insumos,3,FALSE),0)</f>
        <v>0</v>
      </c>
      <c r="G4004" s="340">
        <f>ROUND(E4004*F4004,2)</f>
        <v>0</v>
      </c>
    </row>
    <row r="4005" spans="1:7" ht="20.100000000000001" customHeight="1">
      <c r="A4005" s="371" t="str">
        <f t="shared" si="1177"/>
        <v/>
      </c>
      <c r="B4005" s="336" t="str">
        <f t="shared" si="1178"/>
        <v/>
      </c>
      <c r="C4005" s="372"/>
      <c r="D4005" s="333" t="str">
        <f t="shared" si="1179"/>
        <v/>
      </c>
      <c r="E4005" s="403"/>
      <c r="F4005" s="376">
        <f t="shared" si="1180"/>
        <v>0</v>
      </c>
      <c r="G4005" s="340">
        <f t="shared" ref="G4005:G4011" si="1181">ROUND(E4005*F4005,2)</f>
        <v>0</v>
      </c>
    </row>
    <row r="4006" spans="1:7" ht="20.100000000000001" customHeight="1">
      <c r="A4006" s="371" t="str">
        <f t="shared" si="1177"/>
        <v/>
      </c>
      <c r="B4006" s="336" t="str">
        <f t="shared" si="1178"/>
        <v/>
      </c>
      <c r="C4006" s="372"/>
      <c r="D4006" s="333" t="str">
        <f t="shared" si="1179"/>
        <v/>
      </c>
      <c r="E4006" s="403"/>
      <c r="F4006" s="376">
        <f>+G4004+G4005</f>
        <v>0</v>
      </c>
      <c r="G4006" s="340">
        <f t="shared" si="1181"/>
        <v>0</v>
      </c>
    </row>
    <row r="4007" spans="1:7" ht="20.100000000000001" customHeight="1">
      <c r="A4007" s="371" t="str">
        <f t="shared" si="1177"/>
        <v/>
      </c>
      <c r="B4007" s="336" t="str">
        <f t="shared" si="1178"/>
        <v/>
      </c>
      <c r="C4007" s="372"/>
      <c r="D4007" s="333" t="str">
        <f t="shared" si="1179"/>
        <v/>
      </c>
      <c r="E4007" s="403"/>
      <c r="F4007" s="376">
        <f>+G4004+G4005+G4006</f>
        <v>0</v>
      </c>
      <c r="G4007" s="340">
        <f t="shared" si="1181"/>
        <v>0</v>
      </c>
    </row>
    <row r="4008" spans="1:7" ht="20.100000000000001" customHeight="1">
      <c r="A4008" s="371" t="str">
        <f t="shared" si="1177"/>
        <v/>
      </c>
      <c r="B4008" s="336" t="str">
        <f t="shared" si="1178"/>
        <v/>
      </c>
      <c r="C4008" s="336"/>
      <c r="D4008" s="333" t="str">
        <f t="shared" si="1179"/>
        <v/>
      </c>
      <c r="E4008" s="337"/>
      <c r="F4008" s="376">
        <f t="shared" si="1180"/>
        <v>0</v>
      </c>
      <c r="G4008" s="340">
        <f t="shared" si="1181"/>
        <v>0</v>
      </c>
    </row>
    <row r="4009" spans="1:7" ht="20.100000000000001" customHeight="1">
      <c r="A4009" s="371" t="str">
        <f t="shared" si="1177"/>
        <v/>
      </c>
      <c r="B4009" s="336" t="str">
        <f t="shared" si="1178"/>
        <v/>
      </c>
      <c r="C4009" s="336"/>
      <c r="D4009" s="333" t="str">
        <f t="shared" si="1179"/>
        <v/>
      </c>
      <c r="E4009" s="337"/>
      <c r="F4009" s="376">
        <f t="shared" si="1180"/>
        <v>0</v>
      </c>
      <c r="G4009" s="340">
        <f t="shared" si="1181"/>
        <v>0</v>
      </c>
    </row>
    <row r="4010" spans="1:7" ht="20.100000000000001" customHeight="1">
      <c r="A4010" s="371" t="str">
        <f t="shared" si="1177"/>
        <v/>
      </c>
      <c r="B4010" s="336" t="str">
        <f t="shared" si="1178"/>
        <v/>
      </c>
      <c r="C4010" s="372"/>
      <c r="D4010" s="333" t="str">
        <f t="shared" si="1179"/>
        <v/>
      </c>
      <c r="E4010" s="373"/>
      <c r="F4010" s="376">
        <f t="shared" si="1180"/>
        <v>0</v>
      </c>
      <c r="G4010" s="340">
        <f t="shared" si="1181"/>
        <v>0</v>
      </c>
    </row>
    <row r="4011" spans="1:7" ht="20.100000000000001" customHeight="1">
      <c r="A4011" s="371" t="str">
        <f t="shared" si="1177"/>
        <v/>
      </c>
      <c r="B4011" s="336" t="str">
        <f t="shared" si="1178"/>
        <v/>
      </c>
      <c r="C4011" s="372"/>
      <c r="D4011" s="333" t="str">
        <f t="shared" si="1179"/>
        <v/>
      </c>
      <c r="E4011" s="373"/>
      <c r="F4011" s="376">
        <f t="shared" si="1180"/>
        <v>0</v>
      </c>
      <c r="G4011" s="340">
        <f t="shared" si="1181"/>
        <v>0</v>
      </c>
    </row>
    <row r="4012" spans="1:7" ht="20.100000000000001" customHeight="1">
      <c r="A4012" s="374"/>
      <c r="B4012" s="360"/>
      <c r="C4012" s="360"/>
      <c r="D4012" s="338"/>
      <c r="E4012" s="356"/>
      <c r="F4012" s="598" t="s">
        <v>28</v>
      </c>
      <c r="G4012" s="341">
        <f>SUBTOTAL(9,G4004:G4011)</f>
        <v>0</v>
      </c>
    </row>
    <row r="4013" spans="1:7" ht="20.100000000000001" customHeight="1">
      <c r="A4013" s="374"/>
      <c r="B4013" s="360"/>
      <c r="C4013" s="347" t="s">
        <v>723</v>
      </c>
      <c r="D4013" s="338"/>
      <c r="E4013" s="356"/>
      <c r="F4013" s="357"/>
      <c r="G4013" s="375"/>
    </row>
    <row r="4014" spans="1:7" ht="20.100000000000001" customHeight="1">
      <c r="A4014" s="371" t="str">
        <f t="shared" ref="A4014:A4022" si="1182">IFERROR(VLOOKUP(C4014,Tabla_Insumos,4,FALSE),"")</f>
        <v/>
      </c>
      <c r="B4014" s="336" t="str">
        <f t="shared" ref="B4014:B4022" si="1183">IFERROR(VLOOKUP(C4014,Tabla_Insumos,5,FALSE),"")</f>
        <v/>
      </c>
      <c r="C4014" s="418"/>
      <c r="D4014" s="333" t="str">
        <f t="shared" ref="D4014:D4022" si="1184">IFERROR(VLOOKUP(C4014,Tabla_Insumos,2,FALSE),"")</f>
        <v/>
      </c>
      <c r="E4014" s="402"/>
      <c r="F4014" s="339">
        <f t="shared" ref="F4014:F4022" si="1185">IFERROR(VLOOKUP(C4014,Tabla_Insumos,3,FALSE),0)</f>
        <v>0</v>
      </c>
      <c r="G4014" s="340">
        <f>ROUND(E4014*F4014,2)</f>
        <v>0</v>
      </c>
    </row>
    <row r="4015" spans="1:7" ht="20.100000000000001" customHeight="1">
      <c r="A4015" s="371" t="str">
        <f t="shared" si="1182"/>
        <v/>
      </c>
      <c r="B4015" s="336" t="str">
        <f t="shared" si="1183"/>
        <v/>
      </c>
      <c r="C4015" s="418"/>
      <c r="D4015" s="333" t="str">
        <f t="shared" si="1184"/>
        <v/>
      </c>
      <c r="E4015" s="402"/>
      <c r="F4015" s="339">
        <f t="shared" si="1185"/>
        <v>0</v>
      </c>
      <c r="G4015" s="340">
        <f t="shared" ref="G4015:G4022" si="1186">ROUND(E4015*F4015,2)</f>
        <v>0</v>
      </c>
    </row>
    <row r="4016" spans="1:7" ht="20.100000000000001" customHeight="1">
      <c r="A4016" s="371" t="str">
        <f t="shared" si="1182"/>
        <v/>
      </c>
      <c r="B4016" s="336" t="str">
        <f t="shared" si="1183"/>
        <v/>
      </c>
      <c r="C4016" s="404"/>
      <c r="D4016" s="333" t="str">
        <f t="shared" si="1184"/>
        <v/>
      </c>
      <c r="E4016" s="402"/>
      <c r="F4016" s="339">
        <f t="shared" si="1185"/>
        <v>0</v>
      </c>
      <c r="G4016" s="340">
        <f t="shared" si="1186"/>
        <v>0</v>
      </c>
    </row>
    <row r="4017" spans="1:7" ht="20.100000000000001" customHeight="1">
      <c r="A4017" s="371" t="str">
        <f t="shared" si="1182"/>
        <v/>
      </c>
      <c r="B4017" s="336" t="str">
        <f t="shared" si="1183"/>
        <v/>
      </c>
      <c r="C4017" s="377"/>
      <c r="D4017" s="333" t="str">
        <f t="shared" si="1184"/>
        <v/>
      </c>
      <c r="E4017" s="337"/>
      <c r="F4017" s="339">
        <f t="shared" si="1185"/>
        <v>0</v>
      </c>
      <c r="G4017" s="340">
        <f t="shared" si="1186"/>
        <v>0</v>
      </c>
    </row>
    <row r="4018" spans="1:7" ht="20.100000000000001" customHeight="1">
      <c r="A4018" s="371" t="str">
        <f t="shared" si="1182"/>
        <v/>
      </c>
      <c r="B4018" s="336" t="str">
        <f t="shared" si="1183"/>
        <v/>
      </c>
      <c r="C4018" s="378"/>
      <c r="D4018" s="333" t="str">
        <f t="shared" si="1184"/>
        <v/>
      </c>
      <c r="E4018" s="337"/>
      <c r="F4018" s="339">
        <f t="shared" si="1185"/>
        <v>0</v>
      </c>
      <c r="G4018" s="340">
        <f t="shared" si="1186"/>
        <v>0</v>
      </c>
    </row>
    <row r="4019" spans="1:7" ht="20.100000000000001" customHeight="1">
      <c r="A4019" s="371" t="str">
        <f t="shared" si="1182"/>
        <v/>
      </c>
      <c r="B4019" s="336" t="str">
        <f t="shared" si="1183"/>
        <v/>
      </c>
      <c r="C4019" s="372"/>
      <c r="D4019" s="333" t="str">
        <f t="shared" si="1184"/>
        <v/>
      </c>
      <c r="E4019" s="373"/>
      <c r="F4019" s="339">
        <f t="shared" si="1185"/>
        <v>0</v>
      </c>
      <c r="G4019" s="340">
        <f t="shared" si="1186"/>
        <v>0</v>
      </c>
    </row>
    <row r="4020" spans="1:7" ht="20.100000000000001" customHeight="1">
      <c r="A4020" s="371" t="str">
        <f t="shared" si="1182"/>
        <v/>
      </c>
      <c r="B4020" s="336" t="str">
        <f t="shared" si="1183"/>
        <v/>
      </c>
      <c r="C4020" s="372"/>
      <c r="D4020" s="333" t="str">
        <f t="shared" si="1184"/>
        <v/>
      </c>
      <c r="E4020" s="373"/>
      <c r="F4020" s="339">
        <f t="shared" si="1185"/>
        <v>0</v>
      </c>
      <c r="G4020" s="340">
        <f t="shared" si="1186"/>
        <v>0</v>
      </c>
    </row>
    <row r="4021" spans="1:7" ht="20.100000000000001" customHeight="1">
      <c r="A4021" s="371" t="str">
        <f t="shared" si="1182"/>
        <v/>
      </c>
      <c r="B4021" s="336" t="str">
        <f t="shared" si="1183"/>
        <v/>
      </c>
      <c r="C4021" s="372"/>
      <c r="D4021" s="333" t="str">
        <f t="shared" si="1184"/>
        <v/>
      </c>
      <c r="E4021" s="373"/>
      <c r="F4021" s="339">
        <f t="shared" si="1185"/>
        <v>0</v>
      </c>
      <c r="G4021" s="340">
        <f t="shared" si="1186"/>
        <v>0</v>
      </c>
    </row>
    <row r="4022" spans="1:7" ht="20.100000000000001" customHeight="1">
      <c r="A4022" s="371" t="str">
        <f t="shared" si="1182"/>
        <v/>
      </c>
      <c r="B4022" s="336" t="str">
        <f t="shared" si="1183"/>
        <v/>
      </c>
      <c r="C4022" s="372"/>
      <c r="D4022" s="333" t="str">
        <f t="shared" si="1184"/>
        <v/>
      </c>
      <c r="E4022" s="373"/>
      <c r="F4022" s="339">
        <f t="shared" si="1185"/>
        <v>0</v>
      </c>
      <c r="G4022" s="340">
        <f t="shared" si="1186"/>
        <v>0</v>
      </c>
    </row>
    <row r="4023" spans="1:7" ht="20.100000000000001" customHeight="1">
      <c r="A4023" s="379"/>
      <c r="B4023" s="338"/>
      <c r="C4023" s="360"/>
      <c r="D4023" s="338"/>
      <c r="E4023" s="356"/>
      <c r="F4023" s="598" t="s">
        <v>29</v>
      </c>
      <c r="G4023" s="341">
        <f>SUBTOTAL(9,G4014:G4022)</f>
        <v>0</v>
      </c>
    </row>
    <row r="4024" spans="1:7" ht="20.100000000000001" customHeight="1" thickBot="1">
      <c r="A4024" s="380"/>
      <c r="B4024" s="381"/>
      <c r="C4024" s="382"/>
      <c r="D4024" s="381"/>
      <c r="E4024" s="383"/>
      <c r="F4024" s="384"/>
      <c r="G4024" s="385"/>
    </row>
    <row r="4025" spans="1:7" ht="20.100000000000001" customHeight="1" thickBot="1">
      <c r="A4025" s="395">
        <f>B3983</f>
        <v>76</v>
      </c>
      <c r="B4025" s="386" t="str">
        <f>C3983</f>
        <v>Red de agua potable - Paquete estructural</v>
      </c>
      <c r="C4025" s="387"/>
      <c r="D4025" s="387" t="s">
        <v>30</v>
      </c>
      <c r="E4025" s="388"/>
      <c r="F4025" s="389" t="s">
        <v>31</v>
      </c>
      <c r="G4025" s="390">
        <f>SUBTOTAL(9,G3988:G4024)</f>
        <v>0</v>
      </c>
    </row>
    <row r="4026" spans="1:7" ht="20.100000000000001" customHeight="1" thickTop="1" thickBot="1"/>
    <row r="4027" spans="1:7" ht="20.100000000000001" customHeight="1" thickTop="1">
      <c r="A4027" s="391" t="s">
        <v>1255</v>
      </c>
      <c r="B4027" s="392"/>
      <c r="C4027" s="392"/>
      <c r="D4027" s="392"/>
      <c r="E4027" s="392"/>
      <c r="F4027" s="392"/>
      <c r="G4027" s="393"/>
    </row>
    <row r="4028" spans="1:7" ht="20.100000000000001" customHeight="1">
      <c r="A4028" s="344" t="s">
        <v>719</v>
      </c>
      <c r="B4028" s="345" t="str">
        <f>Comitente</f>
        <v>INSTITUTO PROVINCIAL DE LA VIVIENDA</v>
      </c>
      <c r="C4028" s="346"/>
      <c r="D4028" s="347"/>
      <c r="E4028" s="347"/>
      <c r="F4028" s="348"/>
      <c r="G4028" s="349"/>
    </row>
    <row r="4029" spans="1:7" ht="20.100000000000001" customHeight="1">
      <c r="A4029" s="344" t="s">
        <v>720</v>
      </c>
      <c r="B4029" s="345" t="str">
        <f>Contratista</f>
        <v>xxxxxx</v>
      </c>
      <c r="C4029" s="350"/>
      <c r="D4029" s="350"/>
      <c r="E4029" s="350"/>
      <c r="F4029" s="351"/>
      <c r="G4029" s="352"/>
    </row>
    <row r="4030" spans="1:7" ht="20.100000000000001" customHeight="1">
      <c r="A4030" s="344" t="s">
        <v>20</v>
      </c>
      <c r="B4030" s="345" t="str">
        <f>Obra</f>
        <v>BARRIO SAN CAYETANO - DPTO. CHIMBAS</v>
      </c>
      <c r="C4030" s="350"/>
      <c r="D4030" s="350"/>
      <c r="E4030" s="350"/>
      <c r="F4030" s="351" t="s">
        <v>33</v>
      </c>
      <c r="G4030" s="353">
        <f>+Datos!$C$10</f>
        <v>43525</v>
      </c>
    </row>
    <row r="4031" spans="1:7" ht="20.100000000000001" customHeight="1">
      <c r="A4031" s="354" t="s">
        <v>718</v>
      </c>
      <c r="B4031" s="355" t="str">
        <f>Ubicación</f>
        <v>DPTO. CHIMBAS</v>
      </c>
      <c r="C4031" s="355"/>
      <c r="D4031" s="338"/>
      <c r="E4031" s="356"/>
      <c r="F4031" s="357"/>
      <c r="G4031" s="358"/>
    </row>
    <row r="4032" spans="1:7" ht="20.100000000000001" customHeight="1">
      <c r="A4032" s="354" t="s">
        <v>34</v>
      </c>
      <c r="B4032" s="359" t="s">
        <v>1126</v>
      </c>
      <c r="C4032" s="360" t="str">
        <f>IFERROR(VLOOKUP(B4032,Tabla_CyP,2,FALSE),"")</f>
        <v>INFRAESTRUCTURA</v>
      </c>
      <c r="D4032" s="361"/>
      <c r="E4032" s="356"/>
      <c r="F4032" s="357"/>
      <c r="G4032" s="358"/>
    </row>
    <row r="4033" spans="1:7" ht="20.100000000000001" customHeight="1">
      <c r="A4033" s="354" t="s">
        <v>21</v>
      </c>
      <c r="B4033" s="394">
        <f>IFERROR(VLOOKUP(COUNTIF($A$1:A4033,"ITEM:"),Tabla_NumeroItem,2,FALSE),"")</f>
        <v>77</v>
      </c>
      <c r="C4033" s="360" t="str">
        <f>IFERROR(VLOOKUP(B4033,Tabla_CyP,2,FALSE),"")</f>
        <v xml:space="preserve">Red de agua potable - Relleno superior </v>
      </c>
      <c r="D4033" s="338"/>
      <c r="E4033" s="356"/>
      <c r="F4033" s="351" t="s">
        <v>22</v>
      </c>
      <c r="G4033" s="362" t="str">
        <f>IFERROR(VLOOKUP(B4033,Tabla_CyP,4,FALSE),"")</f>
        <v>m3</v>
      </c>
    </row>
    <row r="4034" spans="1:7" ht="20.100000000000001" customHeight="1">
      <c r="A4034" s="354"/>
      <c r="B4034" s="355"/>
      <c r="C4034" s="360"/>
      <c r="D4034" s="338"/>
      <c r="E4034" s="356"/>
      <c r="F4034" s="357"/>
      <c r="G4034" s="358"/>
    </row>
    <row r="4035" spans="1:7" ht="20.100000000000001" customHeight="1">
      <c r="A4035" s="628" t="s">
        <v>581</v>
      </c>
      <c r="B4035" s="629"/>
      <c r="C4035" s="630" t="s">
        <v>0</v>
      </c>
      <c r="D4035" s="630" t="s">
        <v>23</v>
      </c>
      <c r="E4035" s="632" t="s">
        <v>24</v>
      </c>
      <c r="F4035" s="624" t="s">
        <v>25</v>
      </c>
      <c r="G4035" s="626" t="s">
        <v>26</v>
      </c>
    </row>
    <row r="4036" spans="1:7" ht="20.100000000000001" customHeight="1">
      <c r="A4036" s="363" t="s">
        <v>582</v>
      </c>
      <c r="B4036" s="364" t="s">
        <v>583</v>
      </c>
      <c r="C4036" s="631"/>
      <c r="D4036" s="631"/>
      <c r="E4036" s="633"/>
      <c r="F4036" s="625"/>
      <c r="G4036" s="627"/>
    </row>
    <row r="4037" spans="1:7" ht="20.100000000000001" customHeight="1">
      <c r="A4037" s="599"/>
      <c r="B4037" s="365"/>
      <c r="C4037" s="366" t="s">
        <v>721</v>
      </c>
      <c r="D4037" s="367"/>
      <c r="E4037" s="368"/>
      <c r="F4037" s="369"/>
      <c r="G4037" s="370"/>
    </row>
    <row r="4038" spans="1:7" ht="20.100000000000001" customHeight="1">
      <c r="A4038" s="371" t="str">
        <f t="shared" ref="A4038:A4051" si="1187">IFERROR(VLOOKUP(C4038,Tabla_Insumos,4,FALSE),"")</f>
        <v/>
      </c>
      <c r="B4038" s="336" t="str">
        <f t="shared" ref="B4038:B4051" si="1188">IFERROR(VLOOKUP(C4038,Tabla_Insumos,5,FALSE),"")</f>
        <v/>
      </c>
      <c r="C4038" s="404"/>
      <c r="D4038" s="333" t="str">
        <f t="shared" ref="D4038:D4051" si="1189">IFERROR(VLOOKUP(C4038,Tabla_Insumos,2,FALSE),"")</f>
        <v/>
      </c>
      <c r="E4038" s="373"/>
      <c r="F4038" s="339">
        <f t="shared" ref="F4038:F4051" si="1190">IFERROR(VLOOKUP(C4038,Tabla_Insumos,3,FALSE),0)</f>
        <v>0</v>
      </c>
      <c r="G4038" s="340">
        <f>ROUND(E4038*F4038,2)</f>
        <v>0</v>
      </c>
    </row>
    <row r="4039" spans="1:7" ht="20.100000000000001" customHeight="1">
      <c r="A4039" s="371" t="str">
        <f t="shared" si="1187"/>
        <v/>
      </c>
      <c r="B4039" s="336" t="str">
        <f t="shared" si="1188"/>
        <v/>
      </c>
      <c r="C4039" s="428"/>
      <c r="D4039" s="333" t="str">
        <f t="shared" si="1189"/>
        <v/>
      </c>
      <c r="E4039" s="429"/>
      <c r="F4039" s="339">
        <f t="shared" si="1190"/>
        <v>0</v>
      </c>
      <c r="G4039" s="340">
        <f t="shared" ref="G4039:G4051" si="1191">ROUND(E4039*F4039,2)</f>
        <v>0</v>
      </c>
    </row>
    <row r="4040" spans="1:7" ht="20.100000000000001" customHeight="1">
      <c r="A4040" s="371" t="str">
        <f t="shared" si="1187"/>
        <v/>
      </c>
      <c r="B4040" s="336" t="str">
        <f t="shared" si="1188"/>
        <v/>
      </c>
      <c r="C4040" s="428"/>
      <c r="D4040" s="333" t="str">
        <f t="shared" si="1189"/>
        <v/>
      </c>
      <c r="E4040" s="429"/>
      <c r="F4040" s="339">
        <f t="shared" si="1190"/>
        <v>0</v>
      </c>
      <c r="G4040" s="340">
        <f t="shared" si="1191"/>
        <v>0</v>
      </c>
    </row>
    <row r="4041" spans="1:7" ht="20.100000000000001" customHeight="1">
      <c r="A4041" s="371" t="str">
        <f t="shared" si="1187"/>
        <v/>
      </c>
      <c r="B4041" s="336" t="str">
        <f t="shared" si="1188"/>
        <v/>
      </c>
      <c r="C4041" s="428"/>
      <c r="D4041" s="333" t="str">
        <f t="shared" si="1189"/>
        <v/>
      </c>
      <c r="E4041" s="429"/>
      <c r="F4041" s="339">
        <f t="shared" si="1190"/>
        <v>0</v>
      </c>
      <c r="G4041" s="340">
        <f t="shared" si="1191"/>
        <v>0</v>
      </c>
    </row>
    <row r="4042" spans="1:7" ht="20.100000000000001" customHeight="1">
      <c r="A4042" s="371" t="str">
        <f t="shared" si="1187"/>
        <v/>
      </c>
      <c r="B4042" s="336" t="str">
        <f t="shared" si="1188"/>
        <v/>
      </c>
      <c r="C4042" s="428"/>
      <c r="D4042" s="333" t="str">
        <f t="shared" si="1189"/>
        <v/>
      </c>
      <c r="E4042" s="429"/>
      <c r="F4042" s="339">
        <f t="shared" si="1190"/>
        <v>0</v>
      </c>
      <c r="G4042" s="340">
        <f t="shared" si="1191"/>
        <v>0</v>
      </c>
    </row>
    <row r="4043" spans="1:7" ht="20.100000000000001" customHeight="1">
      <c r="A4043" s="371" t="str">
        <f t="shared" si="1187"/>
        <v/>
      </c>
      <c r="B4043" s="336" t="str">
        <f t="shared" si="1188"/>
        <v/>
      </c>
      <c r="C4043" s="409"/>
      <c r="D4043" s="333" t="str">
        <f t="shared" si="1189"/>
        <v/>
      </c>
      <c r="E4043" s="373"/>
      <c r="F4043" s="339">
        <f t="shared" si="1190"/>
        <v>0</v>
      </c>
      <c r="G4043" s="340">
        <f t="shared" si="1191"/>
        <v>0</v>
      </c>
    </row>
    <row r="4044" spans="1:7" ht="20.100000000000001" customHeight="1">
      <c r="A4044" s="371" t="str">
        <f t="shared" si="1187"/>
        <v/>
      </c>
      <c r="B4044" s="336" t="str">
        <f t="shared" si="1188"/>
        <v/>
      </c>
      <c r="C4044" s="372"/>
      <c r="D4044" s="333" t="str">
        <f t="shared" si="1189"/>
        <v/>
      </c>
      <c r="E4044" s="373"/>
      <c r="F4044" s="339">
        <f t="shared" si="1190"/>
        <v>0</v>
      </c>
      <c r="G4044" s="340">
        <f t="shared" si="1191"/>
        <v>0</v>
      </c>
    </row>
    <row r="4045" spans="1:7" ht="20.100000000000001" customHeight="1">
      <c r="A4045" s="371" t="str">
        <f t="shared" si="1187"/>
        <v/>
      </c>
      <c r="B4045" s="336" t="str">
        <f t="shared" si="1188"/>
        <v/>
      </c>
      <c r="C4045" s="372"/>
      <c r="D4045" s="333" t="str">
        <f t="shared" si="1189"/>
        <v/>
      </c>
      <c r="E4045" s="373"/>
      <c r="F4045" s="339">
        <f t="shared" si="1190"/>
        <v>0</v>
      </c>
      <c r="G4045" s="340">
        <f t="shared" si="1191"/>
        <v>0</v>
      </c>
    </row>
    <row r="4046" spans="1:7" ht="20.100000000000001" customHeight="1">
      <c r="A4046" s="371" t="str">
        <f t="shared" si="1187"/>
        <v/>
      </c>
      <c r="B4046" s="336" t="str">
        <f t="shared" si="1188"/>
        <v/>
      </c>
      <c r="C4046" s="372"/>
      <c r="D4046" s="333" t="str">
        <f t="shared" si="1189"/>
        <v/>
      </c>
      <c r="E4046" s="373"/>
      <c r="F4046" s="339">
        <f t="shared" si="1190"/>
        <v>0</v>
      </c>
      <c r="G4046" s="340">
        <f t="shared" si="1191"/>
        <v>0</v>
      </c>
    </row>
    <row r="4047" spans="1:7" ht="20.100000000000001" customHeight="1">
      <c r="A4047" s="371" t="str">
        <f t="shared" si="1187"/>
        <v/>
      </c>
      <c r="B4047" s="336" t="str">
        <f t="shared" si="1188"/>
        <v/>
      </c>
      <c r="C4047" s="372"/>
      <c r="D4047" s="333" t="str">
        <f t="shared" si="1189"/>
        <v/>
      </c>
      <c r="E4047" s="373"/>
      <c r="F4047" s="339">
        <f t="shared" si="1190"/>
        <v>0</v>
      </c>
      <c r="G4047" s="340">
        <f t="shared" si="1191"/>
        <v>0</v>
      </c>
    </row>
    <row r="4048" spans="1:7" ht="20.100000000000001" customHeight="1">
      <c r="A4048" s="371" t="str">
        <f t="shared" si="1187"/>
        <v/>
      </c>
      <c r="B4048" s="336" t="str">
        <f t="shared" si="1188"/>
        <v/>
      </c>
      <c r="C4048" s="372"/>
      <c r="D4048" s="333" t="str">
        <f t="shared" si="1189"/>
        <v/>
      </c>
      <c r="E4048" s="373"/>
      <c r="F4048" s="339">
        <f t="shared" si="1190"/>
        <v>0</v>
      </c>
      <c r="G4048" s="340">
        <f t="shared" si="1191"/>
        <v>0</v>
      </c>
    </row>
    <row r="4049" spans="1:7" ht="20.100000000000001" customHeight="1">
      <c r="A4049" s="371" t="str">
        <f t="shared" si="1187"/>
        <v/>
      </c>
      <c r="B4049" s="336" t="str">
        <f t="shared" si="1188"/>
        <v/>
      </c>
      <c r="C4049" s="372"/>
      <c r="D4049" s="333" t="str">
        <f t="shared" si="1189"/>
        <v/>
      </c>
      <c r="E4049" s="373"/>
      <c r="F4049" s="339">
        <f t="shared" si="1190"/>
        <v>0</v>
      </c>
      <c r="G4049" s="340">
        <f t="shared" si="1191"/>
        <v>0</v>
      </c>
    </row>
    <row r="4050" spans="1:7" ht="20.100000000000001" customHeight="1">
      <c r="A4050" s="371" t="str">
        <f t="shared" si="1187"/>
        <v/>
      </c>
      <c r="B4050" s="336" t="str">
        <f t="shared" si="1188"/>
        <v/>
      </c>
      <c r="C4050" s="372"/>
      <c r="D4050" s="333" t="str">
        <f t="shared" si="1189"/>
        <v/>
      </c>
      <c r="E4050" s="373"/>
      <c r="F4050" s="339">
        <f t="shared" si="1190"/>
        <v>0</v>
      </c>
      <c r="G4050" s="340">
        <f t="shared" si="1191"/>
        <v>0</v>
      </c>
    </row>
    <row r="4051" spans="1:7" ht="20.100000000000001" customHeight="1">
      <c r="A4051" s="371" t="str">
        <f t="shared" si="1187"/>
        <v/>
      </c>
      <c r="B4051" s="336" t="str">
        <f t="shared" si="1188"/>
        <v/>
      </c>
      <c r="C4051" s="372"/>
      <c r="D4051" s="333" t="str">
        <f t="shared" si="1189"/>
        <v/>
      </c>
      <c r="E4051" s="373"/>
      <c r="F4051" s="339">
        <f t="shared" si="1190"/>
        <v>0</v>
      </c>
      <c r="G4051" s="340">
        <f t="shared" si="1191"/>
        <v>0</v>
      </c>
    </row>
    <row r="4052" spans="1:7" ht="20.100000000000001" customHeight="1">
      <c r="A4052" s="374"/>
      <c r="B4052" s="360"/>
      <c r="C4052" s="360"/>
      <c r="D4052" s="338"/>
      <c r="E4052" s="356"/>
      <c r="F4052" s="598" t="s">
        <v>27</v>
      </c>
      <c r="G4052" s="341">
        <f>SUBTOTAL(9,G4038:G4051)</f>
        <v>0</v>
      </c>
    </row>
    <row r="4053" spans="1:7" ht="20.100000000000001" customHeight="1">
      <c r="A4053" s="374"/>
      <c r="B4053" s="360"/>
      <c r="C4053" s="347" t="s">
        <v>722</v>
      </c>
      <c r="D4053" s="338"/>
      <c r="E4053" s="356"/>
      <c r="F4053" s="357"/>
      <c r="G4053" s="375"/>
    </row>
    <row r="4054" spans="1:7" ht="20.100000000000001" customHeight="1">
      <c r="A4054" s="371" t="str">
        <f t="shared" ref="A4054:A4061" si="1192">IFERROR(VLOOKUP(C4054,Tabla_Insumos,4,FALSE),"")</f>
        <v/>
      </c>
      <c r="B4054" s="336" t="str">
        <f t="shared" ref="B4054:B4061" si="1193">IFERROR(VLOOKUP(C4054,Tabla_Insumos,5,FALSE),"")</f>
        <v/>
      </c>
      <c r="C4054" s="372"/>
      <c r="D4054" s="333" t="str">
        <f t="shared" ref="D4054:D4061" si="1194">IFERROR(VLOOKUP(C4054,Tabla_Insumos,2,FALSE),"")</f>
        <v/>
      </c>
      <c r="E4054" s="373"/>
      <c r="F4054" s="376">
        <f t="shared" ref="F4054:F4061" si="1195">IFERROR(VLOOKUP(C4054,Tabla_Insumos,3,FALSE),0)</f>
        <v>0</v>
      </c>
      <c r="G4054" s="340">
        <f>ROUND(E4054*F4054,2)</f>
        <v>0</v>
      </c>
    </row>
    <row r="4055" spans="1:7" ht="20.100000000000001" customHeight="1">
      <c r="A4055" s="371" t="str">
        <f t="shared" si="1192"/>
        <v/>
      </c>
      <c r="B4055" s="336" t="str">
        <f t="shared" si="1193"/>
        <v/>
      </c>
      <c r="C4055" s="372"/>
      <c r="D4055" s="333" t="str">
        <f t="shared" si="1194"/>
        <v/>
      </c>
      <c r="E4055" s="373"/>
      <c r="F4055" s="376">
        <f t="shared" si="1195"/>
        <v>0</v>
      </c>
      <c r="G4055" s="340">
        <f t="shared" ref="G4055:G4061" si="1196">ROUND(E4055*F4055,2)</f>
        <v>0</v>
      </c>
    </row>
    <row r="4056" spans="1:7" ht="20.100000000000001" customHeight="1">
      <c r="A4056" s="371" t="str">
        <f t="shared" si="1192"/>
        <v/>
      </c>
      <c r="B4056" s="336" t="str">
        <f t="shared" si="1193"/>
        <v/>
      </c>
      <c r="C4056" s="372"/>
      <c r="D4056" s="333" t="str">
        <f t="shared" si="1194"/>
        <v/>
      </c>
      <c r="E4056" s="373"/>
      <c r="F4056" s="376">
        <f>+G4054+G4055</f>
        <v>0</v>
      </c>
      <c r="G4056" s="340">
        <f t="shared" si="1196"/>
        <v>0</v>
      </c>
    </row>
    <row r="4057" spans="1:7" ht="20.100000000000001" customHeight="1">
      <c r="A4057" s="371" t="str">
        <f t="shared" si="1192"/>
        <v/>
      </c>
      <c r="B4057" s="336" t="str">
        <f t="shared" si="1193"/>
        <v/>
      </c>
      <c r="C4057" s="372"/>
      <c r="D4057" s="333" t="str">
        <f t="shared" si="1194"/>
        <v/>
      </c>
      <c r="E4057" s="373"/>
      <c r="F4057" s="376">
        <f>+G4054+G4055+G4056</f>
        <v>0</v>
      </c>
      <c r="G4057" s="340">
        <f t="shared" si="1196"/>
        <v>0</v>
      </c>
    </row>
    <row r="4058" spans="1:7" ht="20.100000000000001" customHeight="1">
      <c r="A4058" s="371" t="str">
        <f t="shared" si="1192"/>
        <v/>
      </c>
      <c r="B4058" s="336" t="str">
        <f t="shared" si="1193"/>
        <v/>
      </c>
      <c r="C4058" s="336"/>
      <c r="D4058" s="333" t="str">
        <f t="shared" si="1194"/>
        <v/>
      </c>
      <c r="E4058" s="337"/>
      <c r="F4058" s="376">
        <f t="shared" si="1195"/>
        <v>0</v>
      </c>
      <c r="G4058" s="340">
        <f t="shared" si="1196"/>
        <v>0</v>
      </c>
    </row>
    <row r="4059" spans="1:7" ht="20.100000000000001" customHeight="1">
      <c r="A4059" s="371" t="str">
        <f t="shared" si="1192"/>
        <v/>
      </c>
      <c r="B4059" s="336" t="str">
        <f t="shared" si="1193"/>
        <v/>
      </c>
      <c r="C4059" s="336"/>
      <c r="D4059" s="333" t="str">
        <f t="shared" si="1194"/>
        <v/>
      </c>
      <c r="E4059" s="337"/>
      <c r="F4059" s="376">
        <f t="shared" si="1195"/>
        <v>0</v>
      </c>
      <c r="G4059" s="340">
        <f t="shared" si="1196"/>
        <v>0</v>
      </c>
    </row>
    <row r="4060" spans="1:7" ht="20.100000000000001" customHeight="1">
      <c r="A4060" s="371" t="str">
        <f t="shared" si="1192"/>
        <v/>
      </c>
      <c r="B4060" s="336" t="str">
        <f t="shared" si="1193"/>
        <v/>
      </c>
      <c r="C4060" s="372"/>
      <c r="D4060" s="333" t="str">
        <f t="shared" si="1194"/>
        <v/>
      </c>
      <c r="E4060" s="373"/>
      <c r="F4060" s="376">
        <f t="shared" si="1195"/>
        <v>0</v>
      </c>
      <c r="G4060" s="340">
        <f t="shared" si="1196"/>
        <v>0</v>
      </c>
    </row>
    <row r="4061" spans="1:7" ht="20.100000000000001" customHeight="1">
      <c r="A4061" s="371" t="str">
        <f t="shared" si="1192"/>
        <v/>
      </c>
      <c r="B4061" s="336" t="str">
        <f t="shared" si="1193"/>
        <v/>
      </c>
      <c r="C4061" s="372"/>
      <c r="D4061" s="333" t="str">
        <f t="shared" si="1194"/>
        <v/>
      </c>
      <c r="E4061" s="373"/>
      <c r="F4061" s="376">
        <f t="shared" si="1195"/>
        <v>0</v>
      </c>
      <c r="G4061" s="340">
        <f t="shared" si="1196"/>
        <v>0</v>
      </c>
    </row>
    <row r="4062" spans="1:7" ht="20.100000000000001" customHeight="1">
      <c r="A4062" s="374"/>
      <c r="B4062" s="360"/>
      <c r="C4062" s="360"/>
      <c r="D4062" s="338"/>
      <c r="E4062" s="356"/>
      <c r="F4062" s="598" t="s">
        <v>28</v>
      </c>
      <c r="G4062" s="341">
        <f>SUBTOTAL(9,G4054:G4061)</f>
        <v>0</v>
      </c>
    </row>
    <row r="4063" spans="1:7" ht="20.100000000000001" customHeight="1">
      <c r="A4063" s="374"/>
      <c r="B4063" s="360"/>
      <c r="C4063" s="347" t="s">
        <v>723</v>
      </c>
      <c r="D4063" s="338"/>
      <c r="E4063" s="356"/>
      <c r="F4063" s="357"/>
      <c r="G4063" s="375"/>
    </row>
    <row r="4064" spans="1:7" ht="20.100000000000001" customHeight="1">
      <c r="A4064" s="371" t="str">
        <f t="shared" ref="A4064:A4072" si="1197">IFERROR(VLOOKUP(C4064,Tabla_Insumos,4,FALSE),"")</f>
        <v/>
      </c>
      <c r="B4064" s="336" t="str">
        <f t="shared" ref="B4064:B4072" si="1198">IFERROR(VLOOKUP(C4064,Tabla_Insumos,5,FALSE),"")</f>
        <v/>
      </c>
      <c r="C4064" s="377"/>
      <c r="D4064" s="333" t="str">
        <f t="shared" ref="D4064:D4072" si="1199">IFERROR(VLOOKUP(C4064,Tabla_Insumos,2,FALSE),"")</f>
        <v/>
      </c>
      <c r="E4064" s="422"/>
      <c r="F4064" s="339">
        <f t="shared" ref="F4064:F4072" si="1200">IFERROR(VLOOKUP(C4064,Tabla_Insumos,3,FALSE),0)</f>
        <v>0</v>
      </c>
      <c r="G4064" s="340">
        <f>ROUND(E4064*F4064,2)</f>
        <v>0</v>
      </c>
    </row>
    <row r="4065" spans="1:7" ht="20.100000000000001" customHeight="1">
      <c r="A4065" s="371" t="str">
        <f t="shared" si="1197"/>
        <v/>
      </c>
      <c r="B4065" s="336" t="str">
        <f t="shared" si="1198"/>
        <v/>
      </c>
      <c r="C4065" s="425"/>
      <c r="D4065" s="333" t="str">
        <f t="shared" si="1199"/>
        <v/>
      </c>
      <c r="E4065" s="422"/>
      <c r="F4065" s="339">
        <f t="shared" si="1200"/>
        <v>0</v>
      </c>
      <c r="G4065" s="340">
        <f t="shared" ref="G4065:G4072" si="1201">ROUND(E4065*F4065,2)</f>
        <v>0</v>
      </c>
    </row>
    <row r="4066" spans="1:7" ht="20.100000000000001" customHeight="1">
      <c r="A4066" s="371" t="str">
        <f t="shared" si="1197"/>
        <v/>
      </c>
      <c r="B4066" s="336" t="str">
        <f t="shared" si="1198"/>
        <v/>
      </c>
      <c r="C4066" s="425"/>
      <c r="D4066" s="333" t="str">
        <f t="shared" si="1199"/>
        <v/>
      </c>
      <c r="E4066" s="422"/>
      <c r="F4066" s="339">
        <f t="shared" si="1200"/>
        <v>0</v>
      </c>
      <c r="G4066" s="340">
        <f t="shared" si="1201"/>
        <v>0</v>
      </c>
    </row>
    <row r="4067" spans="1:7" ht="20.100000000000001" customHeight="1">
      <c r="A4067" s="371" t="str">
        <f t="shared" si="1197"/>
        <v/>
      </c>
      <c r="B4067" s="336" t="str">
        <f t="shared" si="1198"/>
        <v/>
      </c>
      <c r="C4067" s="377"/>
      <c r="D4067" s="333" t="str">
        <f t="shared" si="1199"/>
        <v/>
      </c>
      <c r="E4067" s="337"/>
      <c r="F4067" s="339">
        <f t="shared" si="1200"/>
        <v>0</v>
      </c>
      <c r="G4067" s="340">
        <f t="shared" si="1201"/>
        <v>0</v>
      </c>
    </row>
    <row r="4068" spans="1:7" ht="20.100000000000001" customHeight="1">
      <c r="A4068" s="371" t="str">
        <f t="shared" si="1197"/>
        <v/>
      </c>
      <c r="B4068" s="336" t="str">
        <f t="shared" si="1198"/>
        <v/>
      </c>
      <c r="C4068" s="378"/>
      <c r="D4068" s="333" t="str">
        <f t="shared" si="1199"/>
        <v/>
      </c>
      <c r="E4068" s="337"/>
      <c r="F4068" s="339">
        <f t="shared" si="1200"/>
        <v>0</v>
      </c>
      <c r="G4068" s="340">
        <f t="shared" si="1201"/>
        <v>0</v>
      </c>
    </row>
    <row r="4069" spans="1:7" ht="20.100000000000001" customHeight="1">
      <c r="A4069" s="371" t="str">
        <f t="shared" si="1197"/>
        <v/>
      </c>
      <c r="B4069" s="336" t="str">
        <f t="shared" si="1198"/>
        <v/>
      </c>
      <c r="C4069" s="372"/>
      <c r="D4069" s="333" t="str">
        <f t="shared" si="1199"/>
        <v/>
      </c>
      <c r="E4069" s="373"/>
      <c r="F4069" s="339">
        <f t="shared" si="1200"/>
        <v>0</v>
      </c>
      <c r="G4069" s="340">
        <f t="shared" si="1201"/>
        <v>0</v>
      </c>
    </row>
    <row r="4070" spans="1:7" ht="20.100000000000001" customHeight="1">
      <c r="A4070" s="371" t="str">
        <f t="shared" si="1197"/>
        <v/>
      </c>
      <c r="B4070" s="336" t="str">
        <f t="shared" si="1198"/>
        <v/>
      </c>
      <c r="C4070" s="372"/>
      <c r="D4070" s="333" t="str">
        <f t="shared" si="1199"/>
        <v/>
      </c>
      <c r="E4070" s="373"/>
      <c r="F4070" s="339">
        <f t="shared" si="1200"/>
        <v>0</v>
      </c>
      <c r="G4070" s="340">
        <f t="shared" si="1201"/>
        <v>0</v>
      </c>
    </row>
    <row r="4071" spans="1:7" ht="20.100000000000001" customHeight="1">
      <c r="A4071" s="371" t="str">
        <f t="shared" si="1197"/>
        <v/>
      </c>
      <c r="B4071" s="336" t="str">
        <f t="shared" si="1198"/>
        <v/>
      </c>
      <c r="C4071" s="372"/>
      <c r="D4071" s="333" t="str">
        <f t="shared" si="1199"/>
        <v/>
      </c>
      <c r="E4071" s="373"/>
      <c r="F4071" s="339">
        <f t="shared" si="1200"/>
        <v>0</v>
      </c>
      <c r="G4071" s="340">
        <f t="shared" si="1201"/>
        <v>0</v>
      </c>
    </row>
    <row r="4072" spans="1:7" ht="20.100000000000001" customHeight="1">
      <c r="A4072" s="371" t="str">
        <f t="shared" si="1197"/>
        <v/>
      </c>
      <c r="B4072" s="336" t="str">
        <f t="shared" si="1198"/>
        <v/>
      </c>
      <c r="C4072" s="372"/>
      <c r="D4072" s="333" t="str">
        <f t="shared" si="1199"/>
        <v/>
      </c>
      <c r="E4072" s="373"/>
      <c r="F4072" s="339">
        <f t="shared" si="1200"/>
        <v>0</v>
      </c>
      <c r="G4072" s="340">
        <f t="shared" si="1201"/>
        <v>0</v>
      </c>
    </row>
    <row r="4073" spans="1:7" ht="20.100000000000001" customHeight="1">
      <c r="A4073" s="379"/>
      <c r="B4073" s="338"/>
      <c r="C4073" s="360"/>
      <c r="D4073" s="338"/>
      <c r="E4073" s="356"/>
      <c r="F4073" s="598" t="s">
        <v>29</v>
      </c>
      <c r="G4073" s="341">
        <f>SUBTOTAL(9,G4064:G4072)</f>
        <v>0</v>
      </c>
    </row>
    <row r="4074" spans="1:7" ht="20.100000000000001" customHeight="1" thickBot="1">
      <c r="A4074" s="380"/>
      <c r="B4074" s="381"/>
      <c r="C4074" s="382"/>
      <c r="D4074" s="381"/>
      <c r="E4074" s="383"/>
      <c r="F4074" s="384"/>
      <c r="G4074" s="385"/>
    </row>
    <row r="4075" spans="1:7" ht="20.100000000000001" customHeight="1" thickBot="1">
      <c r="A4075" s="395">
        <f>B4033</f>
        <v>77</v>
      </c>
      <c r="B4075" s="386" t="str">
        <f>C4033</f>
        <v xml:space="preserve">Red de agua potable - Relleno superior </v>
      </c>
      <c r="C4075" s="387"/>
      <c r="D4075" s="387" t="s">
        <v>30</v>
      </c>
      <c r="E4075" s="388"/>
      <c r="F4075" s="389" t="s">
        <v>31</v>
      </c>
      <c r="G4075" s="390">
        <f>SUBTOTAL(9,G4038:G4074)</f>
        <v>0</v>
      </c>
    </row>
    <row r="4076" spans="1:7" ht="20.100000000000001" customHeight="1" thickTop="1" thickBot="1"/>
    <row r="4077" spans="1:7" ht="20.100000000000001" customHeight="1" thickTop="1">
      <c r="A4077" s="391" t="s">
        <v>1255</v>
      </c>
      <c r="B4077" s="392"/>
      <c r="C4077" s="392"/>
      <c r="D4077" s="392"/>
      <c r="E4077" s="392"/>
      <c r="F4077" s="392"/>
      <c r="G4077" s="393"/>
    </row>
    <row r="4078" spans="1:7" ht="20.100000000000001" customHeight="1">
      <c r="A4078" s="344" t="s">
        <v>719</v>
      </c>
      <c r="B4078" s="345" t="str">
        <f>Comitente</f>
        <v>INSTITUTO PROVINCIAL DE LA VIVIENDA</v>
      </c>
      <c r="C4078" s="346"/>
      <c r="D4078" s="347"/>
      <c r="E4078" s="347"/>
      <c r="F4078" s="348"/>
      <c r="G4078" s="349"/>
    </row>
    <row r="4079" spans="1:7" ht="20.100000000000001" customHeight="1">
      <c r="A4079" s="344" t="s">
        <v>720</v>
      </c>
      <c r="B4079" s="345" t="str">
        <f>Contratista</f>
        <v>xxxxxx</v>
      </c>
      <c r="C4079" s="350"/>
      <c r="D4079" s="350"/>
      <c r="E4079" s="350"/>
      <c r="F4079" s="351"/>
      <c r="G4079" s="352"/>
    </row>
    <row r="4080" spans="1:7" ht="20.100000000000001" customHeight="1">
      <c r="A4080" s="344" t="s">
        <v>20</v>
      </c>
      <c r="B4080" s="345" t="str">
        <f>Obra</f>
        <v>BARRIO SAN CAYETANO - DPTO. CHIMBAS</v>
      </c>
      <c r="C4080" s="350"/>
      <c r="D4080" s="350"/>
      <c r="E4080" s="350"/>
      <c r="F4080" s="351" t="s">
        <v>33</v>
      </c>
      <c r="G4080" s="353">
        <f>+Datos!$C$10</f>
        <v>43525</v>
      </c>
    </row>
    <row r="4081" spans="1:7" ht="20.100000000000001" customHeight="1">
      <c r="A4081" s="354" t="s">
        <v>718</v>
      </c>
      <c r="B4081" s="355" t="str">
        <f>Ubicación</f>
        <v>DPTO. CHIMBAS</v>
      </c>
      <c r="C4081" s="355"/>
      <c r="D4081" s="338"/>
      <c r="E4081" s="356"/>
      <c r="F4081" s="357"/>
      <c r="G4081" s="358"/>
    </row>
    <row r="4082" spans="1:7" ht="20.100000000000001" customHeight="1">
      <c r="A4082" s="354" t="s">
        <v>34</v>
      </c>
      <c r="B4082" s="359" t="s">
        <v>1126</v>
      </c>
      <c r="C4082" s="360" t="str">
        <f>IFERROR(VLOOKUP(B4082,Tabla_CyP,2,FALSE),"")</f>
        <v>INFRAESTRUCTURA</v>
      </c>
      <c r="D4082" s="361"/>
      <c r="E4082" s="356"/>
      <c r="F4082" s="357"/>
      <c r="G4082" s="358"/>
    </row>
    <row r="4083" spans="1:7" ht="20.100000000000001" customHeight="1">
      <c r="A4083" s="354" t="s">
        <v>21</v>
      </c>
      <c r="B4083" s="394">
        <f>IFERROR(VLOOKUP(COUNTIF($A$1:A4083,"ITEM:"),Tabla_NumeroItem,2,FALSE),"")</f>
        <v>78</v>
      </c>
      <c r="C4083" s="360" t="str">
        <f>IFERROR(VLOOKUP(B4083,Tabla_CyP,2,FALSE),"")</f>
        <v>Red de agua potable - Conexiones domiciliarias agua potable (Provisión, acarreo y coloc. mat. polietileno k10-abrazadera, férula, llave maestra y medidor de caudal, incl UV)</v>
      </c>
      <c r="D4083" s="338"/>
      <c r="E4083" s="356"/>
      <c r="F4083" s="351" t="s">
        <v>22</v>
      </c>
      <c r="G4083" s="362" t="str">
        <f>IFERROR(VLOOKUP(B4083,Tabla_CyP,4,FALSE),"")</f>
        <v>u</v>
      </c>
    </row>
    <row r="4084" spans="1:7" ht="20.100000000000001" customHeight="1">
      <c r="A4084" s="354"/>
      <c r="B4084" s="355"/>
      <c r="C4084" s="360"/>
      <c r="D4084" s="338"/>
      <c r="E4084" s="356"/>
      <c r="F4084" s="357"/>
      <c r="G4084" s="358"/>
    </row>
    <row r="4085" spans="1:7" ht="20.100000000000001" customHeight="1">
      <c r="A4085" s="628" t="s">
        <v>581</v>
      </c>
      <c r="B4085" s="629"/>
      <c r="C4085" s="630" t="s">
        <v>0</v>
      </c>
      <c r="D4085" s="630" t="s">
        <v>23</v>
      </c>
      <c r="E4085" s="632" t="s">
        <v>24</v>
      </c>
      <c r="F4085" s="624" t="s">
        <v>25</v>
      </c>
      <c r="G4085" s="626" t="s">
        <v>26</v>
      </c>
    </row>
    <row r="4086" spans="1:7" ht="20.100000000000001" customHeight="1">
      <c r="A4086" s="363" t="s">
        <v>582</v>
      </c>
      <c r="B4086" s="364" t="s">
        <v>583</v>
      </c>
      <c r="C4086" s="631"/>
      <c r="D4086" s="631"/>
      <c r="E4086" s="633"/>
      <c r="F4086" s="625"/>
      <c r="G4086" s="627"/>
    </row>
    <row r="4087" spans="1:7" ht="20.100000000000001" customHeight="1">
      <c r="A4087" s="599"/>
      <c r="B4087" s="365"/>
      <c r="C4087" s="366" t="s">
        <v>721</v>
      </c>
      <c r="D4087" s="367"/>
      <c r="E4087" s="368"/>
      <c r="F4087" s="369"/>
      <c r="G4087" s="370"/>
    </row>
    <row r="4088" spans="1:7" ht="20.100000000000001" customHeight="1">
      <c r="A4088" s="371" t="str">
        <f t="shared" ref="A4088:A4101" si="1202">IFERROR(VLOOKUP(C4088,Tabla_Insumos,4,FALSE),"")</f>
        <v/>
      </c>
      <c r="B4088" s="336" t="str">
        <f t="shared" ref="B4088:B4101" si="1203">IFERROR(VLOOKUP(C4088,Tabla_Insumos,5,FALSE),"")</f>
        <v/>
      </c>
      <c r="C4088" s="404"/>
      <c r="D4088" s="333" t="str">
        <f t="shared" ref="D4088:D4101" si="1204">IFERROR(VLOOKUP(C4088,Tabla_Insumos,2,FALSE),"")</f>
        <v/>
      </c>
      <c r="E4088" s="429"/>
      <c r="F4088" s="339">
        <f t="shared" ref="F4088:F4101" si="1205">IFERROR(VLOOKUP(C4088,Tabla_Insumos,3,FALSE),0)</f>
        <v>0</v>
      </c>
      <c r="G4088" s="340">
        <f>ROUND(E4088*F4088,2)</f>
        <v>0</v>
      </c>
    </row>
    <row r="4089" spans="1:7" ht="20.100000000000001" customHeight="1">
      <c r="A4089" s="371" t="str">
        <f t="shared" si="1202"/>
        <v/>
      </c>
      <c r="B4089" s="336" t="str">
        <f t="shared" si="1203"/>
        <v/>
      </c>
      <c r="C4089" s="428"/>
      <c r="D4089" s="333" t="str">
        <f t="shared" si="1204"/>
        <v/>
      </c>
      <c r="E4089" s="429"/>
      <c r="F4089" s="339">
        <f t="shared" si="1205"/>
        <v>0</v>
      </c>
      <c r="G4089" s="340">
        <f t="shared" ref="G4089:G4101" si="1206">ROUND(E4089*F4089,2)</f>
        <v>0</v>
      </c>
    </row>
    <row r="4090" spans="1:7" ht="20.100000000000001" customHeight="1">
      <c r="A4090" s="371" t="str">
        <f t="shared" si="1202"/>
        <v/>
      </c>
      <c r="B4090" s="336" t="str">
        <f t="shared" si="1203"/>
        <v/>
      </c>
      <c r="C4090" s="428"/>
      <c r="D4090" s="333" t="str">
        <f t="shared" si="1204"/>
        <v/>
      </c>
      <c r="E4090" s="429"/>
      <c r="F4090" s="339">
        <f t="shared" si="1205"/>
        <v>0</v>
      </c>
      <c r="G4090" s="340">
        <f t="shared" si="1206"/>
        <v>0</v>
      </c>
    </row>
    <row r="4091" spans="1:7" ht="20.100000000000001" customHeight="1">
      <c r="A4091" s="371" t="str">
        <f t="shared" si="1202"/>
        <v/>
      </c>
      <c r="B4091" s="336" t="str">
        <f t="shared" si="1203"/>
        <v/>
      </c>
      <c r="C4091" s="428"/>
      <c r="D4091" s="333" t="str">
        <f t="shared" si="1204"/>
        <v/>
      </c>
      <c r="E4091" s="429"/>
      <c r="F4091" s="339">
        <f t="shared" si="1205"/>
        <v>0</v>
      </c>
      <c r="G4091" s="340">
        <f t="shared" si="1206"/>
        <v>0</v>
      </c>
    </row>
    <row r="4092" spans="1:7" ht="20.100000000000001" customHeight="1">
      <c r="A4092" s="371" t="str">
        <f>IFERROR(VLOOKUP(C4092,Tabla_Insumos,4,FALSE),"")</f>
        <v/>
      </c>
      <c r="B4092" s="336" t="str">
        <f>IFERROR(VLOOKUP(C4092,Tabla_Insumos,5,FALSE),"")</f>
        <v/>
      </c>
      <c r="C4092" s="428"/>
      <c r="D4092" s="333" t="str">
        <f>IFERROR(VLOOKUP(C4092,Tabla_Insumos,2,FALSE),"")</f>
        <v/>
      </c>
      <c r="E4092" s="429"/>
      <c r="F4092" s="339">
        <f>IFERROR(VLOOKUP(C4092,Tabla_Insumos,3,FALSE),0)</f>
        <v>0</v>
      </c>
      <c r="G4092" s="340">
        <f t="shared" si="1206"/>
        <v>0</v>
      </c>
    </row>
    <row r="4093" spans="1:7" ht="20.100000000000001" customHeight="1">
      <c r="A4093" s="371" t="str">
        <f>IFERROR(VLOOKUP(C4093,Tabla_Insumos,4,FALSE),"")</f>
        <v/>
      </c>
      <c r="B4093" s="336" t="str">
        <f>IFERROR(VLOOKUP(C4093,Tabla_Insumos,5,FALSE),"")</f>
        <v/>
      </c>
      <c r="C4093" s="409"/>
      <c r="D4093" s="333" t="str">
        <f>IFERROR(VLOOKUP(C4093,Tabla_Insumos,2,FALSE),"")</f>
        <v/>
      </c>
      <c r="E4093" s="373"/>
      <c r="F4093" s="339">
        <f>IFERROR(VLOOKUP(C4093,Tabla_Insumos,3,FALSE),0)</f>
        <v>0</v>
      </c>
      <c r="G4093" s="340">
        <f t="shared" si="1206"/>
        <v>0</v>
      </c>
    </row>
    <row r="4094" spans="1:7" ht="20.100000000000001" customHeight="1">
      <c r="A4094" s="371" t="str">
        <f t="shared" si="1202"/>
        <v/>
      </c>
      <c r="B4094" s="336" t="str">
        <f t="shared" si="1203"/>
        <v/>
      </c>
      <c r="C4094" s="372"/>
      <c r="D4094" s="333" t="str">
        <f t="shared" si="1204"/>
        <v/>
      </c>
      <c r="E4094" s="373"/>
      <c r="F4094" s="339">
        <f t="shared" si="1205"/>
        <v>0</v>
      </c>
      <c r="G4094" s="340">
        <f t="shared" si="1206"/>
        <v>0</v>
      </c>
    </row>
    <row r="4095" spans="1:7" ht="20.100000000000001" customHeight="1">
      <c r="A4095" s="371" t="str">
        <f t="shared" si="1202"/>
        <v/>
      </c>
      <c r="B4095" s="336" t="str">
        <f t="shared" si="1203"/>
        <v/>
      </c>
      <c r="C4095" s="372"/>
      <c r="D4095" s="333" t="str">
        <f t="shared" si="1204"/>
        <v/>
      </c>
      <c r="E4095" s="373"/>
      <c r="F4095" s="339">
        <f t="shared" si="1205"/>
        <v>0</v>
      </c>
      <c r="G4095" s="340">
        <f t="shared" si="1206"/>
        <v>0</v>
      </c>
    </row>
    <row r="4096" spans="1:7" ht="20.100000000000001" customHeight="1">
      <c r="A4096" s="371" t="str">
        <f t="shared" si="1202"/>
        <v/>
      </c>
      <c r="B4096" s="336" t="str">
        <f t="shared" si="1203"/>
        <v/>
      </c>
      <c r="C4096" s="372"/>
      <c r="D4096" s="333" t="str">
        <f t="shared" si="1204"/>
        <v/>
      </c>
      <c r="E4096" s="373"/>
      <c r="F4096" s="339">
        <f t="shared" si="1205"/>
        <v>0</v>
      </c>
      <c r="G4096" s="340">
        <f t="shared" si="1206"/>
        <v>0</v>
      </c>
    </row>
    <row r="4097" spans="1:7" ht="20.100000000000001" customHeight="1">
      <c r="A4097" s="371" t="str">
        <f t="shared" si="1202"/>
        <v/>
      </c>
      <c r="B4097" s="336" t="str">
        <f t="shared" si="1203"/>
        <v/>
      </c>
      <c r="C4097" s="372"/>
      <c r="D4097" s="333" t="str">
        <f t="shared" si="1204"/>
        <v/>
      </c>
      <c r="E4097" s="373"/>
      <c r="F4097" s="339">
        <f t="shared" si="1205"/>
        <v>0</v>
      </c>
      <c r="G4097" s="340">
        <f t="shared" si="1206"/>
        <v>0</v>
      </c>
    </row>
    <row r="4098" spans="1:7" ht="20.100000000000001" customHeight="1">
      <c r="A4098" s="371" t="str">
        <f t="shared" si="1202"/>
        <v/>
      </c>
      <c r="B4098" s="336" t="str">
        <f t="shared" si="1203"/>
        <v/>
      </c>
      <c r="C4098" s="372"/>
      <c r="D4098" s="333" t="str">
        <f t="shared" si="1204"/>
        <v/>
      </c>
      <c r="E4098" s="373"/>
      <c r="F4098" s="339">
        <f t="shared" si="1205"/>
        <v>0</v>
      </c>
      <c r="G4098" s="340">
        <f t="shared" si="1206"/>
        <v>0</v>
      </c>
    </row>
    <row r="4099" spans="1:7" ht="20.100000000000001" customHeight="1">
      <c r="A4099" s="371" t="str">
        <f t="shared" si="1202"/>
        <v/>
      </c>
      <c r="B4099" s="336" t="str">
        <f t="shared" si="1203"/>
        <v/>
      </c>
      <c r="C4099" s="372"/>
      <c r="D4099" s="333" t="str">
        <f t="shared" si="1204"/>
        <v/>
      </c>
      <c r="E4099" s="373"/>
      <c r="F4099" s="339">
        <f t="shared" si="1205"/>
        <v>0</v>
      </c>
      <c r="G4099" s="340">
        <f t="shared" si="1206"/>
        <v>0</v>
      </c>
    </row>
    <row r="4100" spans="1:7" ht="20.100000000000001" customHeight="1">
      <c r="A4100" s="371" t="str">
        <f t="shared" si="1202"/>
        <v/>
      </c>
      <c r="B4100" s="336" t="str">
        <f t="shared" si="1203"/>
        <v/>
      </c>
      <c r="C4100" s="372"/>
      <c r="D4100" s="333" t="str">
        <f t="shared" si="1204"/>
        <v/>
      </c>
      <c r="E4100" s="373"/>
      <c r="F4100" s="339">
        <f t="shared" si="1205"/>
        <v>0</v>
      </c>
      <c r="G4100" s="340">
        <f t="shared" si="1206"/>
        <v>0</v>
      </c>
    </row>
    <row r="4101" spans="1:7" ht="20.100000000000001" customHeight="1">
      <c r="A4101" s="371" t="str">
        <f t="shared" si="1202"/>
        <v/>
      </c>
      <c r="B4101" s="336" t="str">
        <f t="shared" si="1203"/>
        <v/>
      </c>
      <c r="C4101" s="372"/>
      <c r="D4101" s="333" t="str">
        <f t="shared" si="1204"/>
        <v/>
      </c>
      <c r="E4101" s="373"/>
      <c r="F4101" s="339">
        <f t="shared" si="1205"/>
        <v>0</v>
      </c>
      <c r="G4101" s="340">
        <f t="shared" si="1206"/>
        <v>0</v>
      </c>
    </row>
    <row r="4102" spans="1:7" ht="20.100000000000001" customHeight="1">
      <c r="A4102" s="374"/>
      <c r="B4102" s="360"/>
      <c r="C4102" s="360"/>
      <c r="D4102" s="338"/>
      <c r="E4102" s="356"/>
      <c r="F4102" s="598" t="s">
        <v>27</v>
      </c>
      <c r="G4102" s="341">
        <f>SUBTOTAL(9,G4088:G4101)</f>
        <v>0</v>
      </c>
    </row>
    <row r="4103" spans="1:7" ht="20.100000000000001" customHeight="1">
      <c r="A4103" s="374"/>
      <c r="B4103" s="360"/>
      <c r="C4103" s="347" t="s">
        <v>722</v>
      </c>
      <c r="D4103" s="338"/>
      <c r="E4103" s="356"/>
      <c r="F4103" s="357"/>
      <c r="G4103" s="375"/>
    </row>
    <row r="4104" spans="1:7" ht="20.100000000000001" customHeight="1">
      <c r="A4104" s="371" t="str">
        <f t="shared" ref="A4104:A4111" si="1207">IFERROR(VLOOKUP(C4104,Tabla_Insumos,4,FALSE),"")</f>
        <v/>
      </c>
      <c r="B4104" s="336" t="str">
        <f t="shared" ref="B4104:B4111" si="1208">IFERROR(VLOOKUP(C4104,Tabla_Insumos,5,FALSE),"")</f>
        <v/>
      </c>
      <c r="C4104" s="372"/>
      <c r="D4104" s="333" t="str">
        <f t="shared" ref="D4104:D4111" si="1209">IFERROR(VLOOKUP(C4104,Tabla_Insumos,2,FALSE),"")</f>
        <v/>
      </c>
      <c r="E4104" s="373"/>
      <c r="F4104" s="376">
        <f t="shared" ref="F4104:F4111" si="1210">IFERROR(VLOOKUP(C4104,Tabla_Insumos,3,FALSE),0)</f>
        <v>0</v>
      </c>
      <c r="G4104" s="340">
        <f>ROUND(E4104*F4104,2)</f>
        <v>0</v>
      </c>
    </row>
    <row r="4105" spans="1:7" ht="20.100000000000001" customHeight="1">
      <c r="A4105" s="371" t="str">
        <f t="shared" si="1207"/>
        <v/>
      </c>
      <c r="B4105" s="336" t="str">
        <f t="shared" si="1208"/>
        <v/>
      </c>
      <c r="C4105" s="372"/>
      <c r="D4105" s="333" t="str">
        <f t="shared" si="1209"/>
        <v/>
      </c>
      <c r="E4105" s="373"/>
      <c r="F4105" s="376">
        <f>IFERROR(VLOOKUP(C4105,Tabla_Insumos,3,FALSE),0)</f>
        <v>0</v>
      </c>
      <c r="G4105" s="340">
        <f>ROUND(E4105*F4105,2)</f>
        <v>0</v>
      </c>
    </row>
    <row r="4106" spans="1:7" ht="20.100000000000001" customHeight="1">
      <c r="A4106" s="371" t="str">
        <f t="shared" si="1207"/>
        <v/>
      </c>
      <c r="B4106" s="336" t="str">
        <f t="shared" si="1208"/>
        <v/>
      </c>
      <c r="C4106" s="372"/>
      <c r="D4106" s="333" t="str">
        <f t="shared" si="1209"/>
        <v/>
      </c>
      <c r="E4106" s="373"/>
      <c r="F4106" s="376">
        <f>+G4104+G4105</f>
        <v>0</v>
      </c>
      <c r="G4106" s="340">
        <f t="shared" ref="G4106:G4111" si="1211">ROUND(E4106*F4106,2)</f>
        <v>0</v>
      </c>
    </row>
    <row r="4107" spans="1:7" ht="20.100000000000001" customHeight="1">
      <c r="A4107" s="371" t="str">
        <f t="shared" si="1207"/>
        <v/>
      </c>
      <c r="B4107" s="336" t="str">
        <f t="shared" si="1208"/>
        <v/>
      </c>
      <c r="C4107" s="343"/>
      <c r="D4107" s="333" t="str">
        <f t="shared" si="1209"/>
        <v/>
      </c>
      <c r="E4107" s="337"/>
      <c r="F4107" s="376">
        <f t="shared" si="1210"/>
        <v>0</v>
      </c>
      <c r="G4107" s="340">
        <f t="shared" si="1211"/>
        <v>0</v>
      </c>
    </row>
    <row r="4108" spans="1:7" ht="20.100000000000001" customHeight="1">
      <c r="A4108" s="371" t="str">
        <f t="shared" si="1207"/>
        <v/>
      </c>
      <c r="B4108" s="336" t="str">
        <f t="shared" si="1208"/>
        <v/>
      </c>
      <c r="C4108" s="336"/>
      <c r="D4108" s="333" t="str">
        <f t="shared" si="1209"/>
        <v/>
      </c>
      <c r="E4108" s="337"/>
      <c r="F4108" s="376">
        <f t="shared" si="1210"/>
        <v>0</v>
      </c>
      <c r="G4108" s="340">
        <f t="shared" si="1211"/>
        <v>0</v>
      </c>
    </row>
    <row r="4109" spans="1:7" ht="20.100000000000001" customHeight="1">
      <c r="A4109" s="371" t="str">
        <f t="shared" si="1207"/>
        <v/>
      </c>
      <c r="B4109" s="336" t="str">
        <f t="shared" si="1208"/>
        <v/>
      </c>
      <c r="C4109" s="336"/>
      <c r="D4109" s="333" t="str">
        <f t="shared" si="1209"/>
        <v/>
      </c>
      <c r="E4109" s="337"/>
      <c r="F4109" s="376">
        <f t="shared" si="1210"/>
        <v>0</v>
      </c>
      <c r="G4109" s="340">
        <f t="shared" si="1211"/>
        <v>0</v>
      </c>
    </row>
    <row r="4110" spans="1:7" ht="20.100000000000001" customHeight="1">
      <c r="A4110" s="371" t="str">
        <f t="shared" si="1207"/>
        <v/>
      </c>
      <c r="B4110" s="336" t="str">
        <f t="shared" si="1208"/>
        <v/>
      </c>
      <c r="C4110" s="372"/>
      <c r="D4110" s="333" t="str">
        <f t="shared" si="1209"/>
        <v/>
      </c>
      <c r="E4110" s="373"/>
      <c r="F4110" s="376">
        <f t="shared" si="1210"/>
        <v>0</v>
      </c>
      <c r="G4110" s="340">
        <f t="shared" si="1211"/>
        <v>0</v>
      </c>
    </row>
    <row r="4111" spans="1:7" ht="20.100000000000001" customHeight="1">
      <c r="A4111" s="371" t="str">
        <f t="shared" si="1207"/>
        <v/>
      </c>
      <c r="B4111" s="336" t="str">
        <f t="shared" si="1208"/>
        <v/>
      </c>
      <c r="C4111" s="372"/>
      <c r="D4111" s="333" t="str">
        <f t="shared" si="1209"/>
        <v/>
      </c>
      <c r="E4111" s="373"/>
      <c r="F4111" s="376">
        <f t="shared" si="1210"/>
        <v>0</v>
      </c>
      <c r="G4111" s="340">
        <f t="shared" si="1211"/>
        <v>0</v>
      </c>
    </row>
    <row r="4112" spans="1:7" ht="20.100000000000001" customHeight="1">
      <c r="A4112" s="374"/>
      <c r="B4112" s="360"/>
      <c r="C4112" s="360"/>
      <c r="D4112" s="338"/>
      <c r="E4112" s="356"/>
      <c r="F4112" s="598" t="s">
        <v>28</v>
      </c>
      <c r="G4112" s="341">
        <f>SUBTOTAL(9,G4104:G4111)</f>
        <v>0</v>
      </c>
    </row>
    <row r="4113" spans="1:7" ht="20.100000000000001" customHeight="1">
      <c r="A4113" s="374"/>
      <c r="B4113" s="360"/>
      <c r="C4113" s="347" t="s">
        <v>723</v>
      </c>
      <c r="D4113" s="338"/>
      <c r="E4113" s="356"/>
      <c r="F4113" s="357"/>
      <c r="G4113" s="375"/>
    </row>
    <row r="4114" spans="1:7" ht="20.100000000000001" customHeight="1">
      <c r="A4114" s="371" t="str">
        <f t="shared" ref="A4114:A4122" si="1212">IFERROR(VLOOKUP(C4114,Tabla_Insumos,4,FALSE),"")</f>
        <v/>
      </c>
      <c r="B4114" s="336" t="str">
        <f t="shared" ref="B4114:B4122" si="1213">IFERROR(VLOOKUP(C4114,Tabla_Insumos,5,FALSE),"")</f>
        <v/>
      </c>
      <c r="C4114" s="377"/>
      <c r="D4114" s="333" t="str">
        <f t="shared" ref="D4114:D4122" si="1214">IFERROR(VLOOKUP(C4114,Tabla_Insumos,2,FALSE),"")</f>
        <v/>
      </c>
      <c r="E4114" s="337"/>
      <c r="F4114" s="339">
        <f t="shared" ref="F4114:F4122" si="1215">IFERROR(VLOOKUP(C4114,Tabla_Insumos,3,FALSE),0)</f>
        <v>0</v>
      </c>
      <c r="G4114" s="340">
        <f>ROUND(E4114*F4114,2)</f>
        <v>0</v>
      </c>
    </row>
    <row r="4115" spans="1:7" ht="20.100000000000001" customHeight="1">
      <c r="A4115" s="371" t="str">
        <f t="shared" si="1212"/>
        <v/>
      </c>
      <c r="B4115" s="336" t="str">
        <f t="shared" si="1213"/>
        <v/>
      </c>
      <c r="C4115" s="343"/>
      <c r="D4115" s="333" t="str">
        <f t="shared" si="1214"/>
        <v/>
      </c>
      <c r="E4115" s="337"/>
      <c r="F4115" s="339">
        <f t="shared" si="1215"/>
        <v>0</v>
      </c>
      <c r="G4115" s="340">
        <f t="shared" ref="G4115:G4122" si="1216">ROUND(E4115*F4115,2)</f>
        <v>0</v>
      </c>
    </row>
    <row r="4116" spans="1:7" ht="20.100000000000001" customHeight="1">
      <c r="A4116" s="371" t="str">
        <f t="shared" si="1212"/>
        <v/>
      </c>
      <c r="B4116" s="336" t="str">
        <f t="shared" si="1213"/>
        <v/>
      </c>
      <c r="C4116" s="342"/>
      <c r="D4116" s="333" t="str">
        <f t="shared" si="1214"/>
        <v/>
      </c>
      <c r="E4116" s="337"/>
      <c r="F4116" s="339">
        <f t="shared" si="1215"/>
        <v>0</v>
      </c>
      <c r="G4116" s="340">
        <f t="shared" si="1216"/>
        <v>0</v>
      </c>
    </row>
    <row r="4117" spans="1:7" ht="20.100000000000001" customHeight="1">
      <c r="A4117" s="371" t="str">
        <f t="shared" si="1212"/>
        <v/>
      </c>
      <c r="B4117" s="336" t="str">
        <f t="shared" si="1213"/>
        <v/>
      </c>
      <c r="C4117" s="377"/>
      <c r="D4117" s="333" t="str">
        <f t="shared" si="1214"/>
        <v/>
      </c>
      <c r="E4117" s="337"/>
      <c r="F4117" s="339">
        <f t="shared" si="1215"/>
        <v>0</v>
      </c>
      <c r="G4117" s="340">
        <f t="shared" si="1216"/>
        <v>0</v>
      </c>
    </row>
    <row r="4118" spans="1:7" ht="20.100000000000001" customHeight="1">
      <c r="A4118" s="371" t="str">
        <f t="shared" si="1212"/>
        <v/>
      </c>
      <c r="B4118" s="336" t="str">
        <f t="shared" si="1213"/>
        <v/>
      </c>
      <c r="C4118" s="378"/>
      <c r="D4118" s="333" t="str">
        <f t="shared" si="1214"/>
        <v/>
      </c>
      <c r="E4118" s="337"/>
      <c r="F4118" s="339">
        <f t="shared" si="1215"/>
        <v>0</v>
      </c>
      <c r="G4118" s="340">
        <f t="shared" si="1216"/>
        <v>0</v>
      </c>
    </row>
    <row r="4119" spans="1:7" ht="20.100000000000001" customHeight="1">
      <c r="A4119" s="371" t="str">
        <f t="shared" si="1212"/>
        <v/>
      </c>
      <c r="B4119" s="336" t="str">
        <f t="shared" si="1213"/>
        <v/>
      </c>
      <c r="C4119" s="372"/>
      <c r="D4119" s="333" t="str">
        <f t="shared" si="1214"/>
        <v/>
      </c>
      <c r="E4119" s="373"/>
      <c r="F4119" s="339">
        <f t="shared" si="1215"/>
        <v>0</v>
      </c>
      <c r="G4119" s="340">
        <f t="shared" si="1216"/>
        <v>0</v>
      </c>
    </row>
    <row r="4120" spans="1:7" ht="20.100000000000001" customHeight="1">
      <c r="A4120" s="371" t="str">
        <f t="shared" si="1212"/>
        <v/>
      </c>
      <c r="B4120" s="336" t="str">
        <f t="shared" si="1213"/>
        <v/>
      </c>
      <c r="C4120" s="372"/>
      <c r="D4120" s="333" t="str">
        <f t="shared" si="1214"/>
        <v/>
      </c>
      <c r="E4120" s="373"/>
      <c r="F4120" s="339">
        <f t="shared" si="1215"/>
        <v>0</v>
      </c>
      <c r="G4120" s="340">
        <f t="shared" si="1216"/>
        <v>0</v>
      </c>
    </row>
    <row r="4121" spans="1:7" ht="20.100000000000001" customHeight="1">
      <c r="A4121" s="371" t="str">
        <f t="shared" si="1212"/>
        <v/>
      </c>
      <c r="B4121" s="336" t="str">
        <f t="shared" si="1213"/>
        <v/>
      </c>
      <c r="C4121" s="372"/>
      <c r="D4121" s="333" t="str">
        <f t="shared" si="1214"/>
        <v/>
      </c>
      <c r="E4121" s="373"/>
      <c r="F4121" s="339">
        <f t="shared" si="1215"/>
        <v>0</v>
      </c>
      <c r="G4121" s="340">
        <f t="shared" si="1216"/>
        <v>0</v>
      </c>
    </row>
    <row r="4122" spans="1:7" ht="20.100000000000001" customHeight="1">
      <c r="A4122" s="371" t="str">
        <f t="shared" si="1212"/>
        <v/>
      </c>
      <c r="B4122" s="336" t="str">
        <f t="shared" si="1213"/>
        <v/>
      </c>
      <c r="C4122" s="372"/>
      <c r="D4122" s="333" t="str">
        <f t="shared" si="1214"/>
        <v/>
      </c>
      <c r="E4122" s="373"/>
      <c r="F4122" s="339">
        <f t="shared" si="1215"/>
        <v>0</v>
      </c>
      <c r="G4122" s="340">
        <f t="shared" si="1216"/>
        <v>0</v>
      </c>
    </row>
    <row r="4123" spans="1:7" ht="20.100000000000001" customHeight="1">
      <c r="A4123" s="379"/>
      <c r="B4123" s="338"/>
      <c r="C4123" s="360"/>
      <c r="D4123" s="338"/>
      <c r="E4123" s="356"/>
      <c r="F4123" s="598" t="s">
        <v>29</v>
      </c>
      <c r="G4123" s="341">
        <f>SUBTOTAL(9,G4114:G4122)</f>
        <v>0</v>
      </c>
    </row>
    <row r="4124" spans="1:7" ht="20.100000000000001" customHeight="1" thickBot="1">
      <c r="A4124" s="380"/>
      <c r="B4124" s="381"/>
      <c r="C4124" s="382"/>
      <c r="D4124" s="381"/>
      <c r="E4124" s="383"/>
      <c r="F4124" s="384"/>
      <c r="G4124" s="385"/>
    </row>
    <row r="4125" spans="1:7" ht="20.100000000000001" customHeight="1" thickBot="1">
      <c r="A4125" s="395">
        <f>B4083</f>
        <v>78</v>
      </c>
      <c r="B4125" s="386" t="str">
        <f>C4083</f>
        <v>Red de agua potable - Conexiones domiciliarias agua potable (Provisión, acarreo y coloc. mat. polietileno k10-abrazadera, férula, llave maestra y medidor de caudal, incl UV)</v>
      </c>
      <c r="C4125" s="387"/>
      <c r="D4125" s="387" t="s">
        <v>30</v>
      </c>
      <c r="E4125" s="388"/>
      <c r="F4125" s="389" t="s">
        <v>31</v>
      </c>
      <c r="G4125" s="390">
        <f>SUBTOTAL(9,G4088:G4124)</f>
        <v>0</v>
      </c>
    </row>
    <row r="4126" spans="1:7" ht="20.100000000000001" customHeight="1" thickTop="1" thickBot="1"/>
    <row r="4127" spans="1:7" ht="20.100000000000001" customHeight="1" thickTop="1">
      <c r="A4127" s="391" t="s">
        <v>1255</v>
      </c>
      <c r="B4127" s="392"/>
      <c r="C4127" s="392"/>
      <c r="D4127" s="392"/>
      <c r="E4127" s="392"/>
      <c r="F4127" s="392"/>
      <c r="G4127" s="393"/>
    </row>
    <row r="4128" spans="1:7" ht="20.100000000000001" customHeight="1">
      <c r="A4128" s="344" t="s">
        <v>719</v>
      </c>
      <c r="B4128" s="345" t="str">
        <f>Comitente</f>
        <v>INSTITUTO PROVINCIAL DE LA VIVIENDA</v>
      </c>
      <c r="C4128" s="346"/>
      <c r="D4128" s="347"/>
      <c r="E4128" s="347"/>
      <c r="F4128" s="348"/>
      <c r="G4128" s="349"/>
    </row>
    <row r="4129" spans="1:7" ht="20.100000000000001" customHeight="1">
      <c r="A4129" s="344" t="s">
        <v>720</v>
      </c>
      <c r="B4129" s="345" t="str">
        <f>Contratista</f>
        <v>xxxxxx</v>
      </c>
      <c r="C4129" s="350"/>
      <c r="D4129" s="350"/>
      <c r="E4129" s="350"/>
      <c r="F4129" s="351"/>
      <c r="G4129" s="352"/>
    </row>
    <row r="4130" spans="1:7" ht="20.100000000000001" customHeight="1">
      <c r="A4130" s="344" t="s">
        <v>20</v>
      </c>
      <c r="B4130" s="345" t="str">
        <f>Obra</f>
        <v>BARRIO SAN CAYETANO - DPTO. CHIMBAS</v>
      </c>
      <c r="C4130" s="350"/>
      <c r="D4130" s="350"/>
      <c r="E4130" s="350"/>
      <c r="F4130" s="351" t="s">
        <v>33</v>
      </c>
      <c r="G4130" s="353">
        <f>+Datos!$C$10</f>
        <v>43525</v>
      </c>
    </row>
    <row r="4131" spans="1:7" ht="20.100000000000001" customHeight="1">
      <c r="A4131" s="354" t="s">
        <v>718</v>
      </c>
      <c r="B4131" s="355" t="str">
        <f>Ubicación</f>
        <v>DPTO. CHIMBAS</v>
      </c>
      <c r="C4131" s="355"/>
      <c r="D4131" s="338"/>
      <c r="E4131" s="356"/>
      <c r="F4131" s="357"/>
      <c r="G4131" s="358"/>
    </row>
    <row r="4132" spans="1:7" ht="20.100000000000001" customHeight="1">
      <c r="A4132" s="354" t="s">
        <v>34</v>
      </c>
      <c r="B4132" s="359" t="s">
        <v>1126</v>
      </c>
      <c r="C4132" s="360" t="str">
        <f>IFERROR(VLOOKUP(B4132,Tabla_CyP,2,FALSE),"")</f>
        <v>INFRAESTRUCTURA</v>
      </c>
      <c r="D4132" s="361"/>
      <c r="E4132" s="356"/>
      <c r="F4132" s="357"/>
      <c r="G4132" s="358"/>
    </row>
    <row r="4133" spans="1:7" ht="20.100000000000001" customHeight="1">
      <c r="A4133" s="354" t="s">
        <v>21</v>
      </c>
      <c r="B4133" s="394">
        <f>IFERROR(VLOOKUP(COUNTIF($A$1:A4133,"ITEM:"),Tabla_NumeroItem,2,FALSE),"")</f>
        <v>79</v>
      </c>
      <c r="C4133" s="360" t="str">
        <f>IFERROR(VLOOKUP(B4133,Tabla_CyP,2,FALSE),"")</f>
        <v xml:space="preserve">Red de gas - Provisión e Instalación de Cañería de P.E Cañería ø 63 mm incluido piezas especiales, juntas, etc. </v>
      </c>
      <c r="D4133" s="338"/>
      <c r="E4133" s="356"/>
      <c r="F4133" s="351" t="s">
        <v>22</v>
      </c>
      <c r="G4133" s="362" t="str">
        <f>IFERROR(VLOOKUP(B4133,Tabla_CyP,4,FALSE),"")</f>
        <v>m</v>
      </c>
    </row>
    <row r="4134" spans="1:7" ht="20.100000000000001" customHeight="1">
      <c r="A4134" s="354"/>
      <c r="B4134" s="355"/>
      <c r="C4134" s="360"/>
      <c r="D4134" s="338"/>
      <c r="E4134" s="356"/>
      <c r="F4134" s="357"/>
      <c r="G4134" s="358"/>
    </row>
    <row r="4135" spans="1:7" ht="20.100000000000001" customHeight="1">
      <c r="A4135" s="628" t="s">
        <v>581</v>
      </c>
      <c r="B4135" s="629"/>
      <c r="C4135" s="630" t="s">
        <v>0</v>
      </c>
      <c r="D4135" s="630" t="s">
        <v>23</v>
      </c>
      <c r="E4135" s="632" t="s">
        <v>24</v>
      </c>
      <c r="F4135" s="624" t="s">
        <v>25</v>
      </c>
      <c r="G4135" s="626" t="s">
        <v>26</v>
      </c>
    </row>
    <row r="4136" spans="1:7" ht="20.100000000000001" customHeight="1">
      <c r="A4136" s="363" t="s">
        <v>582</v>
      </c>
      <c r="B4136" s="364" t="s">
        <v>583</v>
      </c>
      <c r="C4136" s="631"/>
      <c r="D4136" s="631"/>
      <c r="E4136" s="633"/>
      <c r="F4136" s="625"/>
      <c r="G4136" s="627"/>
    </row>
    <row r="4137" spans="1:7" ht="20.100000000000001" customHeight="1">
      <c r="A4137" s="599"/>
      <c r="B4137" s="365"/>
      <c r="C4137" s="366" t="s">
        <v>721</v>
      </c>
      <c r="D4137" s="367"/>
      <c r="E4137" s="368"/>
      <c r="F4137" s="369"/>
      <c r="G4137" s="370"/>
    </row>
    <row r="4138" spans="1:7" ht="20.100000000000001" customHeight="1">
      <c r="A4138" s="371" t="str">
        <f t="shared" ref="A4138:A4151" si="1217">IFERROR(VLOOKUP(C4138,Tabla_Insumos,4,FALSE),"")</f>
        <v/>
      </c>
      <c r="B4138" s="336" t="str">
        <f t="shared" ref="B4138:B4151" si="1218">IFERROR(VLOOKUP(C4138,Tabla_Insumos,5,FALSE),"")</f>
        <v/>
      </c>
      <c r="C4138" s="396"/>
      <c r="D4138" s="333" t="str">
        <f t="shared" ref="D4138:D4151" si="1219">IFERROR(VLOOKUP(C4138,Tabla_Insumos,2,FALSE),"")</f>
        <v/>
      </c>
      <c r="E4138" s="397"/>
      <c r="F4138" s="339">
        <f t="shared" ref="F4138:F4151" si="1220">IFERROR(VLOOKUP(C4138,Tabla_Insumos,3,FALSE),0)</f>
        <v>0</v>
      </c>
      <c r="G4138" s="340">
        <f>ROUND(E4138*F4138,2)</f>
        <v>0</v>
      </c>
    </row>
    <row r="4139" spans="1:7" ht="20.100000000000001" customHeight="1">
      <c r="A4139" s="371" t="str">
        <f t="shared" si="1217"/>
        <v/>
      </c>
      <c r="B4139" s="336" t="str">
        <f t="shared" si="1218"/>
        <v/>
      </c>
      <c r="C4139" s="372"/>
      <c r="D4139" s="333" t="str">
        <f t="shared" si="1219"/>
        <v/>
      </c>
      <c r="E4139" s="373"/>
      <c r="F4139" s="339">
        <f t="shared" si="1220"/>
        <v>0</v>
      </c>
      <c r="G4139" s="340">
        <f t="shared" ref="G4139:G4151" si="1221">ROUND(E4139*F4139,2)</f>
        <v>0</v>
      </c>
    </row>
    <row r="4140" spans="1:7" ht="20.100000000000001" customHeight="1">
      <c r="A4140" s="371" t="str">
        <f t="shared" si="1217"/>
        <v/>
      </c>
      <c r="B4140" s="336" t="str">
        <f t="shared" si="1218"/>
        <v/>
      </c>
      <c r="C4140" s="372"/>
      <c r="D4140" s="333" t="str">
        <f t="shared" si="1219"/>
        <v/>
      </c>
      <c r="E4140" s="373"/>
      <c r="F4140" s="339">
        <f t="shared" si="1220"/>
        <v>0</v>
      </c>
      <c r="G4140" s="340">
        <f t="shared" si="1221"/>
        <v>0</v>
      </c>
    </row>
    <row r="4141" spans="1:7" ht="20.100000000000001" customHeight="1">
      <c r="A4141" s="371" t="str">
        <f t="shared" si="1217"/>
        <v/>
      </c>
      <c r="B4141" s="336" t="str">
        <f t="shared" si="1218"/>
        <v/>
      </c>
      <c r="C4141" s="335"/>
      <c r="D4141" s="333" t="str">
        <f t="shared" si="1219"/>
        <v/>
      </c>
      <c r="E4141" s="337"/>
      <c r="F4141" s="339">
        <f t="shared" si="1220"/>
        <v>0</v>
      </c>
      <c r="G4141" s="340">
        <f t="shared" si="1221"/>
        <v>0</v>
      </c>
    </row>
    <row r="4142" spans="1:7" ht="20.100000000000001" customHeight="1">
      <c r="A4142" s="371" t="str">
        <f t="shared" si="1217"/>
        <v/>
      </c>
      <c r="B4142" s="336" t="str">
        <f t="shared" si="1218"/>
        <v/>
      </c>
      <c r="C4142" s="336"/>
      <c r="D4142" s="333" t="str">
        <f t="shared" si="1219"/>
        <v/>
      </c>
      <c r="E4142" s="337"/>
      <c r="F4142" s="339">
        <f t="shared" si="1220"/>
        <v>0</v>
      </c>
      <c r="G4142" s="340">
        <f t="shared" si="1221"/>
        <v>0</v>
      </c>
    </row>
    <row r="4143" spans="1:7" ht="20.100000000000001" customHeight="1">
      <c r="A4143" s="371" t="str">
        <f t="shared" si="1217"/>
        <v/>
      </c>
      <c r="B4143" s="336" t="str">
        <f t="shared" si="1218"/>
        <v/>
      </c>
      <c r="C4143" s="372"/>
      <c r="D4143" s="333" t="str">
        <f t="shared" si="1219"/>
        <v/>
      </c>
      <c r="E4143" s="373"/>
      <c r="F4143" s="339">
        <f t="shared" si="1220"/>
        <v>0</v>
      </c>
      <c r="G4143" s="340">
        <f t="shared" si="1221"/>
        <v>0</v>
      </c>
    </row>
    <row r="4144" spans="1:7" ht="20.100000000000001" customHeight="1">
      <c r="A4144" s="371" t="str">
        <f t="shared" si="1217"/>
        <v/>
      </c>
      <c r="B4144" s="336" t="str">
        <f t="shared" si="1218"/>
        <v/>
      </c>
      <c r="C4144" s="372"/>
      <c r="D4144" s="333" t="str">
        <f t="shared" si="1219"/>
        <v/>
      </c>
      <c r="E4144" s="373"/>
      <c r="F4144" s="339">
        <f t="shared" si="1220"/>
        <v>0</v>
      </c>
      <c r="G4144" s="340">
        <f t="shared" si="1221"/>
        <v>0</v>
      </c>
    </row>
    <row r="4145" spans="1:7" ht="20.100000000000001" customHeight="1">
      <c r="A4145" s="371" t="str">
        <f t="shared" si="1217"/>
        <v/>
      </c>
      <c r="B4145" s="336" t="str">
        <f t="shared" si="1218"/>
        <v/>
      </c>
      <c r="C4145" s="372"/>
      <c r="D4145" s="333" t="str">
        <f t="shared" si="1219"/>
        <v/>
      </c>
      <c r="E4145" s="373"/>
      <c r="F4145" s="339">
        <f t="shared" si="1220"/>
        <v>0</v>
      </c>
      <c r="G4145" s="340">
        <f t="shared" si="1221"/>
        <v>0</v>
      </c>
    </row>
    <row r="4146" spans="1:7" ht="20.100000000000001" customHeight="1">
      <c r="A4146" s="371" t="str">
        <f t="shared" si="1217"/>
        <v/>
      </c>
      <c r="B4146" s="336" t="str">
        <f t="shared" si="1218"/>
        <v/>
      </c>
      <c r="C4146" s="372"/>
      <c r="D4146" s="333" t="str">
        <f t="shared" si="1219"/>
        <v/>
      </c>
      <c r="E4146" s="373"/>
      <c r="F4146" s="339">
        <f t="shared" si="1220"/>
        <v>0</v>
      </c>
      <c r="G4146" s="340">
        <f t="shared" si="1221"/>
        <v>0</v>
      </c>
    </row>
    <row r="4147" spans="1:7" ht="20.100000000000001" customHeight="1">
      <c r="A4147" s="371" t="str">
        <f t="shared" si="1217"/>
        <v/>
      </c>
      <c r="B4147" s="336" t="str">
        <f t="shared" si="1218"/>
        <v/>
      </c>
      <c r="C4147" s="372"/>
      <c r="D4147" s="333" t="str">
        <f t="shared" si="1219"/>
        <v/>
      </c>
      <c r="E4147" s="373"/>
      <c r="F4147" s="339">
        <f t="shared" si="1220"/>
        <v>0</v>
      </c>
      <c r="G4147" s="340">
        <f t="shared" si="1221"/>
        <v>0</v>
      </c>
    </row>
    <row r="4148" spans="1:7" ht="20.100000000000001" customHeight="1">
      <c r="A4148" s="371" t="str">
        <f t="shared" si="1217"/>
        <v/>
      </c>
      <c r="B4148" s="336" t="str">
        <f t="shared" si="1218"/>
        <v/>
      </c>
      <c r="C4148" s="372"/>
      <c r="D4148" s="333" t="str">
        <f t="shared" si="1219"/>
        <v/>
      </c>
      <c r="E4148" s="373"/>
      <c r="F4148" s="339">
        <f t="shared" si="1220"/>
        <v>0</v>
      </c>
      <c r="G4148" s="340">
        <f t="shared" si="1221"/>
        <v>0</v>
      </c>
    </row>
    <row r="4149" spans="1:7" ht="20.100000000000001" customHeight="1">
      <c r="A4149" s="371" t="str">
        <f t="shared" si="1217"/>
        <v/>
      </c>
      <c r="B4149" s="336" t="str">
        <f t="shared" si="1218"/>
        <v/>
      </c>
      <c r="C4149" s="372"/>
      <c r="D4149" s="333" t="str">
        <f t="shared" si="1219"/>
        <v/>
      </c>
      <c r="E4149" s="373"/>
      <c r="F4149" s="339">
        <f t="shared" si="1220"/>
        <v>0</v>
      </c>
      <c r="G4149" s="340">
        <f t="shared" si="1221"/>
        <v>0</v>
      </c>
    </row>
    <row r="4150" spans="1:7" ht="20.100000000000001" customHeight="1">
      <c r="A4150" s="371" t="str">
        <f t="shared" si="1217"/>
        <v/>
      </c>
      <c r="B4150" s="336" t="str">
        <f t="shared" si="1218"/>
        <v/>
      </c>
      <c r="C4150" s="372"/>
      <c r="D4150" s="333" t="str">
        <f t="shared" si="1219"/>
        <v/>
      </c>
      <c r="E4150" s="373"/>
      <c r="F4150" s="339">
        <f t="shared" si="1220"/>
        <v>0</v>
      </c>
      <c r="G4150" s="340">
        <f t="shared" si="1221"/>
        <v>0</v>
      </c>
    </row>
    <row r="4151" spans="1:7" ht="20.100000000000001" customHeight="1">
      <c r="A4151" s="371" t="str">
        <f t="shared" si="1217"/>
        <v/>
      </c>
      <c r="B4151" s="336" t="str">
        <f t="shared" si="1218"/>
        <v/>
      </c>
      <c r="C4151" s="372"/>
      <c r="D4151" s="333" t="str">
        <f t="shared" si="1219"/>
        <v/>
      </c>
      <c r="E4151" s="373"/>
      <c r="F4151" s="339">
        <f t="shared" si="1220"/>
        <v>0</v>
      </c>
      <c r="G4151" s="340">
        <f t="shared" si="1221"/>
        <v>0</v>
      </c>
    </row>
    <row r="4152" spans="1:7" ht="20.100000000000001" customHeight="1">
      <c r="A4152" s="374"/>
      <c r="B4152" s="360"/>
      <c r="C4152" s="360"/>
      <c r="D4152" s="338"/>
      <c r="E4152" s="356"/>
      <c r="F4152" s="598" t="s">
        <v>27</v>
      </c>
      <c r="G4152" s="341">
        <f>SUBTOTAL(9,G4138:G4151)</f>
        <v>0</v>
      </c>
    </row>
    <row r="4153" spans="1:7" ht="20.100000000000001" customHeight="1">
      <c r="A4153" s="374"/>
      <c r="B4153" s="360"/>
      <c r="C4153" s="347" t="s">
        <v>722</v>
      </c>
      <c r="D4153" s="338"/>
      <c r="E4153" s="356"/>
      <c r="F4153" s="357"/>
      <c r="G4153" s="375"/>
    </row>
    <row r="4154" spans="1:7" ht="20.100000000000001" customHeight="1">
      <c r="A4154" s="371" t="str">
        <f t="shared" ref="A4154:A4161" si="1222">IFERROR(VLOOKUP(C4154,Tabla_Insumos,4,FALSE),"")</f>
        <v/>
      </c>
      <c r="B4154" s="336" t="str">
        <f t="shared" ref="B4154:B4161" si="1223">IFERROR(VLOOKUP(C4154,Tabla_Insumos,5,FALSE),"")</f>
        <v/>
      </c>
      <c r="C4154" s="372"/>
      <c r="D4154" s="333" t="str">
        <f t="shared" ref="D4154:D4161" si="1224">IFERROR(VLOOKUP(C4154,Tabla_Insumos,2,FALSE),"")</f>
        <v/>
      </c>
      <c r="E4154" s="403"/>
      <c r="F4154" s="376">
        <f t="shared" ref="F4154:F4161" si="1225">IFERROR(VLOOKUP(C4154,Tabla_Insumos,3,FALSE),0)</f>
        <v>0</v>
      </c>
      <c r="G4154" s="340">
        <f>ROUND(E4154*F4154,2)</f>
        <v>0</v>
      </c>
    </row>
    <row r="4155" spans="1:7" ht="20.100000000000001" customHeight="1">
      <c r="A4155" s="371" t="str">
        <f t="shared" si="1222"/>
        <v/>
      </c>
      <c r="B4155" s="336" t="str">
        <f t="shared" si="1223"/>
        <v/>
      </c>
      <c r="C4155" s="372"/>
      <c r="D4155" s="333" t="str">
        <f t="shared" si="1224"/>
        <v/>
      </c>
      <c r="E4155" s="403"/>
      <c r="F4155" s="376">
        <f t="shared" si="1225"/>
        <v>0</v>
      </c>
      <c r="G4155" s="340">
        <f t="shared" ref="G4155:G4161" si="1226">ROUND(E4155*F4155,2)</f>
        <v>0</v>
      </c>
    </row>
    <row r="4156" spans="1:7" ht="20.100000000000001" customHeight="1">
      <c r="A4156" s="371" t="str">
        <f t="shared" si="1222"/>
        <v/>
      </c>
      <c r="B4156" s="336" t="str">
        <f t="shared" si="1223"/>
        <v/>
      </c>
      <c r="C4156" s="372"/>
      <c r="D4156" s="333" t="str">
        <f t="shared" si="1224"/>
        <v/>
      </c>
      <c r="E4156" s="403"/>
      <c r="F4156" s="376">
        <f>IFERROR(VLOOKUP(C4156,Tabla_Insumos,3,FALSE),0)</f>
        <v>0</v>
      </c>
      <c r="G4156" s="340">
        <f t="shared" si="1226"/>
        <v>0</v>
      </c>
    </row>
    <row r="4157" spans="1:7" ht="20.100000000000001" customHeight="1">
      <c r="A4157" s="371" t="str">
        <f t="shared" si="1222"/>
        <v/>
      </c>
      <c r="B4157" s="336" t="str">
        <f t="shared" si="1223"/>
        <v/>
      </c>
      <c r="C4157" s="372"/>
      <c r="D4157" s="333" t="str">
        <f t="shared" si="1224"/>
        <v/>
      </c>
      <c r="E4157" s="373"/>
      <c r="F4157" s="376">
        <f>+G4154+G4155+G4156</f>
        <v>0</v>
      </c>
      <c r="G4157" s="340">
        <f t="shared" si="1226"/>
        <v>0</v>
      </c>
    </row>
    <row r="4158" spans="1:7" ht="20.100000000000001" customHeight="1">
      <c r="A4158" s="371" t="str">
        <f t="shared" si="1222"/>
        <v/>
      </c>
      <c r="B4158" s="336" t="str">
        <f t="shared" si="1223"/>
        <v/>
      </c>
      <c r="C4158" s="336"/>
      <c r="D4158" s="333" t="str">
        <f t="shared" si="1224"/>
        <v/>
      </c>
      <c r="E4158" s="337"/>
      <c r="F4158" s="376">
        <f t="shared" si="1225"/>
        <v>0</v>
      </c>
      <c r="G4158" s="340">
        <f t="shared" si="1226"/>
        <v>0</v>
      </c>
    </row>
    <row r="4159" spans="1:7" ht="20.100000000000001" customHeight="1">
      <c r="A4159" s="371" t="str">
        <f t="shared" si="1222"/>
        <v/>
      </c>
      <c r="B4159" s="336" t="str">
        <f t="shared" si="1223"/>
        <v/>
      </c>
      <c r="C4159" s="336"/>
      <c r="D4159" s="333" t="str">
        <f t="shared" si="1224"/>
        <v/>
      </c>
      <c r="E4159" s="337"/>
      <c r="F4159" s="376">
        <f t="shared" si="1225"/>
        <v>0</v>
      </c>
      <c r="G4159" s="340">
        <f t="shared" si="1226"/>
        <v>0</v>
      </c>
    </row>
    <row r="4160" spans="1:7" ht="20.100000000000001" customHeight="1">
      <c r="A4160" s="371" t="str">
        <f t="shared" si="1222"/>
        <v/>
      </c>
      <c r="B4160" s="336" t="str">
        <f t="shared" si="1223"/>
        <v/>
      </c>
      <c r="C4160" s="372"/>
      <c r="D4160" s="333" t="str">
        <f t="shared" si="1224"/>
        <v/>
      </c>
      <c r="E4160" s="373"/>
      <c r="F4160" s="376">
        <f t="shared" si="1225"/>
        <v>0</v>
      </c>
      <c r="G4160" s="340">
        <f t="shared" si="1226"/>
        <v>0</v>
      </c>
    </row>
    <row r="4161" spans="1:7" ht="20.100000000000001" customHeight="1">
      <c r="A4161" s="371" t="str">
        <f t="shared" si="1222"/>
        <v/>
      </c>
      <c r="B4161" s="336" t="str">
        <f t="shared" si="1223"/>
        <v/>
      </c>
      <c r="C4161" s="372"/>
      <c r="D4161" s="333" t="str">
        <f t="shared" si="1224"/>
        <v/>
      </c>
      <c r="E4161" s="373"/>
      <c r="F4161" s="376">
        <f t="shared" si="1225"/>
        <v>0</v>
      </c>
      <c r="G4161" s="340">
        <f t="shared" si="1226"/>
        <v>0</v>
      </c>
    </row>
    <row r="4162" spans="1:7" ht="20.100000000000001" customHeight="1">
      <c r="A4162" s="374"/>
      <c r="B4162" s="360"/>
      <c r="C4162" s="360"/>
      <c r="D4162" s="338"/>
      <c r="E4162" s="356"/>
      <c r="F4162" s="598" t="s">
        <v>28</v>
      </c>
      <c r="G4162" s="341">
        <f>SUBTOTAL(9,G4154:G4161)</f>
        <v>0</v>
      </c>
    </row>
    <row r="4163" spans="1:7" ht="20.100000000000001" customHeight="1">
      <c r="A4163" s="374"/>
      <c r="B4163" s="360"/>
      <c r="C4163" s="347" t="s">
        <v>723</v>
      </c>
      <c r="D4163" s="338"/>
      <c r="E4163" s="356"/>
      <c r="F4163" s="357"/>
      <c r="G4163" s="375"/>
    </row>
    <row r="4164" spans="1:7" ht="20.100000000000001" customHeight="1">
      <c r="A4164" s="371" t="str">
        <f t="shared" ref="A4164:A4172" si="1227">IFERROR(VLOOKUP(C4164,Tabla_Insumos,4,FALSE),"")</f>
        <v/>
      </c>
      <c r="B4164" s="336" t="str">
        <f t="shared" ref="B4164:B4172" si="1228">IFERROR(VLOOKUP(C4164,Tabla_Insumos,5,FALSE),"")</f>
        <v/>
      </c>
      <c r="C4164" s="409"/>
      <c r="D4164" s="333" t="str">
        <f t="shared" ref="D4164:D4172" si="1229">IFERROR(VLOOKUP(C4164,Tabla_Insumos,2,FALSE),"")</f>
        <v/>
      </c>
      <c r="E4164" s="401"/>
      <c r="F4164" s="339">
        <f t="shared" ref="F4164:F4172" si="1230">IFERROR(VLOOKUP(C4164,Tabla_Insumos,3,FALSE),0)</f>
        <v>0</v>
      </c>
      <c r="G4164" s="340">
        <f>ROUND(E4164*F4164,2)</f>
        <v>0</v>
      </c>
    </row>
    <row r="4165" spans="1:7" ht="20.100000000000001" customHeight="1">
      <c r="A4165" s="371" t="str">
        <f t="shared" si="1227"/>
        <v/>
      </c>
      <c r="B4165" s="336" t="str">
        <f t="shared" si="1228"/>
        <v/>
      </c>
      <c r="C4165" s="377"/>
      <c r="D4165" s="333" t="str">
        <f t="shared" si="1229"/>
        <v/>
      </c>
      <c r="E4165" s="401"/>
      <c r="F4165" s="339">
        <f t="shared" si="1230"/>
        <v>0</v>
      </c>
      <c r="G4165" s="340">
        <f t="shared" ref="G4165:G4172" si="1231">ROUND(E4165*F4165,2)</f>
        <v>0</v>
      </c>
    </row>
    <row r="4166" spans="1:7" ht="20.100000000000001" customHeight="1">
      <c r="A4166" s="371" t="str">
        <f t="shared" si="1227"/>
        <v/>
      </c>
      <c r="B4166" s="336" t="str">
        <f t="shared" si="1228"/>
        <v/>
      </c>
      <c r="C4166" s="377"/>
      <c r="D4166" s="333" t="str">
        <f t="shared" si="1229"/>
        <v/>
      </c>
      <c r="E4166" s="401"/>
      <c r="F4166" s="339">
        <f t="shared" si="1230"/>
        <v>0</v>
      </c>
      <c r="G4166" s="340">
        <f t="shared" si="1231"/>
        <v>0</v>
      </c>
    </row>
    <row r="4167" spans="1:7" ht="20.100000000000001" customHeight="1">
      <c r="A4167" s="371" t="str">
        <f t="shared" si="1227"/>
        <v/>
      </c>
      <c r="B4167" s="336" t="str">
        <f t="shared" si="1228"/>
        <v/>
      </c>
      <c r="C4167" s="377"/>
      <c r="D4167" s="333" t="str">
        <f t="shared" si="1229"/>
        <v/>
      </c>
      <c r="E4167" s="337"/>
      <c r="F4167" s="339">
        <f t="shared" si="1230"/>
        <v>0</v>
      </c>
      <c r="G4167" s="340">
        <f t="shared" si="1231"/>
        <v>0</v>
      </c>
    </row>
    <row r="4168" spans="1:7" ht="20.100000000000001" customHeight="1">
      <c r="A4168" s="371" t="str">
        <f t="shared" si="1227"/>
        <v/>
      </c>
      <c r="B4168" s="336" t="str">
        <f t="shared" si="1228"/>
        <v/>
      </c>
      <c r="C4168" s="378"/>
      <c r="D4168" s="333" t="str">
        <f t="shared" si="1229"/>
        <v/>
      </c>
      <c r="E4168" s="337"/>
      <c r="F4168" s="339">
        <f t="shared" si="1230"/>
        <v>0</v>
      </c>
      <c r="G4168" s="340">
        <f t="shared" si="1231"/>
        <v>0</v>
      </c>
    </row>
    <row r="4169" spans="1:7" ht="20.100000000000001" customHeight="1">
      <c r="A4169" s="371" t="str">
        <f t="shared" si="1227"/>
        <v/>
      </c>
      <c r="B4169" s="336" t="str">
        <f t="shared" si="1228"/>
        <v/>
      </c>
      <c r="C4169" s="372"/>
      <c r="D4169" s="333" t="str">
        <f t="shared" si="1229"/>
        <v/>
      </c>
      <c r="E4169" s="373"/>
      <c r="F4169" s="339">
        <f t="shared" si="1230"/>
        <v>0</v>
      </c>
      <c r="G4169" s="340">
        <f t="shared" si="1231"/>
        <v>0</v>
      </c>
    </row>
    <row r="4170" spans="1:7" ht="20.100000000000001" customHeight="1">
      <c r="A4170" s="371" t="str">
        <f t="shared" si="1227"/>
        <v/>
      </c>
      <c r="B4170" s="336" t="str">
        <f t="shared" si="1228"/>
        <v/>
      </c>
      <c r="C4170" s="372"/>
      <c r="D4170" s="333" t="str">
        <f t="shared" si="1229"/>
        <v/>
      </c>
      <c r="E4170" s="373"/>
      <c r="F4170" s="339">
        <f t="shared" si="1230"/>
        <v>0</v>
      </c>
      <c r="G4170" s="340">
        <f t="shared" si="1231"/>
        <v>0</v>
      </c>
    </row>
    <row r="4171" spans="1:7" ht="20.100000000000001" customHeight="1">
      <c r="A4171" s="371" t="str">
        <f t="shared" si="1227"/>
        <v/>
      </c>
      <c r="B4171" s="336" t="str">
        <f t="shared" si="1228"/>
        <v/>
      </c>
      <c r="C4171" s="372"/>
      <c r="D4171" s="333" t="str">
        <f t="shared" si="1229"/>
        <v/>
      </c>
      <c r="E4171" s="373"/>
      <c r="F4171" s="339">
        <f t="shared" si="1230"/>
        <v>0</v>
      </c>
      <c r="G4171" s="340">
        <f t="shared" si="1231"/>
        <v>0</v>
      </c>
    </row>
    <row r="4172" spans="1:7" ht="20.100000000000001" customHeight="1">
      <c r="A4172" s="371" t="str">
        <f t="shared" si="1227"/>
        <v/>
      </c>
      <c r="B4172" s="336" t="str">
        <f t="shared" si="1228"/>
        <v/>
      </c>
      <c r="C4172" s="372"/>
      <c r="D4172" s="333" t="str">
        <f t="shared" si="1229"/>
        <v/>
      </c>
      <c r="E4172" s="373"/>
      <c r="F4172" s="339">
        <f t="shared" si="1230"/>
        <v>0</v>
      </c>
      <c r="G4172" s="340">
        <f t="shared" si="1231"/>
        <v>0</v>
      </c>
    </row>
    <row r="4173" spans="1:7" ht="20.100000000000001" customHeight="1">
      <c r="A4173" s="379"/>
      <c r="B4173" s="338"/>
      <c r="C4173" s="360"/>
      <c r="D4173" s="338"/>
      <c r="E4173" s="356"/>
      <c r="F4173" s="598" t="s">
        <v>29</v>
      </c>
      <c r="G4173" s="341">
        <f>SUBTOTAL(9,G4164:G4172)</f>
        <v>0</v>
      </c>
    </row>
    <row r="4174" spans="1:7" ht="20.100000000000001" customHeight="1" thickBot="1">
      <c r="A4174" s="380"/>
      <c r="B4174" s="381"/>
      <c r="C4174" s="382"/>
      <c r="D4174" s="381"/>
      <c r="E4174" s="383"/>
      <c r="F4174" s="384"/>
      <c r="G4174" s="385"/>
    </row>
    <row r="4175" spans="1:7" ht="20.100000000000001" customHeight="1" thickBot="1">
      <c r="A4175" s="395">
        <f>B4133</f>
        <v>79</v>
      </c>
      <c r="B4175" s="386" t="str">
        <f>C4133</f>
        <v xml:space="preserve">Red de gas - Provisión e Instalación de Cañería de P.E Cañería ø 63 mm incluido piezas especiales, juntas, etc. </v>
      </c>
      <c r="C4175" s="387"/>
      <c r="D4175" s="387" t="s">
        <v>30</v>
      </c>
      <c r="E4175" s="388"/>
      <c r="F4175" s="389" t="s">
        <v>31</v>
      </c>
      <c r="G4175" s="390">
        <f>SUBTOTAL(9,G4138:G4174)</f>
        <v>0</v>
      </c>
    </row>
    <row r="4176" spans="1:7" ht="20.100000000000001" customHeight="1" thickTop="1" thickBot="1"/>
    <row r="4177" spans="1:7" ht="20.100000000000001" customHeight="1" thickTop="1">
      <c r="A4177" s="391" t="s">
        <v>1255</v>
      </c>
      <c r="B4177" s="392"/>
      <c r="C4177" s="392"/>
      <c r="D4177" s="392"/>
      <c r="E4177" s="392"/>
      <c r="F4177" s="392"/>
      <c r="G4177" s="393"/>
    </row>
    <row r="4178" spans="1:7" ht="20.100000000000001" customHeight="1">
      <c r="A4178" s="344" t="s">
        <v>719</v>
      </c>
      <c r="B4178" s="345" t="str">
        <f>Comitente</f>
        <v>INSTITUTO PROVINCIAL DE LA VIVIENDA</v>
      </c>
      <c r="C4178" s="346"/>
      <c r="D4178" s="347"/>
      <c r="E4178" s="347"/>
      <c r="F4178" s="348"/>
      <c r="G4178" s="349"/>
    </row>
    <row r="4179" spans="1:7" ht="20.100000000000001" customHeight="1">
      <c r="A4179" s="344" t="s">
        <v>720</v>
      </c>
      <c r="B4179" s="345" t="str">
        <f>Contratista</f>
        <v>xxxxxx</v>
      </c>
      <c r="C4179" s="350"/>
      <c r="D4179" s="350"/>
      <c r="E4179" s="350"/>
      <c r="F4179" s="351"/>
      <c r="G4179" s="352"/>
    </row>
    <row r="4180" spans="1:7" ht="20.100000000000001" customHeight="1">
      <c r="A4180" s="344" t="s">
        <v>20</v>
      </c>
      <c r="B4180" s="345" t="str">
        <f>Obra</f>
        <v>BARRIO SAN CAYETANO - DPTO. CHIMBAS</v>
      </c>
      <c r="C4180" s="350"/>
      <c r="D4180" s="350"/>
      <c r="E4180" s="350"/>
      <c r="F4180" s="351" t="s">
        <v>33</v>
      </c>
      <c r="G4180" s="353">
        <f>+Datos!$C$10</f>
        <v>43525</v>
      </c>
    </row>
    <row r="4181" spans="1:7" ht="20.100000000000001" customHeight="1">
      <c r="A4181" s="354" t="s">
        <v>718</v>
      </c>
      <c r="B4181" s="355" t="str">
        <f>Ubicación</f>
        <v>DPTO. CHIMBAS</v>
      </c>
      <c r="C4181" s="355"/>
      <c r="D4181" s="338"/>
      <c r="E4181" s="356"/>
      <c r="F4181" s="357"/>
      <c r="G4181" s="358"/>
    </row>
    <row r="4182" spans="1:7" ht="20.100000000000001" customHeight="1">
      <c r="A4182" s="354" t="s">
        <v>34</v>
      </c>
      <c r="B4182" s="359" t="s">
        <v>1126</v>
      </c>
      <c r="C4182" s="360" t="str">
        <f>IFERROR(VLOOKUP(B4182,Tabla_CyP,2,FALSE),"")</f>
        <v>INFRAESTRUCTURA</v>
      </c>
      <c r="D4182" s="361"/>
      <c r="E4182" s="356"/>
      <c r="F4182" s="357"/>
      <c r="G4182" s="358"/>
    </row>
    <row r="4183" spans="1:7" ht="20.100000000000001" customHeight="1">
      <c r="A4183" s="354" t="s">
        <v>21</v>
      </c>
      <c r="B4183" s="394">
        <f>IFERROR(VLOOKUP(COUNTIF($A$1:A4183,"ITEM:"),Tabla_NumeroItem,2,FALSE),"")</f>
        <v>80</v>
      </c>
      <c r="C4183" s="360" t="str">
        <f>IFERROR(VLOOKUP(B4183,Tabla_CyP,2,FALSE),"")</f>
        <v xml:space="preserve">Red de gas - Provisión e Instalación de Cañería de P.E Cañería ø 50 mm incluido piezas especiales, juntas, etc. </v>
      </c>
      <c r="D4183" s="338"/>
      <c r="E4183" s="356"/>
      <c r="F4183" s="351" t="s">
        <v>22</v>
      </c>
      <c r="G4183" s="362" t="str">
        <f>IFERROR(VLOOKUP(B4183,Tabla_CyP,4,FALSE),"")</f>
        <v>m</v>
      </c>
    </row>
    <row r="4184" spans="1:7" ht="20.100000000000001" customHeight="1">
      <c r="A4184" s="354"/>
      <c r="B4184" s="355"/>
      <c r="C4184" s="360"/>
      <c r="D4184" s="338"/>
      <c r="E4184" s="356"/>
      <c r="F4184" s="357"/>
      <c r="G4184" s="358"/>
    </row>
    <row r="4185" spans="1:7" ht="20.100000000000001" customHeight="1">
      <c r="A4185" s="628" t="s">
        <v>581</v>
      </c>
      <c r="B4185" s="629"/>
      <c r="C4185" s="630" t="s">
        <v>0</v>
      </c>
      <c r="D4185" s="630" t="s">
        <v>23</v>
      </c>
      <c r="E4185" s="632" t="s">
        <v>24</v>
      </c>
      <c r="F4185" s="624" t="s">
        <v>25</v>
      </c>
      <c r="G4185" s="626" t="s">
        <v>26</v>
      </c>
    </row>
    <row r="4186" spans="1:7" ht="20.100000000000001" customHeight="1">
      <c r="A4186" s="363" t="s">
        <v>582</v>
      </c>
      <c r="B4186" s="364" t="s">
        <v>583</v>
      </c>
      <c r="C4186" s="631"/>
      <c r="D4186" s="631"/>
      <c r="E4186" s="633"/>
      <c r="F4186" s="625"/>
      <c r="G4186" s="627"/>
    </row>
    <row r="4187" spans="1:7" ht="20.100000000000001" customHeight="1">
      <c r="A4187" s="599"/>
      <c r="B4187" s="365"/>
      <c r="C4187" s="366" t="s">
        <v>721</v>
      </c>
      <c r="D4187" s="367"/>
      <c r="E4187" s="368"/>
      <c r="F4187" s="369"/>
      <c r="G4187" s="370"/>
    </row>
    <row r="4188" spans="1:7" ht="20.100000000000001" customHeight="1">
      <c r="A4188" s="371" t="str">
        <f t="shared" ref="A4188:A4201" si="1232">IFERROR(VLOOKUP(C4188,Tabla_Insumos,4,FALSE),"")</f>
        <v/>
      </c>
      <c r="B4188" s="336" t="str">
        <f t="shared" ref="B4188:B4201" si="1233">IFERROR(VLOOKUP(C4188,Tabla_Insumos,5,FALSE),"")</f>
        <v/>
      </c>
      <c r="C4188" s="409"/>
      <c r="D4188" s="333" t="str">
        <f t="shared" ref="D4188:D4201" si="1234">IFERROR(VLOOKUP(C4188,Tabla_Insumos,2,FALSE),"")</f>
        <v/>
      </c>
      <c r="E4188" s="373"/>
      <c r="F4188" s="339">
        <f t="shared" ref="F4188:F4201" si="1235">IFERROR(VLOOKUP(C4188,Tabla_Insumos,3,FALSE),0)</f>
        <v>0</v>
      </c>
      <c r="G4188" s="340">
        <f>ROUND(E4188*F4188,2)</f>
        <v>0</v>
      </c>
    </row>
    <row r="4189" spans="1:7" ht="20.100000000000001" customHeight="1">
      <c r="A4189" s="371" t="str">
        <f t="shared" si="1232"/>
        <v/>
      </c>
      <c r="B4189" s="336" t="str">
        <f t="shared" si="1233"/>
        <v/>
      </c>
      <c r="C4189" s="409"/>
      <c r="D4189" s="333" t="str">
        <f t="shared" si="1234"/>
        <v/>
      </c>
      <c r="E4189" s="337"/>
      <c r="F4189" s="339">
        <f t="shared" si="1235"/>
        <v>0</v>
      </c>
      <c r="G4189" s="340">
        <f t="shared" ref="G4189:G4201" si="1236">ROUND(E4189*F4189,2)</f>
        <v>0</v>
      </c>
    </row>
    <row r="4190" spans="1:7" ht="20.100000000000001" customHeight="1">
      <c r="A4190" s="371" t="str">
        <f t="shared" si="1232"/>
        <v/>
      </c>
      <c r="B4190" s="336" t="str">
        <f t="shared" si="1233"/>
        <v/>
      </c>
      <c r="C4190" s="398"/>
      <c r="D4190" s="333" t="str">
        <f t="shared" si="1234"/>
        <v/>
      </c>
      <c r="E4190" s="337"/>
      <c r="F4190" s="339">
        <f t="shared" si="1235"/>
        <v>0</v>
      </c>
      <c r="G4190" s="340">
        <f t="shared" si="1236"/>
        <v>0</v>
      </c>
    </row>
    <row r="4191" spans="1:7" ht="20.100000000000001" customHeight="1">
      <c r="A4191" s="371" t="str">
        <f t="shared" si="1232"/>
        <v/>
      </c>
      <c r="B4191" s="336" t="str">
        <f t="shared" si="1233"/>
        <v/>
      </c>
      <c r="C4191" s="409"/>
      <c r="D4191" s="333" t="str">
        <f t="shared" si="1234"/>
        <v/>
      </c>
      <c r="E4191" s="337"/>
      <c r="F4191" s="339">
        <f t="shared" si="1235"/>
        <v>0</v>
      </c>
      <c r="G4191" s="340">
        <f t="shared" si="1236"/>
        <v>0</v>
      </c>
    </row>
    <row r="4192" spans="1:7" ht="20.100000000000001" customHeight="1">
      <c r="A4192" s="371" t="str">
        <f t="shared" si="1232"/>
        <v/>
      </c>
      <c r="B4192" s="336" t="str">
        <f t="shared" si="1233"/>
        <v/>
      </c>
      <c r="C4192" s="398"/>
      <c r="D4192" s="333" t="str">
        <f t="shared" si="1234"/>
        <v/>
      </c>
      <c r="E4192" s="337"/>
      <c r="F4192" s="339">
        <f t="shared" si="1235"/>
        <v>0</v>
      </c>
      <c r="G4192" s="340">
        <f t="shared" si="1236"/>
        <v>0</v>
      </c>
    </row>
    <row r="4193" spans="1:7" ht="20.100000000000001" customHeight="1">
      <c r="A4193" s="371" t="str">
        <f t="shared" si="1232"/>
        <v/>
      </c>
      <c r="B4193" s="336" t="str">
        <f t="shared" si="1233"/>
        <v/>
      </c>
      <c r="C4193" s="398"/>
      <c r="D4193" s="333" t="str">
        <f t="shared" si="1234"/>
        <v/>
      </c>
      <c r="E4193" s="373"/>
      <c r="F4193" s="339">
        <f t="shared" si="1235"/>
        <v>0</v>
      </c>
      <c r="G4193" s="340">
        <f t="shared" si="1236"/>
        <v>0</v>
      </c>
    </row>
    <row r="4194" spans="1:7" ht="20.100000000000001" customHeight="1">
      <c r="A4194" s="371" t="str">
        <f t="shared" si="1232"/>
        <v/>
      </c>
      <c r="B4194" s="336" t="str">
        <f t="shared" si="1233"/>
        <v/>
      </c>
      <c r="C4194" s="398"/>
      <c r="D4194" s="333" t="str">
        <f t="shared" si="1234"/>
        <v/>
      </c>
      <c r="E4194" s="373"/>
      <c r="F4194" s="339">
        <f t="shared" si="1235"/>
        <v>0</v>
      </c>
      <c r="G4194" s="340">
        <f t="shared" si="1236"/>
        <v>0</v>
      </c>
    </row>
    <row r="4195" spans="1:7" ht="20.100000000000001" customHeight="1">
      <c r="A4195" s="371" t="str">
        <f t="shared" si="1232"/>
        <v/>
      </c>
      <c r="B4195" s="336" t="str">
        <f t="shared" si="1233"/>
        <v/>
      </c>
      <c r="C4195" s="398"/>
      <c r="D4195" s="333" t="str">
        <f t="shared" si="1234"/>
        <v/>
      </c>
      <c r="E4195" s="373"/>
      <c r="F4195" s="339">
        <f t="shared" si="1235"/>
        <v>0</v>
      </c>
      <c r="G4195" s="340">
        <f t="shared" si="1236"/>
        <v>0</v>
      </c>
    </row>
    <row r="4196" spans="1:7" ht="20.100000000000001" customHeight="1">
      <c r="A4196" s="371" t="str">
        <f t="shared" si="1232"/>
        <v/>
      </c>
      <c r="B4196" s="336" t="str">
        <f t="shared" si="1233"/>
        <v/>
      </c>
      <c r="C4196" s="398"/>
      <c r="D4196" s="333" t="str">
        <f t="shared" si="1234"/>
        <v/>
      </c>
      <c r="E4196" s="373"/>
      <c r="F4196" s="339">
        <f t="shared" si="1235"/>
        <v>0</v>
      </c>
      <c r="G4196" s="340">
        <f t="shared" si="1236"/>
        <v>0</v>
      </c>
    </row>
    <row r="4197" spans="1:7" ht="20.100000000000001" customHeight="1">
      <c r="A4197" s="371" t="str">
        <f t="shared" si="1232"/>
        <v/>
      </c>
      <c r="B4197" s="336" t="str">
        <f t="shared" si="1233"/>
        <v/>
      </c>
      <c r="C4197" s="398"/>
      <c r="D4197" s="333" t="str">
        <f t="shared" si="1234"/>
        <v/>
      </c>
      <c r="E4197" s="373"/>
      <c r="F4197" s="339">
        <f t="shared" si="1235"/>
        <v>0</v>
      </c>
      <c r="G4197" s="340">
        <f t="shared" si="1236"/>
        <v>0</v>
      </c>
    </row>
    <row r="4198" spans="1:7" ht="20.100000000000001" customHeight="1">
      <c r="A4198" s="371" t="str">
        <f t="shared" si="1232"/>
        <v/>
      </c>
      <c r="B4198" s="336" t="str">
        <f t="shared" si="1233"/>
        <v/>
      </c>
      <c r="C4198" s="398"/>
      <c r="D4198" s="333" t="str">
        <f t="shared" si="1234"/>
        <v/>
      </c>
      <c r="E4198" s="373"/>
      <c r="F4198" s="339">
        <f t="shared" si="1235"/>
        <v>0</v>
      </c>
      <c r="G4198" s="340">
        <f t="shared" si="1236"/>
        <v>0</v>
      </c>
    </row>
    <row r="4199" spans="1:7" ht="20.100000000000001" customHeight="1">
      <c r="A4199" s="371" t="str">
        <f t="shared" si="1232"/>
        <v/>
      </c>
      <c r="B4199" s="336" t="str">
        <f t="shared" si="1233"/>
        <v/>
      </c>
      <c r="C4199" s="372"/>
      <c r="D4199" s="333" t="str">
        <f t="shared" si="1234"/>
        <v/>
      </c>
      <c r="E4199" s="373"/>
      <c r="F4199" s="339">
        <f t="shared" si="1235"/>
        <v>0</v>
      </c>
      <c r="G4199" s="340">
        <f t="shared" si="1236"/>
        <v>0</v>
      </c>
    </row>
    <row r="4200" spans="1:7" ht="20.100000000000001" customHeight="1">
      <c r="A4200" s="371" t="str">
        <f t="shared" si="1232"/>
        <v/>
      </c>
      <c r="B4200" s="336" t="str">
        <f t="shared" si="1233"/>
        <v/>
      </c>
      <c r="C4200" s="372"/>
      <c r="D4200" s="333" t="str">
        <f t="shared" si="1234"/>
        <v/>
      </c>
      <c r="E4200" s="373"/>
      <c r="F4200" s="339">
        <f t="shared" si="1235"/>
        <v>0</v>
      </c>
      <c r="G4200" s="340">
        <f t="shared" si="1236"/>
        <v>0</v>
      </c>
    </row>
    <row r="4201" spans="1:7" ht="20.100000000000001" customHeight="1">
      <c r="A4201" s="371" t="str">
        <f t="shared" si="1232"/>
        <v/>
      </c>
      <c r="B4201" s="336" t="str">
        <f t="shared" si="1233"/>
        <v/>
      </c>
      <c r="C4201" s="372"/>
      <c r="D4201" s="333" t="str">
        <f t="shared" si="1234"/>
        <v/>
      </c>
      <c r="E4201" s="373"/>
      <c r="F4201" s="339">
        <f t="shared" si="1235"/>
        <v>0</v>
      </c>
      <c r="G4201" s="340">
        <f t="shared" si="1236"/>
        <v>0</v>
      </c>
    </row>
    <row r="4202" spans="1:7" ht="20.100000000000001" customHeight="1">
      <c r="A4202" s="374"/>
      <c r="B4202" s="360"/>
      <c r="C4202" s="360"/>
      <c r="D4202" s="338"/>
      <c r="E4202" s="356"/>
      <c r="F4202" s="598" t="s">
        <v>27</v>
      </c>
      <c r="G4202" s="341">
        <f>SUBTOTAL(9,G4188:G4201)</f>
        <v>0</v>
      </c>
    </row>
    <row r="4203" spans="1:7" ht="20.100000000000001" customHeight="1">
      <c r="A4203" s="374"/>
      <c r="B4203" s="360"/>
      <c r="C4203" s="347" t="s">
        <v>722</v>
      </c>
      <c r="D4203" s="338"/>
      <c r="E4203" s="356"/>
      <c r="F4203" s="357"/>
      <c r="G4203" s="375"/>
    </row>
    <row r="4204" spans="1:7" ht="20.100000000000001" customHeight="1">
      <c r="A4204" s="371" t="str">
        <f t="shared" ref="A4204:A4211" si="1237">IFERROR(VLOOKUP(C4204,Tabla_Insumos,4,FALSE),"")</f>
        <v/>
      </c>
      <c r="B4204" s="336" t="str">
        <f t="shared" ref="B4204:B4211" si="1238">IFERROR(VLOOKUP(C4204,Tabla_Insumos,5,FALSE),"")</f>
        <v/>
      </c>
      <c r="C4204" s="372"/>
      <c r="D4204" s="333" t="str">
        <f t="shared" ref="D4204:D4211" si="1239">IFERROR(VLOOKUP(C4204,Tabla_Insumos,2,FALSE),"")</f>
        <v/>
      </c>
      <c r="E4204" s="403"/>
      <c r="F4204" s="376">
        <f t="shared" ref="F4204:F4211" si="1240">IFERROR(VLOOKUP(C4204,Tabla_Insumos,3,FALSE),0)</f>
        <v>0</v>
      </c>
      <c r="G4204" s="340">
        <f>ROUND(E4204*F4204,2)</f>
        <v>0</v>
      </c>
    </row>
    <row r="4205" spans="1:7" ht="20.100000000000001" customHeight="1">
      <c r="A4205" s="371" t="str">
        <f t="shared" si="1237"/>
        <v/>
      </c>
      <c r="B4205" s="336" t="str">
        <f t="shared" si="1238"/>
        <v/>
      </c>
      <c r="C4205" s="372"/>
      <c r="D4205" s="333" t="str">
        <f t="shared" si="1239"/>
        <v/>
      </c>
      <c r="E4205" s="403"/>
      <c r="F4205" s="376">
        <f t="shared" si="1240"/>
        <v>0</v>
      </c>
      <c r="G4205" s="340">
        <f t="shared" ref="G4205:G4211" si="1241">ROUND(E4205*F4205,2)</f>
        <v>0</v>
      </c>
    </row>
    <row r="4206" spans="1:7" ht="20.100000000000001" customHeight="1">
      <c r="A4206" s="371" t="str">
        <f t="shared" si="1237"/>
        <v/>
      </c>
      <c r="B4206" s="336" t="str">
        <f t="shared" si="1238"/>
        <v/>
      </c>
      <c r="C4206" s="372"/>
      <c r="D4206" s="333" t="str">
        <f t="shared" si="1239"/>
        <v/>
      </c>
      <c r="E4206" s="403"/>
      <c r="F4206" s="376">
        <f t="shared" si="1240"/>
        <v>0</v>
      </c>
      <c r="G4206" s="340">
        <f t="shared" si="1241"/>
        <v>0</v>
      </c>
    </row>
    <row r="4207" spans="1:7" ht="20.100000000000001" customHeight="1">
      <c r="A4207" s="371" t="str">
        <f t="shared" si="1237"/>
        <v/>
      </c>
      <c r="B4207" s="336" t="str">
        <f t="shared" si="1238"/>
        <v/>
      </c>
      <c r="C4207" s="372"/>
      <c r="D4207" s="333" t="str">
        <f t="shared" si="1239"/>
        <v/>
      </c>
      <c r="E4207" s="373"/>
      <c r="F4207" s="376">
        <f>+G4204+G4205+G4206</f>
        <v>0</v>
      </c>
      <c r="G4207" s="340">
        <f t="shared" si="1241"/>
        <v>0</v>
      </c>
    </row>
    <row r="4208" spans="1:7" ht="20.100000000000001" customHeight="1">
      <c r="A4208" s="371" t="str">
        <f t="shared" si="1237"/>
        <v/>
      </c>
      <c r="B4208" s="336" t="str">
        <f t="shared" si="1238"/>
        <v/>
      </c>
      <c r="C4208" s="336"/>
      <c r="D4208" s="333" t="str">
        <f t="shared" si="1239"/>
        <v/>
      </c>
      <c r="E4208" s="337"/>
      <c r="F4208" s="376">
        <f t="shared" si="1240"/>
        <v>0</v>
      </c>
      <c r="G4208" s="340">
        <f t="shared" si="1241"/>
        <v>0</v>
      </c>
    </row>
    <row r="4209" spans="1:7" ht="20.100000000000001" customHeight="1">
      <c r="A4209" s="371" t="str">
        <f t="shared" si="1237"/>
        <v/>
      </c>
      <c r="B4209" s="336" t="str">
        <f t="shared" si="1238"/>
        <v/>
      </c>
      <c r="C4209" s="336"/>
      <c r="D4209" s="333" t="str">
        <f t="shared" si="1239"/>
        <v/>
      </c>
      <c r="E4209" s="337"/>
      <c r="F4209" s="376">
        <f t="shared" si="1240"/>
        <v>0</v>
      </c>
      <c r="G4209" s="340">
        <f t="shared" si="1241"/>
        <v>0</v>
      </c>
    </row>
    <row r="4210" spans="1:7" ht="20.100000000000001" customHeight="1">
      <c r="A4210" s="371" t="str">
        <f t="shared" si="1237"/>
        <v/>
      </c>
      <c r="B4210" s="336" t="str">
        <f t="shared" si="1238"/>
        <v/>
      </c>
      <c r="C4210" s="372"/>
      <c r="D4210" s="333" t="str">
        <f t="shared" si="1239"/>
        <v/>
      </c>
      <c r="E4210" s="373"/>
      <c r="F4210" s="376">
        <f t="shared" si="1240"/>
        <v>0</v>
      </c>
      <c r="G4210" s="340">
        <f t="shared" si="1241"/>
        <v>0</v>
      </c>
    </row>
    <row r="4211" spans="1:7" ht="20.100000000000001" customHeight="1">
      <c r="A4211" s="371" t="str">
        <f t="shared" si="1237"/>
        <v/>
      </c>
      <c r="B4211" s="336" t="str">
        <f t="shared" si="1238"/>
        <v/>
      </c>
      <c r="C4211" s="372"/>
      <c r="D4211" s="333" t="str">
        <f t="shared" si="1239"/>
        <v/>
      </c>
      <c r="E4211" s="373"/>
      <c r="F4211" s="376">
        <f t="shared" si="1240"/>
        <v>0</v>
      </c>
      <c r="G4211" s="340">
        <f t="shared" si="1241"/>
        <v>0</v>
      </c>
    </row>
    <row r="4212" spans="1:7" ht="20.100000000000001" customHeight="1">
      <c r="A4212" s="374"/>
      <c r="B4212" s="360"/>
      <c r="C4212" s="360"/>
      <c r="D4212" s="338"/>
      <c r="E4212" s="356"/>
      <c r="F4212" s="598" t="s">
        <v>28</v>
      </c>
      <c r="G4212" s="341">
        <f>SUBTOTAL(9,G4204:G4211)</f>
        <v>0</v>
      </c>
    </row>
    <row r="4213" spans="1:7" ht="20.100000000000001" customHeight="1">
      <c r="A4213" s="374"/>
      <c r="B4213" s="360"/>
      <c r="C4213" s="347" t="s">
        <v>723</v>
      </c>
      <c r="D4213" s="338"/>
      <c r="E4213" s="356"/>
      <c r="F4213" s="357"/>
      <c r="G4213" s="375"/>
    </row>
    <row r="4214" spans="1:7" ht="20.100000000000001" customHeight="1">
      <c r="A4214" s="371" t="str">
        <f t="shared" ref="A4214:A4222" si="1242">IFERROR(VLOOKUP(C4214,Tabla_Insumos,4,FALSE),"")</f>
        <v/>
      </c>
      <c r="B4214" s="336" t="str">
        <f t="shared" ref="B4214:B4222" si="1243">IFERROR(VLOOKUP(C4214,Tabla_Insumos,5,FALSE),"")</f>
        <v/>
      </c>
      <c r="C4214" s="409"/>
      <c r="D4214" s="333" t="str">
        <f t="shared" ref="D4214:D4222" si="1244">IFERROR(VLOOKUP(C4214,Tabla_Insumos,2,FALSE),"")</f>
        <v/>
      </c>
      <c r="E4214" s="337"/>
      <c r="F4214" s="339">
        <f t="shared" ref="F4214:F4222" si="1245">IFERROR(VLOOKUP(C4214,Tabla_Insumos,3,FALSE),0)</f>
        <v>0</v>
      </c>
      <c r="G4214" s="340">
        <f>ROUND(E4214*F4214,2)</f>
        <v>0</v>
      </c>
    </row>
    <row r="4215" spans="1:7" ht="20.100000000000001" customHeight="1">
      <c r="A4215" s="371" t="str">
        <f t="shared" si="1242"/>
        <v/>
      </c>
      <c r="B4215" s="336" t="str">
        <f t="shared" si="1243"/>
        <v/>
      </c>
      <c r="C4215" s="409"/>
      <c r="D4215" s="333" t="str">
        <f t="shared" si="1244"/>
        <v/>
      </c>
      <c r="E4215" s="401"/>
      <c r="F4215" s="339">
        <f t="shared" si="1245"/>
        <v>0</v>
      </c>
      <c r="G4215" s="340">
        <f t="shared" ref="G4215:G4222" si="1246">ROUND(E4215*F4215,2)</f>
        <v>0</v>
      </c>
    </row>
    <row r="4216" spans="1:7" ht="20.100000000000001" customHeight="1">
      <c r="A4216" s="371" t="str">
        <f t="shared" si="1242"/>
        <v/>
      </c>
      <c r="B4216" s="336" t="str">
        <f t="shared" si="1243"/>
        <v/>
      </c>
      <c r="C4216" s="342"/>
      <c r="D4216" s="333" t="str">
        <f t="shared" si="1244"/>
        <v/>
      </c>
      <c r="E4216" s="337"/>
      <c r="F4216" s="339">
        <f t="shared" si="1245"/>
        <v>0</v>
      </c>
      <c r="G4216" s="340">
        <f t="shared" si="1246"/>
        <v>0</v>
      </c>
    </row>
    <row r="4217" spans="1:7" ht="20.100000000000001" customHeight="1">
      <c r="A4217" s="371" t="str">
        <f t="shared" si="1242"/>
        <v/>
      </c>
      <c r="B4217" s="336" t="str">
        <f t="shared" si="1243"/>
        <v/>
      </c>
      <c r="C4217" s="377"/>
      <c r="D4217" s="333" t="str">
        <f t="shared" si="1244"/>
        <v/>
      </c>
      <c r="E4217" s="337"/>
      <c r="F4217" s="339">
        <f t="shared" si="1245"/>
        <v>0</v>
      </c>
      <c r="G4217" s="340">
        <f t="shared" si="1246"/>
        <v>0</v>
      </c>
    </row>
    <row r="4218" spans="1:7" ht="20.100000000000001" customHeight="1">
      <c r="A4218" s="371" t="str">
        <f t="shared" si="1242"/>
        <v/>
      </c>
      <c r="B4218" s="336" t="str">
        <f t="shared" si="1243"/>
        <v/>
      </c>
      <c r="C4218" s="378"/>
      <c r="D4218" s="333" t="str">
        <f t="shared" si="1244"/>
        <v/>
      </c>
      <c r="E4218" s="337"/>
      <c r="F4218" s="339">
        <f t="shared" si="1245"/>
        <v>0</v>
      </c>
      <c r="G4218" s="340">
        <f t="shared" si="1246"/>
        <v>0</v>
      </c>
    </row>
    <row r="4219" spans="1:7" ht="20.100000000000001" customHeight="1">
      <c r="A4219" s="371" t="str">
        <f t="shared" si="1242"/>
        <v/>
      </c>
      <c r="B4219" s="336" t="str">
        <f t="shared" si="1243"/>
        <v/>
      </c>
      <c r="C4219" s="372"/>
      <c r="D4219" s="333" t="str">
        <f t="shared" si="1244"/>
        <v/>
      </c>
      <c r="E4219" s="373"/>
      <c r="F4219" s="339">
        <f t="shared" si="1245"/>
        <v>0</v>
      </c>
      <c r="G4219" s="340">
        <f t="shared" si="1246"/>
        <v>0</v>
      </c>
    </row>
    <row r="4220" spans="1:7" ht="20.100000000000001" customHeight="1">
      <c r="A4220" s="371" t="str">
        <f t="shared" si="1242"/>
        <v/>
      </c>
      <c r="B4220" s="336" t="str">
        <f t="shared" si="1243"/>
        <v/>
      </c>
      <c r="C4220" s="372"/>
      <c r="D4220" s="333" t="str">
        <f t="shared" si="1244"/>
        <v/>
      </c>
      <c r="E4220" s="373"/>
      <c r="F4220" s="339">
        <f t="shared" si="1245"/>
        <v>0</v>
      </c>
      <c r="G4220" s="340">
        <f t="shared" si="1246"/>
        <v>0</v>
      </c>
    </row>
    <row r="4221" spans="1:7" ht="20.100000000000001" customHeight="1">
      <c r="A4221" s="371" t="str">
        <f t="shared" si="1242"/>
        <v/>
      </c>
      <c r="B4221" s="336" t="str">
        <f t="shared" si="1243"/>
        <v/>
      </c>
      <c r="C4221" s="372"/>
      <c r="D4221" s="333" t="str">
        <f t="shared" si="1244"/>
        <v/>
      </c>
      <c r="E4221" s="373"/>
      <c r="F4221" s="339">
        <f t="shared" si="1245"/>
        <v>0</v>
      </c>
      <c r="G4221" s="340">
        <f t="shared" si="1246"/>
        <v>0</v>
      </c>
    </row>
    <row r="4222" spans="1:7" ht="20.100000000000001" customHeight="1">
      <c r="A4222" s="371" t="str">
        <f t="shared" si="1242"/>
        <v/>
      </c>
      <c r="B4222" s="336" t="str">
        <f t="shared" si="1243"/>
        <v/>
      </c>
      <c r="C4222" s="372"/>
      <c r="D4222" s="333" t="str">
        <f t="shared" si="1244"/>
        <v/>
      </c>
      <c r="E4222" s="373"/>
      <c r="F4222" s="339">
        <f t="shared" si="1245"/>
        <v>0</v>
      </c>
      <c r="G4222" s="340">
        <f t="shared" si="1246"/>
        <v>0</v>
      </c>
    </row>
    <row r="4223" spans="1:7" ht="20.100000000000001" customHeight="1">
      <c r="A4223" s="379"/>
      <c r="B4223" s="338"/>
      <c r="C4223" s="360"/>
      <c r="D4223" s="338"/>
      <c r="E4223" s="356"/>
      <c r="F4223" s="598" t="s">
        <v>29</v>
      </c>
      <c r="G4223" s="341">
        <f>SUBTOTAL(9,G4214:G4222)</f>
        <v>0</v>
      </c>
    </row>
    <row r="4224" spans="1:7" ht="20.100000000000001" customHeight="1" thickBot="1">
      <c r="A4224" s="380"/>
      <c r="B4224" s="381"/>
      <c r="C4224" s="382"/>
      <c r="D4224" s="381"/>
      <c r="E4224" s="383"/>
      <c r="F4224" s="384"/>
      <c r="G4224" s="385"/>
    </row>
    <row r="4225" spans="1:7" ht="20.100000000000001" customHeight="1" thickBot="1">
      <c r="A4225" s="395">
        <f>B4183</f>
        <v>80</v>
      </c>
      <c r="B4225" s="386" t="str">
        <f>C4183</f>
        <v xml:space="preserve">Red de gas - Provisión e Instalación de Cañería de P.E Cañería ø 50 mm incluido piezas especiales, juntas, etc. </v>
      </c>
      <c r="C4225" s="387"/>
      <c r="D4225" s="387" t="s">
        <v>30</v>
      </c>
      <c r="E4225" s="388"/>
      <c r="F4225" s="389" t="s">
        <v>31</v>
      </c>
      <c r="G4225" s="390">
        <f>SUBTOTAL(9,G4188:G4224)</f>
        <v>0</v>
      </c>
    </row>
    <row r="4226" spans="1:7" ht="20.100000000000001" customHeight="1" thickTop="1" thickBot="1"/>
    <row r="4227" spans="1:7" ht="20.100000000000001" customHeight="1" thickTop="1">
      <c r="A4227" s="391" t="s">
        <v>1255</v>
      </c>
      <c r="B4227" s="392"/>
      <c r="C4227" s="392"/>
      <c r="D4227" s="392"/>
      <c r="E4227" s="392"/>
      <c r="F4227" s="392"/>
      <c r="G4227" s="393"/>
    </row>
    <row r="4228" spans="1:7" ht="20.100000000000001" customHeight="1">
      <c r="A4228" s="344" t="s">
        <v>719</v>
      </c>
      <c r="B4228" s="345" t="str">
        <f>Comitente</f>
        <v>INSTITUTO PROVINCIAL DE LA VIVIENDA</v>
      </c>
      <c r="C4228" s="346"/>
      <c r="D4228" s="347"/>
      <c r="E4228" s="347"/>
      <c r="F4228" s="348"/>
      <c r="G4228" s="349"/>
    </row>
    <row r="4229" spans="1:7" ht="20.100000000000001" customHeight="1">
      <c r="A4229" s="344" t="s">
        <v>720</v>
      </c>
      <c r="B4229" s="345" t="str">
        <f>Contratista</f>
        <v>xxxxxx</v>
      </c>
      <c r="C4229" s="350"/>
      <c r="D4229" s="350"/>
      <c r="E4229" s="350"/>
      <c r="F4229" s="351"/>
      <c r="G4229" s="352"/>
    </row>
    <row r="4230" spans="1:7" ht="20.100000000000001" customHeight="1">
      <c r="A4230" s="344" t="s">
        <v>20</v>
      </c>
      <c r="B4230" s="345" t="str">
        <f>Obra</f>
        <v>BARRIO SAN CAYETANO - DPTO. CHIMBAS</v>
      </c>
      <c r="C4230" s="350"/>
      <c r="D4230" s="350"/>
      <c r="E4230" s="350"/>
      <c r="F4230" s="351" t="s">
        <v>33</v>
      </c>
      <c r="G4230" s="353">
        <f>+Datos!$C$10</f>
        <v>43525</v>
      </c>
    </row>
    <row r="4231" spans="1:7" ht="20.100000000000001" customHeight="1">
      <c r="A4231" s="354" t="s">
        <v>718</v>
      </c>
      <c r="B4231" s="355" t="str">
        <f>Ubicación</f>
        <v>DPTO. CHIMBAS</v>
      </c>
      <c r="C4231" s="355"/>
      <c r="D4231" s="338"/>
      <c r="E4231" s="356"/>
      <c r="F4231" s="357"/>
      <c r="G4231" s="358"/>
    </row>
    <row r="4232" spans="1:7" ht="20.100000000000001" customHeight="1">
      <c r="A4232" s="354" t="s">
        <v>34</v>
      </c>
      <c r="B4232" s="359" t="s">
        <v>1126</v>
      </c>
      <c r="C4232" s="360" t="str">
        <f>IFERROR(VLOOKUP(B4232,Tabla_CyP,2,FALSE),"")</f>
        <v>INFRAESTRUCTURA</v>
      </c>
      <c r="D4232" s="361"/>
      <c r="E4232" s="356"/>
      <c r="F4232" s="357"/>
      <c r="G4232" s="358"/>
    </row>
    <row r="4233" spans="1:7" ht="20.100000000000001" customHeight="1">
      <c r="A4233" s="354" t="s">
        <v>21</v>
      </c>
      <c r="B4233" s="394">
        <f>IFERROR(VLOOKUP(COUNTIF($A$1:A4233,"ITEM:"),Tabla_NumeroItem,2,FALSE),"")</f>
        <v>81</v>
      </c>
      <c r="C4233" s="360" t="str">
        <f>IFERROR(VLOOKUP(B4233,Tabla_CyP,2,FALSE),"")</f>
        <v>Red de gas - Excavación de zanjas para inst. cañeías, sin depresión de napa</v>
      </c>
      <c r="D4233" s="338"/>
      <c r="E4233" s="356"/>
      <c r="F4233" s="351" t="s">
        <v>22</v>
      </c>
      <c r="G4233" s="362" t="str">
        <f>IFERROR(VLOOKUP(B4233,Tabla_CyP,4,FALSE),"")</f>
        <v>m3</v>
      </c>
    </row>
    <row r="4234" spans="1:7" ht="20.100000000000001" customHeight="1">
      <c r="A4234" s="354"/>
      <c r="B4234" s="355"/>
      <c r="C4234" s="360"/>
      <c r="D4234" s="338"/>
      <c r="E4234" s="356"/>
      <c r="F4234" s="357"/>
      <c r="G4234" s="358"/>
    </row>
    <row r="4235" spans="1:7" ht="20.100000000000001" customHeight="1">
      <c r="A4235" s="628" t="s">
        <v>581</v>
      </c>
      <c r="B4235" s="629"/>
      <c r="C4235" s="630" t="s">
        <v>0</v>
      </c>
      <c r="D4235" s="630" t="s">
        <v>23</v>
      </c>
      <c r="E4235" s="632" t="s">
        <v>24</v>
      </c>
      <c r="F4235" s="624" t="s">
        <v>25</v>
      </c>
      <c r="G4235" s="626" t="s">
        <v>26</v>
      </c>
    </row>
    <row r="4236" spans="1:7" ht="20.100000000000001" customHeight="1">
      <c r="A4236" s="363" t="s">
        <v>582</v>
      </c>
      <c r="B4236" s="364" t="s">
        <v>583</v>
      </c>
      <c r="C4236" s="631"/>
      <c r="D4236" s="631"/>
      <c r="E4236" s="633"/>
      <c r="F4236" s="625"/>
      <c r="G4236" s="627"/>
    </row>
    <row r="4237" spans="1:7" ht="20.100000000000001" customHeight="1">
      <c r="A4237" s="599"/>
      <c r="B4237" s="365"/>
      <c r="C4237" s="366" t="s">
        <v>721</v>
      </c>
      <c r="D4237" s="367"/>
      <c r="E4237" s="368"/>
      <c r="F4237" s="369"/>
      <c r="G4237" s="370"/>
    </row>
    <row r="4238" spans="1:7" ht="20.100000000000001" customHeight="1">
      <c r="A4238" s="371" t="str">
        <f t="shared" ref="A4238:A4251" si="1247">IFERROR(VLOOKUP(C4238,Tabla_Insumos,4,FALSE),"")</f>
        <v/>
      </c>
      <c r="B4238" s="336" t="str">
        <f t="shared" ref="B4238:B4251" si="1248">IFERROR(VLOOKUP(C4238,Tabla_Insumos,5,FALSE),"")</f>
        <v/>
      </c>
      <c r="C4238" s="404"/>
      <c r="D4238" s="333" t="str">
        <f t="shared" ref="D4238:D4251" si="1249">IFERROR(VLOOKUP(C4238,Tabla_Insumos,2,FALSE),"")</f>
        <v/>
      </c>
      <c r="E4238" s="415"/>
      <c r="F4238" s="339">
        <f t="shared" ref="F4238:F4251" si="1250">IFERROR(VLOOKUP(C4238,Tabla_Insumos,3,FALSE),0)</f>
        <v>0</v>
      </c>
      <c r="G4238" s="340">
        <f>ROUND(E4238*F4238,2)</f>
        <v>0</v>
      </c>
    </row>
    <row r="4239" spans="1:7" ht="20.100000000000001" customHeight="1">
      <c r="A4239" s="371" t="str">
        <f t="shared" si="1247"/>
        <v/>
      </c>
      <c r="B4239" s="336" t="str">
        <f t="shared" si="1248"/>
        <v/>
      </c>
      <c r="C4239" s="405"/>
      <c r="D4239" s="333" t="str">
        <f t="shared" si="1249"/>
        <v/>
      </c>
      <c r="E4239" s="415"/>
      <c r="F4239" s="339">
        <f t="shared" si="1250"/>
        <v>0</v>
      </c>
      <c r="G4239" s="340">
        <f t="shared" ref="G4239:G4251" si="1251">ROUND(E4239*F4239,2)</f>
        <v>0</v>
      </c>
    </row>
    <row r="4240" spans="1:7" ht="20.100000000000001" customHeight="1">
      <c r="A4240" s="371" t="str">
        <f t="shared" si="1247"/>
        <v/>
      </c>
      <c r="B4240" s="336" t="str">
        <f t="shared" si="1248"/>
        <v/>
      </c>
      <c r="C4240" s="417"/>
      <c r="D4240" s="333" t="str">
        <f t="shared" si="1249"/>
        <v/>
      </c>
      <c r="E4240" s="415"/>
      <c r="F4240" s="339">
        <f t="shared" si="1250"/>
        <v>0</v>
      </c>
      <c r="G4240" s="340">
        <f t="shared" si="1251"/>
        <v>0</v>
      </c>
    </row>
    <row r="4241" spans="1:7" ht="20.100000000000001" customHeight="1">
      <c r="A4241" s="371" t="str">
        <f t="shared" si="1247"/>
        <v/>
      </c>
      <c r="B4241" s="336" t="str">
        <f t="shared" si="1248"/>
        <v/>
      </c>
      <c r="C4241" s="405"/>
      <c r="D4241" s="333" t="str">
        <f t="shared" si="1249"/>
        <v/>
      </c>
      <c r="E4241" s="400"/>
      <c r="F4241" s="339">
        <f t="shared" si="1250"/>
        <v>0</v>
      </c>
      <c r="G4241" s="340">
        <f t="shared" si="1251"/>
        <v>0</v>
      </c>
    </row>
    <row r="4242" spans="1:7" ht="20.100000000000001" customHeight="1">
      <c r="A4242" s="371" t="str">
        <f t="shared" si="1247"/>
        <v/>
      </c>
      <c r="B4242" s="336" t="str">
        <f t="shared" si="1248"/>
        <v/>
      </c>
      <c r="C4242" s="377"/>
      <c r="D4242" s="333" t="str">
        <f t="shared" si="1249"/>
        <v/>
      </c>
      <c r="E4242" s="400"/>
      <c r="F4242" s="339">
        <f t="shared" si="1250"/>
        <v>0</v>
      </c>
      <c r="G4242" s="340">
        <f t="shared" si="1251"/>
        <v>0</v>
      </c>
    </row>
    <row r="4243" spans="1:7" ht="20.100000000000001" customHeight="1">
      <c r="A4243" s="371" t="str">
        <f t="shared" si="1247"/>
        <v/>
      </c>
      <c r="B4243" s="336" t="str">
        <f t="shared" si="1248"/>
        <v/>
      </c>
      <c r="C4243" s="377"/>
      <c r="D4243" s="333" t="str">
        <f t="shared" si="1249"/>
        <v/>
      </c>
      <c r="E4243" s="400"/>
      <c r="F4243" s="339">
        <f t="shared" si="1250"/>
        <v>0</v>
      </c>
      <c r="G4243" s="340">
        <f t="shared" si="1251"/>
        <v>0</v>
      </c>
    </row>
    <row r="4244" spans="1:7" ht="20.100000000000001" customHeight="1">
      <c r="A4244" s="371" t="str">
        <f t="shared" si="1247"/>
        <v/>
      </c>
      <c r="B4244" s="336" t="str">
        <f t="shared" si="1248"/>
        <v/>
      </c>
      <c r="C4244" s="372"/>
      <c r="D4244" s="333" t="str">
        <f t="shared" si="1249"/>
        <v/>
      </c>
      <c r="E4244" s="373"/>
      <c r="F4244" s="339">
        <f t="shared" si="1250"/>
        <v>0</v>
      </c>
      <c r="G4244" s="340">
        <f t="shared" si="1251"/>
        <v>0</v>
      </c>
    </row>
    <row r="4245" spans="1:7" ht="20.100000000000001" customHeight="1">
      <c r="A4245" s="371" t="str">
        <f t="shared" si="1247"/>
        <v/>
      </c>
      <c r="B4245" s="336" t="str">
        <f t="shared" si="1248"/>
        <v/>
      </c>
      <c r="C4245" s="372"/>
      <c r="D4245" s="333" t="str">
        <f t="shared" si="1249"/>
        <v/>
      </c>
      <c r="E4245" s="373"/>
      <c r="F4245" s="339">
        <f t="shared" si="1250"/>
        <v>0</v>
      </c>
      <c r="G4245" s="340">
        <f t="shared" si="1251"/>
        <v>0</v>
      </c>
    </row>
    <row r="4246" spans="1:7" ht="20.100000000000001" customHeight="1">
      <c r="A4246" s="371" t="str">
        <f t="shared" si="1247"/>
        <v/>
      </c>
      <c r="B4246" s="336" t="str">
        <f t="shared" si="1248"/>
        <v/>
      </c>
      <c r="C4246" s="372"/>
      <c r="D4246" s="333" t="str">
        <f t="shared" si="1249"/>
        <v/>
      </c>
      <c r="E4246" s="373"/>
      <c r="F4246" s="339">
        <f t="shared" si="1250"/>
        <v>0</v>
      </c>
      <c r="G4246" s="340">
        <f t="shared" si="1251"/>
        <v>0</v>
      </c>
    </row>
    <row r="4247" spans="1:7" ht="20.100000000000001" customHeight="1">
      <c r="A4247" s="371" t="str">
        <f t="shared" si="1247"/>
        <v/>
      </c>
      <c r="B4247" s="336" t="str">
        <f t="shared" si="1248"/>
        <v/>
      </c>
      <c r="C4247" s="372"/>
      <c r="D4247" s="333" t="str">
        <f t="shared" si="1249"/>
        <v/>
      </c>
      <c r="E4247" s="373"/>
      <c r="F4247" s="339">
        <f t="shared" si="1250"/>
        <v>0</v>
      </c>
      <c r="G4247" s="340">
        <f t="shared" si="1251"/>
        <v>0</v>
      </c>
    </row>
    <row r="4248" spans="1:7" ht="20.100000000000001" customHeight="1">
      <c r="A4248" s="371" t="str">
        <f t="shared" si="1247"/>
        <v/>
      </c>
      <c r="B4248" s="336" t="str">
        <f t="shared" si="1248"/>
        <v/>
      </c>
      <c r="C4248" s="372"/>
      <c r="D4248" s="333" t="str">
        <f t="shared" si="1249"/>
        <v/>
      </c>
      <c r="E4248" s="373"/>
      <c r="F4248" s="339">
        <f t="shared" si="1250"/>
        <v>0</v>
      </c>
      <c r="G4248" s="340">
        <f t="shared" si="1251"/>
        <v>0</v>
      </c>
    </row>
    <row r="4249" spans="1:7" ht="20.100000000000001" customHeight="1">
      <c r="A4249" s="371" t="str">
        <f t="shared" si="1247"/>
        <v/>
      </c>
      <c r="B4249" s="336" t="str">
        <f t="shared" si="1248"/>
        <v/>
      </c>
      <c r="C4249" s="372"/>
      <c r="D4249" s="333" t="str">
        <f t="shared" si="1249"/>
        <v/>
      </c>
      <c r="E4249" s="373"/>
      <c r="F4249" s="339">
        <f t="shared" si="1250"/>
        <v>0</v>
      </c>
      <c r="G4249" s="340">
        <f t="shared" si="1251"/>
        <v>0</v>
      </c>
    </row>
    <row r="4250" spans="1:7" ht="20.100000000000001" customHeight="1">
      <c r="A4250" s="371" t="str">
        <f t="shared" si="1247"/>
        <v/>
      </c>
      <c r="B4250" s="336" t="str">
        <f t="shared" si="1248"/>
        <v/>
      </c>
      <c r="C4250" s="372"/>
      <c r="D4250" s="333" t="str">
        <f t="shared" si="1249"/>
        <v/>
      </c>
      <c r="E4250" s="373"/>
      <c r="F4250" s="339">
        <f t="shared" si="1250"/>
        <v>0</v>
      </c>
      <c r="G4250" s="340">
        <f t="shared" si="1251"/>
        <v>0</v>
      </c>
    </row>
    <row r="4251" spans="1:7" ht="20.100000000000001" customHeight="1">
      <c r="A4251" s="371" t="str">
        <f t="shared" si="1247"/>
        <v/>
      </c>
      <c r="B4251" s="336" t="str">
        <f t="shared" si="1248"/>
        <v/>
      </c>
      <c r="C4251" s="372"/>
      <c r="D4251" s="333" t="str">
        <f t="shared" si="1249"/>
        <v/>
      </c>
      <c r="E4251" s="373"/>
      <c r="F4251" s="339">
        <f t="shared" si="1250"/>
        <v>0</v>
      </c>
      <c r="G4251" s="340">
        <f t="shared" si="1251"/>
        <v>0</v>
      </c>
    </row>
    <row r="4252" spans="1:7" ht="20.100000000000001" customHeight="1">
      <c r="A4252" s="374"/>
      <c r="B4252" s="360"/>
      <c r="C4252" s="360"/>
      <c r="D4252" s="338"/>
      <c r="E4252" s="356"/>
      <c r="F4252" s="598" t="s">
        <v>27</v>
      </c>
      <c r="G4252" s="341">
        <f>SUBTOTAL(9,G4238:G4251)</f>
        <v>0</v>
      </c>
    </row>
    <row r="4253" spans="1:7" ht="20.100000000000001" customHeight="1">
      <c r="A4253" s="374"/>
      <c r="B4253" s="360"/>
      <c r="C4253" s="347" t="s">
        <v>722</v>
      </c>
      <c r="D4253" s="338"/>
      <c r="E4253" s="356"/>
      <c r="F4253" s="357"/>
      <c r="G4253" s="375"/>
    </row>
    <row r="4254" spans="1:7" ht="20.100000000000001" customHeight="1">
      <c r="A4254" s="371" t="str">
        <f t="shared" ref="A4254:A4261" si="1252">IFERROR(VLOOKUP(C4254,Tabla_Insumos,4,FALSE),"")</f>
        <v/>
      </c>
      <c r="B4254" s="336" t="str">
        <f t="shared" ref="B4254:B4261" si="1253">IFERROR(VLOOKUP(C4254,Tabla_Insumos,5,FALSE),"")</f>
        <v/>
      </c>
      <c r="C4254" s="372"/>
      <c r="D4254" s="333" t="str">
        <f t="shared" ref="D4254:D4261" si="1254">IFERROR(VLOOKUP(C4254,Tabla_Insumos,2,FALSE),"")</f>
        <v/>
      </c>
      <c r="E4254" s="373"/>
      <c r="F4254" s="376">
        <f t="shared" ref="F4254:F4261" si="1255">IFERROR(VLOOKUP(C4254,Tabla_Insumos,3,FALSE),0)</f>
        <v>0</v>
      </c>
      <c r="G4254" s="340">
        <f>ROUND(E4254*F4254,2)</f>
        <v>0</v>
      </c>
    </row>
    <row r="4255" spans="1:7" ht="20.100000000000001" customHeight="1">
      <c r="A4255" s="371" t="str">
        <f t="shared" si="1252"/>
        <v/>
      </c>
      <c r="B4255" s="336" t="str">
        <f t="shared" si="1253"/>
        <v/>
      </c>
      <c r="C4255" s="372"/>
      <c r="D4255" s="333" t="str">
        <f t="shared" si="1254"/>
        <v/>
      </c>
      <c r="E4255" s="373"/>
      <c r="F4255" s="376">
        <f t="shared" si="1255"/>
        <v>0</v>
      </c>
      <c r="G4255" s="340">
        <f t="shared" ref="G4255:G4261" si="1256">ROUND(E4255*F4255,2)</f>
        <v>0</v>
      </c>
    </row>
    <row r="4256" spans="1:7" ht="20.100000000000001" customHeight="1">
      <c r="A4256" s="371" t="str">
        <f t="shared" si="1252"/>
        <v/>
      </c>
      <c r="B4256" s="336" t="str">
        <f t="shared" si="1253"/>
        <v/>
      </c>
      <c r="C4256" s="372"/>
      <c r="D4256" s="333" t="str">
        <f t="shared" si="1254"/>
        <v/>
      </c>
      <c r="E4256" s="373"/>
      <c r="F4256" s="376">
        <f>+G4254+G4255</f>
        <v>0</v>
      </c>
      <c r="G4256" s="340">
        <f t="shared" si="1256"/>
        <v>0</v>
      </c>
    </row>
    <row r="4257" spans="1:7" ht="20.100000000000001" customHeight="1">
      <c r="A4257" s="371" t="str">
        <f t="shared" si="1252"/>
        <v/>
      </c>
      <c r="B4257" s="336" t="str">
        <f t="shared" si="1253"/>
        <v/>
      </c>
      <c r="C4257" s="372"/>
      <c r="D4257" s="333" t="str">
        <f t="shared" si="1254"/>
        <v/>
      </c>
      <c r="E4257" s="373"/>
      <c r="F4257" s="376">
        <f>+G4254+G4255+G4256</f>
        <v>0</v>
      </c>
      <c r="G4257" s="340">
        <f t="shared" si="1256"/>
        <v>0</v>
      </c>
    </row>
    <row r="4258" spans="1:7" ht="20.100000000000001" customHeight="1">
      <c r="A4258" s="371" t="str">
        <f t="shared" si="1252"/>
        <v/>
      </c>
      <c r="B4258" s="336" t="str">
        <f t="shared" si="1253"/>
        <v/>
      </c>
      <c r="C4258" s="336"/>
      <c r="D4258" s="333" t="str">
        <f t="shared" si="1254"/>
        <v/>
      </c>
      <c r="E4258" s="337"/>
      <c r="F4258" s="376">
        <f t="shared" si="1255"/>
        <v>0</v>
      </c>
      <c r="G4258" s="340">
        <f t="shared" si="1256"/>
        <v>0</v>
      </c>
    </row>
    <row r="4259" spans="1:7" ht="20.100000000000001" customHeight="1">
      <c r="A4259" s="371" t="str">
        <f t="shared" si="1252"/>
        <v/>
      </c>
      <c r="B4259" s="336" t="str">
        <f t="shared" si="1253"/>
        <v/>
      </c>
      <c r="C4259" s="336"/>
      <c r="D4259" s="333" t="str">
        <f t="shared" si="1254"/>
        <v/>
      </c>
      <c r="E4259" s="337"/>
      <c r="F4259" s="376">
        <f t="shared" si="1255"/>
        <v>0</v>
      </c>
      <c r="G4259" s="340">
        <f t="shared" si="1256"/>
        <v>0</v>
      </c>
    </row>
    <row r="4260" spans="1:7" ht="20.100000000000001" customHeight="1">
      <c r="A4260" s="371" t="str">
        <f t="shared" si="1252"/>
        <v/>
      </c>
      <c r="B4260" s="336" t="str">
        <f t="shared" si="1253"/>
        <v/>
      </c>
      <c r="C4260" s="372"/>
      <c r="D4260" s="333" t="str">
        <f t="shared" si="1254"/>
        <v/>
      </c>
      <c r="E4260" s="373"/>
      <c r="F4260" s="376">
        <f t="shared" si="1255"/>
        <v>0</v>
      </c>
      <c r="G4260" s="340">
        <f t="shared" si="1256"/>
        <v>0</v>
      </c>
    </row>
    <row r="4261" spans="1:7" ht="20.100000000000001" customHeight="1">
      <c r="A4261" s="371" t="str">
        <f t="shared" si="1252"/>
        <v/>
      </c>
      <c r="B4261" s="336" t="str">
        <f t="shared" si="1253"/>
        <v/>
      </c>
      <c r="C4261" s="372"/>
      <c r="D4261" s="333" t="str">
        <f t="shared" si="1254"/>
        <v/>
      </c>
      <c r="E4261" s="373"/>
      <c r="F4261" s="376">
        <f t="shared" si="1255"/>
        <v>0</v>
      </c>
      <c r="G4261" s="340">
        <f t="shared" si="1256"/>
        <v>0</v>
      </c>
    </row>
    <row r="4262" spans="1:7" ht="20.100000000000001" customHeight="1">
      <c r="A4262" s="374"/>
      <c r="B4262" s="360"/>
      <c r="C4262" s="360"/>
      <c r="D4262" s="338"/>
      <c r="E4262" s="356"/>
      <c r="F4262" s="598" t="s">
        <v>28</v>
      </c>
      <c r="G4262" s="341">
        <f>SUBTOTAL(9,G4254:G4261)</f>
        <v>0</v>
      </c>
    </row>
    <row r="4263" spans="1:7" ht="20.100000000000001" customHeight="1">
      <c r="A4263" s="374"/>
      <c r="B4263" s="360"/>
      <c r="C4263" s="347" t="s">
        <v>723</v>
      </c>
      <c r="D4263" s="338"/>
      <c r="E4263" s="356"/>
      <c r="F4263" s="357"/>
      <c r="G4263" s="375"/>
    </row>
    <row r="4264" spans="1:7" ht="20.100000000000001" customHeight="1">
      <c r="A4264" s="371" t="str">
        <f t="shared" ref="A4264:A4272" si="1257">IFERROR(VLOOKUP(C4264,Tabla_Insumos,4,FALSE),"")</f>
        <v/>
      </c>
      <c r="B4264" s="336" t="str">
        <f t="shared" ref="B4264:B4272" si="1258">IFERROR(VLOOKUP(C4264,Tabla_Insumos,5,FALSE),"")</f>
        <v/>
      </c>
      <c r="C4264" s="377"/>
      <c r="D4264" s="333" t="str">
        <f t="shared" ref="D4264:D4272" si="1259">IFERROR(VLOOKUP(C4264,Tabla_Insumos,2,FALSE),"")</f>
        <v/>
      </c>
      <c r="E4264" s="422"/>
      <c r="F4264" s="339">
        <f t="shared" ref="F4264:F4272" si="1260">IFERROR(VLOOKUP(C4264,Tabla_Insumos,3,FALSE),0)</f>
        <v>0</v>
      </c>
      <c r="G4264" s="340">
        <f>ROUND(E4264*F4264,2)</f>
        <v>0</v>
      </c>
    </row>
    <row r="4265" spans="1:7" ht="20.100000000000001" customHeight="1">
      <c r="A4265" s="371" t="str">
        <f t="shared" si="1257"/>
        <v/>
      </c>
      <c r="B4265" s="336" t="str">
        <f t="shared" si="1258"/>
        <v/>
      </c>
      <c r="C4265" s="425"/>
      <c r="D4265" s="333" t="str">
        <f t="shared" si="1259"/>
        <v/>
      </c>
      <c r="E4265" s="422"/>
      <c r="F4265" s="339">
        <f t="shared" si="1260"/>
        <v>0</v>
      </c>
      <c r="G4265" s="340">
        <f t="shared" ref="G4265:G4272" si="1261">ROUND(E4265*F4265,2)</f>
        <v>0</v>
      </c>
    </row>
    <row r="4266" spans="1:7" ht="20.100000000000001" customHeight="1">
      <c r="A4266" s="371" t="str">
        <f t="shared" si="1257"/>
        <v/>
      </c>
      <c r="B4266" s="336" t="str">
        <f t="shared" si="1258"/>
        <v/>
      </c>
      <c r="C4266" s="342"/>
      <c r="D4266" s="333" t="str">
        <f t="shared" si="1259"/>
        <v/>
      </c>
      <c r="E4266" s="337"/>
      <c r="F4266" s="339">
        <f>IFERROR(VLOOKUP(C4266,Tabla_Insumos,3,FALSE),0)</f>
        <v>0</v>
      </c>
      <c r="G4266" s="340">
        <f t="shared" si="1261"/>
        <v>0</v>
      </c>
    </row>
    <row r="4267" spans="1:7" ht="20.100000000000001" customHeight="1">
      <c r="A4267" s="371" t="str">
        <f t="shared" si="1257"/>
        <v/>
      </c>
      <c r="B4267" s="336" t="str">
        <f t="shared" si="1258"/>
        <v/>
      </c>
      <c r="C4267" s="377"/>
      <c r="D4267" s="333" t="str">
        <f t="shared" si="1259"/>
        <v/>
      </c>
      <c r="E4267" s="337"/>
      <c r="F4267" s="339">
        <f t="shared" si="1260"/>
        <v>0</v>
      </c>
      <c r="G4267" s="340">
        <f t="shared" si="1261"/>
        <v>0</v>
      </c>
    </row>
    <row r="4268" spans="1:7" ht="20.100000000000001" customHeight="1">
      <c r="A4268" s="371" t="str">
        <f t="shared" si="1257"/>
        <v/>
      </c>
      <c r="B4268" s="336" t="str">
        <f t="shared" si="1258"/>
        <v/>
      </c>
      <c r="C4268" s="378"/>
      <c r="D4268" s="333" t="str">
        <f t="shared" si="1259"/>
        <v/>
      </c>
      <c r="E4268" s="337"/>
      <c r="F4268" s="339">
        <f t="shared" si="1260"/>
        <v>0</v>
      </c>
      <c r="G4268" s="340">
        <f t="shared" si="1261"/>
        <v>0</v>
      </c>
    </row>
    <row r="4269" spans="1:7" ht="20.100000000000001" customHeight="1">
      <c r="A4269" s="371" t="str">
        <f t="shared" si="1257"/>
        <v/>
      </c>
      <c r="B4269" s="336" t="str">
        <f t="shared" si="1258"/>
        <v/>
      </c>
      <c r="C4269" s="372"/>
      <c r="D4269" s="333" t="str">
        <f t="shared" si="1259"/>
        <v/>
      </c>
      <c r="E4269" s="373"/>
      <c r="F4269" s="339">
        <f t="shared" si="1260"/>
        <v>0</v>
      </c>
      <c r="G4269" s="340">
        <f t="shared" si="1261"/>
        <v>0</v>
      </c>
    </row>
    <row r="4270" spans="1:7" ht="20.100000000000001" customHeight="1">
      <c r="A4270" s="371" t="str">
        <f t="shared" si="1257"/>
        <v/>
      </c>
      <c r="B4270" s="336" t="str">
        <f t="shared" si="1258"/>
        <v/>
      </c>
      <c r="C4270" s="372"/>
      <c r="D4270" s="333" t="str">
        <f t="shared" si="1259"/>
        <v/>
      </c>
      <c r="E4270" s="373"/>
      <c r="F4270" s="339">
        <f t="shared" si="1260"/>
        <v>0</v>
      </c>
      <c r="G4270" s="340">
        <f t="shared" si="1261"/>
        <v>0</v>
      </c>
    </row>
    <row r="4271" spans="1:7" ht="20.100000000000001" customHeight="1">
      <c r="A4271" s="371" t="str">
        <f t="shared" si="1257"/>
        <v/>
      </c>
      <c r="B4271" s="336" t="str">
        <f t="shared" si="1258"/>
        <v/>
      </c>
      <c r="C4271" s="372"/>
      <c r="D4271" s="333" t="str">
        <f t="shared" si="1259"/>
        <v/>
      </c>
      <c r="E4271" s="373"/>
      <c r="F4271" s="339">
        <f t="shared" si="1260"/>
        <v>0</v>
      </c>
      <c r="G4271" s="340">
        <f t="shared" si="1261"/>
        <v>0</v>
      </c>
    </row>
    <row r="4272" spans="1:7" ht="20.100000000000001" customHeight="1">
      <c r="A4272" s="371" t="str">
        <f t="shared" si="1257"/>
        <v/>
      </c>
      <c r="B4272" s="336" t="str">
        <f t="shared" si="1258"/>
        <v/>
      </c>
      <c r="C4272" s="372"/>
      <c r="D4272" s="333" t="str">
        <f t="shared" si="1259"/>
        <v/>
      </c>
      <c r="E4272" s="373"/>
      <c r="F4272" s="339">
        <f t="shared" si="1260"/>
        <v>0</v>
      </c>
      <c r="G4272" s="340">
        <f t="shared" si="1261"/>
        <v>0</v>
      </c>
    </row>
    <row r="4273" spans="1:7" ht="20.100000000000001" customHeight="1">
      <c r="A4273" s="379"/>
      <c r="B4273" s="338"/>
      <c r="C4273" s="360"/>
      <c r="D4273" s="338"/>
      <c r="E4273" s="356"/>
      <c r="F4273" s="598" t="s">
        <v>29</v>
      </c>
      <c r="G4273" s="341">
        <f>SUBTOTAL(9,G4264:G4272)</f>
        <v>0</v>
      </c>
    </row>
    <row r="4274" spans="1:7" ht="20.100000000000001" customHeight="1" thickBot="1">
      <c r="A4274" s="380"/>
      <c r="B4274" s="381"/>
      <c r="C4274" s="382"/>
      <c r="D4274" s="381"/>
      <c r="E4274" s="383"/>
      <c r="F4274" s="384"/>
      <c r="G4274" s="385"/>
    </row>
    <row r="4275" spans="1:7" ht="20.100000000000001" customHeight="1" thickBot="1">
      <c r="A4275" s="395">
        <f>B4233</f>
        <v>81</v>
      </c>
      <c r="B4275" s="386" t="str">
        <f>C4233</f>
        <v>Red de gas - Excavación de zanjas para inst. cañeías, sin depresión de napa</v>
      </c>
      <c r="C4275" s="387"/>
      <c r="D4275" s="387" t="s">
        <v>30</v>
      </c>
      <c r="E4275" s="388"/>
      <c r="F4275" s="389" t="s">
        <v>31</v>
      </c>
      <c r="G4275" s="390">
        <f>SUBTOTAL(9,G4238:G4274)</f>
        <v>0</v>
      </c>
    </row>
    <row r="4276" spans="1:7" ht="20.100000000000001" customHeight="1" thickTop="1" thickBot="1"/>
    <row r="4277" spans="1:7" ht="20.100000000000001" customHeight="1" thickTop="1">
      <c r="A4277" s="391" t="s">
        <v>1255</v>
      </c>
      <c r="B4277" s="392"/>
      <c r="C4277" s="392"/>
      <c r="D4277" s="392"/>
      <c r="E4277" s="392"/>
      <c r="F4277" s="392"/>
      <c r="G4277" s="393"/>
    </row>
    <row r="4278" spans="1:7" ht="20.100000000000001" customHeight="1">
      <c r="A4278" s="344" t="s">
        <v>719</v>
      </c>
      <c r="B4278" s="345" t="str">
        <f>Comitente</f>
        <v>INSTITUTO PROVINCIAL DE LA VIVIENDA</v>
      </c>
      <c r="C4278" s="346"/>
      <c r="D4278" s="347"/>
      <c r="E4278" s="347"/>
      <c r="F4278" s="348"/>
      <c r="G4278" s="349"/>
    </row>
    <row r="4279" spans="1:7" ht="20.100000000000001" customHeight="1">
      <c r="A4279" s="344" t="s">
        <v>720</v>
      </c>
      <c r="B4279" s="345" t="str">
        <f>Contratista</f>
        <v>xxxxxx</v>
      </c>
      <c r="C4279" s="350"/>
      <c r="D4279" s="350"/>
      <c r="E4279" s="350"/>
      <c r="F4279" s="351"/>
      <c r="G4279" s="352"/>
    </row>
    <row r="4280" spans="1:7" ht="20.100000000000001" customHeight="1">
      <c r="A4280" s="344" t="s">
        <v>20</v>
      </c>
      <c r="B4280" s="345" t="str">
        <f>Obra</f>
        <v>BARRIO SAN CAYETANO - DPTO. CHIMBAS</v>
      </c>
      <c r="C4280" s="350"/>
      <c r="D4280" s="350"/>
      <c r="E4280" s="350"/>
      <c r="F4280" s="351" t="s">
        <v>33</v>
      </c>
      <c r="G4280" s="353">
        <f>+Datos!$C$10</f>
        <v>43525</v>
      </c>
    </row>
    <row r="4281" spans="1:7" ht="20.100000000000001" customHeight="1">
      <c r="A4281" s="354" t="s">
        <v>718</v>
      </c>
      <c r="B4281" s="355" t="str">
        <f>Ubicación</f>
        <v>DPTO. CHIMBAS</v>
      </c>
      <c r="C4281" s="355"/>
      <c r="D4281" s="338"/>
      <c r="E4281" s="356"/>
      <c r="F4281" s="357"/>
      <c r="G4281" s="358"/>
    </row>
    <row r="4282" spans="1:7" ht="20.100000000000001" customHeight="1">
      <c r="A4282" s="354" t="s">
        <v>34</v>
      </c>
      <c r="B4282" s="359" t="s">
        <v>1126</v>
      </c>
      <c r="C4282" s="360" t="str">
        <f>IFERROR(VLOOKUP(B4282,Tabla_CyP,2,FALSE),"")</f>
        <v>INFRAESTRUCTURA</v>
      </c>
      <c r="D4282" s="361"/>
      <c r="E4282" s="356"/>
      <c r="F4282" s="357"/>
      <c r="G4282" s="358"/>
    </row>
    <row r="4283" spans="1:7" ht="20.100000000000001" customHeight="1">
      <c r="A4283" s="354" t="s">
        <v>21</v>
      </c>
      <c r="B4283" s="394">
        <f>IFERROR(VLOOKUP(COUNTIF($A$1:A4283,"ITEM:"),Tabla_NumeroItem,2,FALSE),"")</f>
        <v>82</v>
      </c>
      <c r="C4283" s="360" t="str">
        <f>IFERROR(VLOOKUP(B4283,Tabla_CyP,2,FALSE),"")</f>
        <v xml:space="preserve">Red de gas - Relleno superior </v>
      </c>
      <c r="D4283" s="338"/>
      <c r="E4283" s="356"/>
      <c r="F4283" s="351" t="s">
        <v>22</v>
      </c>
      <c r="G4283" s="362" t="str">
        <f>IFERROR(VLOOKUP(B4283,Tabla_CyP,4,FALSE),"")</f>
        <v>m3</v>
      </c>
    </row>
    <row r="4284" spans="1:7" ht="20.100000000000001" customHeight="1">
      <c r="A4284" s="354"/>
      <c r="B4284" s="355"/>
      <c r="C4284" s="360"/>
      <c r="D4284" s="338"/>
      <c r="E4284" s="356"/>
      <c r="F4284" s="357"/>
      <c r="G4284" s="358"/>
    </row>
    <row r="4285" spans="1:7" ht="20.100000000000001" customHeight="1">
      <c r="A4285" s="628" t="s">
        <v>581</v>
      </c>
      <c r="B4285" s="629"/>
      <c r="C4285" s="630" t="s">
        <v>0</v>
      </c>
      <c r="D4285" s="630" t="s">
        <v>23</v>
      </c>
      <c r="E4285" s="632" t="s">
        <v>24</v>
      </c>
      <c r="F4285" s="624" t="s">
        <v>25</v>
      </c>
      <c r="G4285" s="626" t="s">
        <v>26</v>
      </c>
    </row>
    <row r="4286" spans="1:7" ht="20.100000000000001" customHeight="1">
      <c r="A4286" s="363" t="s">
        <v>582</v>
      </c>
      <c r="B4286" s="364" t="s">
        <v>583</v>
      </c>
      <c r="C4286" s="631"/>
      <c r="D4286" s="631"/>
      <c r="E4286" s="633"/>
      <c r="F4286" s="625"/>
      <c r="G4286" s="627"/>
    </row>
    <row r="4287" spans="1:7" ht="20.100000000000001" customHeight="1">
      <c r="A4287" s="599"/>
      <c r="B4287" s="365"/>
      <c r="C4287" s="366" t="s">
        <v>721</v>
      </c>
      <c r="D4287" s="367"/>
      <c r="E4287" s="368"/>
      <c r="F4287" s="369"/>
      <c r="G4287" s="370"/>
    </row>
    <row r="4288" spans="1:7" ht="20.100000000000001" customHeight="1">
      <c r="A4288" s="371" t="str">
        <f t="shared" ref="A4288:A4301" si="1262">IFERROR(VLOOKUP(C4288,Tabla_Insumos,4,FALSE),"")</f>
        <v/>
      </c>
      <c r="B4288" s="336" t="str">
        <f t="shared" ref="B4288:B4301" si="1263">IFERROR(VLOOKUP(C4288,Tabla_Insumos,5,FALSE),"")</f>
        <v/>
      </c>
      <c r="C4288" s="404"/>
      <c r="D4288" s="333" t="str">
        <f t="shared" ref="D4288:D4301" si="1264">IFERROR(VLOOKUP(C4288,Tabla_Insumos,2,FALSE),"")</f>
        <v/>
      </c>
      <c r="E4288" s="373"/>
      <c r="F4288" s="339">
        <f t="shared" ref="F4288:F4301" si="1265">IFERROR(VLOOKUP(C4288,Tabla_Insumos,3,FALSE),0)</f>
        <v>0</v>
      </c>
      <c r="G4288" s="340">
        <f>ROUND(E4288*F4288,2)</f>
        <v>0</v>
      </c>
    </row>
    <row r="4289" spans="1:7" ht="20.100000000000001" customHeight="1">
      <c r="A4289" s="371" t="str">
        <f t="shared" si="1262"/>
        <v/>
      </c>
      <c r="B4289" s="336" t="str">
        <f t="shared" si="1263"/>
        <v/>
      </c>
      <c r="C4289" s="398"/>
      <c r="D4289" s="333" t="str">
        <f t="shared" si="1264"/>
        <v/>
      </c>
      <c r="E4289" s="337"/>
      <c r="F4289" s="339">
        <f t="shared" si="1265"/>
        <v>0</v>
      </c>
      <c r="G4289" s="340">
        <f t="shared" ref="G4289:G4301" si="1266">ROUND(E4289*F4289,2)</f>
        <v>0</v>
      </c>
    </row>
    <row r="4290" spans="1:7" ht="20.100000000000001" customHeight="1">
      <c r="A4290" s="371" t="str">
        <f t="shared" si="1262"/>
        <v/>
      </c>
      <c r="B4290" s="336" t="str">
        <f t="shared" si="1263"/>
        <v/>
      </c>
      <c r="C4290" s="398"/>
      <c r="D4290" s="333" t="str">
        <f t="shared" si="1264"/>
        <v/>
      </c>
      <c r="E4290" s="337"/>
      <c r="F4290" s="339">
        <f t="shared" si="1265"/>
        <v>0</v>
      </c>
      <c r="G4290" s="340">
        <f t="shared" si="1266"/>
        <v>0</v>
      </c>
    </row>
    <row r="4291" spans="1:7" ht="20.100000000000001" customHeight="1">
      <c r="A4291" s="371" t="str">
        <f t="shared" si="1262"/>
        <v/>
      </c>
      <c r="B4291" s="336" t="str">
        <f t="shared" si="1263"/>
        <v/>
      </c>
      <c r="C4291" s="409"/>
      <c r="D4291" s="333" t="str">
        <f t="shared" si="1264"/>
        <v/>
      </c>
      <c r="E4291" s="337"/>
      <c r="F4291" s="339">
        <f t="shared" si="1265"/>
        <v>0</v>
      </c>
      <c r="G4291" s="340">
        <f t="shared" si="1266"/>
        <v>0</v>
      </c>
    </row>
    <row r="4292" spans="1:7" ht="20.100000000000001" customHeight="1">
      <c r="A4292" s="371" t="str">
        <f t="shared" si="1262"/>
        <v/>
      </c>
      <c r="B4292" s="336" t="str">
        <f t="shared" si="1263"/>
        <v/>
      </c>
      <c r="C4292" s="398"/>
      <c r="D4292" s="333" t="str">
        <f t="shared" si="1264"/>
        <v/>
      </c>
      <c r="E4292" s="337"/>
      <c r="F4292" s="339">
        <f t="shared" si="1265"/>
        <v>0</v>
      </c>
      <c r="G4292" s="340">
        <f t="shared" si="1266"/>
        <v>0</v>
      </c>
    </row>
    <row r="4293" spans="1:7" ht="20.100000000000001" customHeight="1">
      <c r="A4293" s="371" t="str">
        <f t="shared" si="1262"/>
        <v/>
      </c>
      <c r="B4293" s="336" t="str">
        <f t="shared" si="1263"/>
        <v/>
      </c>
      <c r="C4293" s="398"/>
      <c r="D4293" s="333" t="str">
        <f t="shared" si="1264"/>
        <v/>
      </c>
      <c r="E4293" s="373"/>
      <c r="F4293" s="339">
        <f t="shared" si="1265"/>
        <v>0</v>
      </c>
      <c r="G4293" s="340">
        <f t="shared" si="1266"/>
        <v>0</v>
      </c>
    </row>
    <row r="4294" spans="1:7" ht="20.100000000000001" customHeight="1">
      <c r="A4294" s="371" t="str">
        <f t="shared" si="1262"/>
        <v/>
      </c>
      <c r="B4294" s="336" t="str">
        <f t="shared" si="1263"/>
        <v/>
      </c>
      <c r="C4294" s="398"/>
      <c r="D4294" s="333" t="str">
        <f t="shared" si="1264"/>
        <v/>
      </c>
      <c r="E4294" s="373"/>
      <c r="F4294" s="339">
        <f t="shared" si="1265"/>
        <v>0</v>
      </c>
      <c r="G4294" s="340">
        <f t="shared" si="1266"/>
        <v>0</v>
      </c>
    </row>
    <row r="4295" spans="1:7" ht="20.100000000000001" customHeight="1">
      <c r="A4295" s="371" t="str">
        <f t="shared" si="1262"/>
        <v/>
      </c>
      <c r="B4295" s="336" t="str">
        <f t="shared" si="1263"/>
        <v/>
      </c>
      <c r="C4295" s="398"/>
      <c r="D4295" s="333" t="str">
        <f t="shared" si="1264"/>
        <v/>
      </c>
      <c r="E4295" s="373"/>
      <c r="F4295" s="339">
        <f t="shared" si="1265"/>
        <v>0</v>
      </c>
      <c r="G4295" s="340">
        <f t="shared" si="1266"/>
        <v>0</v>
      </c>
    </row>
    <row r="4296" spans="1:7" ht="20.100000000000001" customHeight="1">
      <c r="A4296" s="371" t="str">
        <f t="shared" si="1262"/>
        <v/>
      </c>
      <c r="B4296" s="336" t="str">
        <f t="shared" si="1263"/>
        <v/>
      </c>
      <c r="C4296" s="398"/>
      <c r="D4296" s="333" t="str">
        <f t="shared" si="1264"/>
        <v/>
      </c>
      <c r="E4296" s="373"/>
      <c r="F4296" s="339">
        <f t="shared" si="1265"/>
        <v>0</v>
      </c>
      <c r="G4296" s="340">
        <f t="shared" si="1266"/>
        <v>0</v>
      </c>
    </row>
    <row r="4297" spans="1:7" ht="20.100000000000001" customHeight="1">
      <c r="A4297" s="371" t="str">
        <f t="shared" si="1262"/>
        <v/>
      </c>
      <c r="B4297" s="336" t="str">
        <f t="shared" si="1263"/>
        <v/>
      </c>
      <c r="C4297" s="398"/>
      <c r="D4297" s="333" t="str">
        <f t="shared" si="1264"/>
        <v/>
      </c>
      <c r="E4297" s="373"/>
      <c r="F4297" s="339">
        <f t="shared" si="1265"/>
        <v>0</v>
      </c>
      <c r="G4297" s="340">
        <f t="shared" si="1266"/>
        <v>0</v>
      </c>
    </row>
    <row r="4298" spans="1:7" ht="20.100000000000001" customHeight="1">
      <c r="A4298" s="371" t="str">
        <f t="shared" si="1262"/>
        <v/>
      </c>
      <c r="B4298" s="336" t="str">
        <f t="shared" si="1263"/>
        <v/>
      </c>
      <c r="C4298" s="398"/>
      <c r="D4298" s="333" t="str">
        <f t="shared" si="1264"/>
        <v/>
      </c>
      <c r="E4298" s="373"/>
      <c r="F4298" s="339">
        <f t="shared" si="1265"/>
        <v>0</v>
      </c>
      <c r="G4298" s="340">
        <f t="shared" si="1266"/>
        <v>0</v>
      </c>
    </row>
    <row r="4299" spans="1:7" ht="20.100000000000001" customHeight="1">
      <c r="A4299" s="371" t="str">
        <f t="shared" si="1262"/>
        <v/>
      </c>
      <c r="B4299" s="336" t="str">
        <f t="shared" si="1263"/>
        <v/>
      </c>
      <c r="C4299" s="372"/>
      <c r="D4299" s="333" t="str">
        <f t="shared" si="1264"/>
        <v/>
      </c>
      <c r="E4299" s="373"/>
      <c r="F4299" s="339">
        <f t="shared" si="1265"/>
        <v>0</v>
      </c>
      <c r="G4299" s="340">
        <f t="shared" si="1266"/>
        <v>0</v>
      </c>
    </row>
    <row r="4300" spans="1:7" ht="20.100000000000001" customHeight="1">
      <c r="A4300" s="371" t="str">
        <f t="shared" si="1262"/>
        <v/>
      </c>
      <c r="B4300" s="336" t="str">
        <f t="shared" si="1263"/>
        <v/>
      </c>
      <c r="C4300" s="372"/>
      <c r="D4300" s="333" t="str">
        <f t="shared" si="1264"/>
        <v/>
      </c>
      <c r="E4300" s="373"/>
      <c r="F4300" s="339">
        <f t="shared" si="1265"/>
        <v>0</v>
      </c>
      <c r="G4300" s="340">
        <f t="shared" si="1266"/>
        <v>0</v>
      </c>
    </row>
    <row r="4301" spans="1:7" ht="20.100000000000001" customHeight="1">
      <c r="A4301" s="371" t="str">
        <f t="shared" si="1262"/>
        <v/>
      </c>
      <c r="B4301" s="336" t="str">
        <f t="shared" si="1263"/>
        <v/>
      </c>
      <c r="C4301" s="372"/>
      <c r="D4301" s="333" t="str">
        <f t="shared" si="1264"/>
        <v/>
      </c>
      <c r="E4301" s="373"/>
      <c r="F4301" s="339">
        <f t="shared" si="1265"/>
        <v>0</v>
      </c>
      <c r="G4301" s="340">
        <f t="shared" si="1266"/>
        <v>0</v>
      </c>
    </row>
    <row r="4302" spans="1:7" ht="20.100000000000001" customHeight="1">
      <c r="A4302" s="374"/>
      <c r="B4302" s="360"/>
      <c r="C4302" s="360"/>
      <c r="D4302" s="338"/>
      <c r="E4302" s="356"/>
      <c r="F4302" s="598" t="s">
        <v>27</v>
      </c>
      <c r="G4302" s="341">
        <f>SUBTOTAL(9,G4288:G4301)</f>
        <v>0</v>
      </c>
    </row>
    <row r="4303" spans="1:7" ht="20.100000000000001" customHeight="1">
      <c r="A4303" s="374"/>
      <c r="B4303" s="360"/>
      <c r="C4303" s="347" t="s">
        <v>722</v>
      </c>
      <c r="D4303" s="338"/>
      <c r="E4303" s="356"/>
      <c r="F4303" s="357"/>
      <c r="G4303" s="375"/>
    </row>
    <row r="4304" spans="1:7" ht="20.100000000000001" customHeight="1">
      <c r="A4304" s="371" t="str">
        <f t="shared" ref="A4304:A4311" si="1267">IFERROR(VLOOKUP(C4304,Tabla_Insumos,4,FALSE),"")</f>
        <v/>
      </c>
      <c r="B4304" s="336" t="str">
        <f t="shared" ref="B4304:B4311" si="1268">IFERROR(VLOOKUP(C4304,Tabla_Insumos,5,FALSE),"")</f>
        <v/>
      </c>
      <c r="C4304" s="372"/>
      <c r="D4304" s="333" t="str">
        <f t="shared" ref="D4304:D4311" si="1269">IFERROR(VLOOKUP(C4304,Tabla_Insumos,2,FALSE),"")</f>
        <v/>
      </c>
      <c r="E4304" s="373"/>
      <c r="F4304" s="376">
        <f t="shared" ref="F4304:F4311" si="1270">IFERROR(VLOOKUP(C4304,Tabla_Insumos,3,FALSE),0)</f>
        <v>0</v>
      </c>
      <c r="G4304" s="340">
        <f>ROUND(E4304*F4304,2)</f>
        <v>0</v>
      </c>
    </row>
    <row r="4305" spans="1:7" ht="20.100000000000001" customHeight="1">
      <c r="A4305" s="371" t="str">
        <f t="shared" si="1267"/>
        <v/>
      </c>
      <c r="B4305" s="336" t="str">
        <f t="shared" si="1268"/>
        <v/>
      </c>
      <c r="C4305" s="372"/>
      <c r="D4305" s="333" t="str">
        <f t="shared" si="1269"/>
        <v/>
      </c>
      <c r="E4305" s="373"/>
      <c r="F4305" s="376">
        <f t="shared" si="1270"/>
        <v>0</v>
      </c>
      <c r="G4305" s="340">
        <f t="shared" ref="G4305:G4311" si="1271">ROUND(E4305*F4305,2)</f>
        <v>0</v>
      </c>
    </row>
    <row r="4306" spans="1:7" ht="20.100000000000001" customHeight="1">
      <c r="A4306" s="371" t="str">
        <f t="shared" si="1267"/>
        <v/>
      </c>
      <c r="B4306" s="336" t="str">
        <f t="shared" si="1268"/>
        <v/>
      </c>
      <c r="C4306" s="372"/>
      <c r="D4306" s="333" t="str">
        <f t="shared" si="1269"/>
        <v/>
      </c>
      <c r="E4306" s="373"/>
      <c r="F4306" s="376">
        <f>SUM(G4304:G4305)</f>
        <v>0</v>
      </c>
      <c r="G4306" s="340">
        <f t="shared" si="1271"/>
        <v>0</v>
      </c>
    </row>
    <row r="4307" spans="1:7" ht="20.100000000000001" customHeight="1">
      <c r="A4307" s="371" t="str">
        <f t="shared" si="1267"/>
        <v/>
      </c>
      <c r="B4307" s="336" t="str">
        <f t="shared" si="1268"/>
        <v/>
      </c>
      <c r="C4307" s="372"/>
      <c r="D4307" s="333" t="str">
        <f t="shared" si="1269"/>
        <v/>
      </c>
      <c r="E4307" s="373"/>
      <c r="F4307" s="376">
        <f>+G4304+G4305+G4306</f>
        <v>0</v>
      </c>
      <c r="G4307" s="340">
        <f t="shared" si="1271"/>
        <v>0</v>
      </c>
    </row>
    <row r="4308" spans="1:7" ht="20.100000000000001" customHeight="1">
      <c r="A4308" s="371" t="str">
        <f t="shared" si="1267"/>
        <v/>
      </c>
      <c r="B4308" s="336" t="str">
        <f t="shared" si="1268"/>
        <v/>
      </c>
      <c r="C4308" s="336"/>
      <c r="D4308" s="333" t="str">
        <f t="shared" si="1269"/>
        <v/>
      </c>
      <c r="E4308" s="337"/>
      <c r="F4308" s="376">
        <f t="shared" si="1270"/>
        <v>0</v>
      </c>
      <c r="G4308" s="340">
        <f t="shared" si="1271"/>
        <v>0</v>
      </c>
    </row>
    <row r="4309" spans="1:7" ht="20.100000000000001" customHeight="1">
      <c r="A4309" s="371" t="str">
        <f t="shared" si="1267"/>
        <v/>
      </c>
      <c r="B4309" s="336" t="str">
        <f t="shared" si="1268"/>
        <v/>
      </c>
      <c r="C4309" s="336"/>
      <c r="D4309" s="333" t="str">
        <f t="shared" si="1269"/>
        <v/>
      </c>
      <c r="E4309" s="337"/>
      <c r="F4309" s="376">
        <f t="shared" si="1270"/>
        <v>0</v>
      </c>
      <c r="G4309" s="340">
        <f t="shared" si="1271"/>
        <v>0</v>
      </c>
    </row>
    <row r="4310" spans="1:7" ht="20.100000000000001" customHeight="1">
      <c r="A4310" s="371" t="str">
        <f t="shared" si="1267"/>
        <v/>
      </c>
      <c r="B4310" s="336" t="str">
        <f t="shared" si="1268"/>
        <v/>
      </c>
      <c r="C4310" s="372"/>
      <c r="D4310" s="333" t="str">
        <f t="shared" si="1269"/>
        <v/>
      </c>
      <c r="E4310" s="373"/>
      <c r="F4310" s="376">
        <f t="shared" si="1270"/>
        <v>0</v>
      </c>
      <c r="G4310" s="340">
        <f t="shared" si="1271"/>
        <v>0</v>
      </c>
    </row>
    <row r="4311" spans="1:7" ht="20.100000000000001" customHeight="1">
      <c r="A4311" s="371" t="str">
        <f t="shared" si="1267"/>
        <v/>
      </c>
      <c r="B4311" s="336" t="str">
        <f t="shared" si="1268"/>
        <v/>
      </c>
      <c r="C4311" s="372"/>
      <c r="D4311" s="333" t="str">
        <f t="shared" si="1269"/>
        <v/>
      </c>
      <c r="E4311" s="373"/>
      <c r="F4311" s="376">
        <f t="shared" si="1270"/>
        <v>0</v>
      </c>
      <c r="G4311" s="340">
        <f t="shared" si="1271"/>
        <v>0</v>
      </c>
    </row>
    <row r="4312" spans="1:7" ht="20.100000000000001" customHeight="1">
      <c r="A4312" s="374"/>
      <c r="B4312" s="360"/>
      <c r="C4312" s="360"/>
      <c r="D4312" s="338"/>
      <c r="E4312" s="356"/>
      <c r="F4312" s="598" t="s">
        <v>28</v>
      </c>
      <c r="G4312" s="341">
        <f>SUBTOTAL(9,G4304:G4311)</f>
        <v>0</v>
      </c>
    </row>
    <row r="4313" spans="1:7" ht="20.100000000000001" customHeight="1">
      <c r="A4313" s="374"/>
      <c r="B4313" s="360"/>
      <c r="C4313" s="347" t="s">
        <v>723</v>
      </c>
      <c r="D4313" s="338"/>
      <c r="E4313" s="356"/>
      <c r="F4313" s="357"/>
      <c r="G4313" s="375"/>
    </row>
    <row r="4314" spans="1:7" ht="20.100000000000001" customHeight="1">
      <c r="A4314" s="371" t="str">
        <f t="shared" ref="A4314:A4322" si="1272">IFERROR(VLOOKUP(C4314,Tabla_Insumos,4,FALSE),"")</f>
        <v/>
      </c>
      <c r="B4314" s="336" t="str">
        <f t="shared" ref="B4314:B4322" si="1273">IFERROR(VLOOKUP(C4314,Tabla_Insumos,5,FALSE),"")</f>
        <v/>
      </c>
      <c r="C4314" s="377"/>
      <c r="D4314" s="333" t="str">
        <f t="shared" ref="D4314:D4322" si="1274">IFERROR(VLOOKUP(C4314,Tabla_Insumos,2,FALSE),"")</f>
        <v/>
      </c>
      <c r="E4314" s="422"/>
      <c r="F4314" s="339">
        <f t="shared" ref="F4314:F4322" si="1275">IFERROR(VLOOKUP(C4314,Tabla_Insumos,3,FALSE),0)</f>
        <v>0</v>
      </c>
      <c r="G4314" s="340">
        <f>ROUND(E4314*F4314,2)</f>
        <v>0</v>
      </c>
    </row>
    <row r="4315" spans="1:7" ht="20.100000000000001" customHeight="1">
      <c r="A4315" s="371" t="str">
        <f t="shared" si="1272"/>
        <v/>
      </c>
      <c r="B4315" s="336" t="str">
        <f t="shared" si="1273"/>
        <v/>
      </c>
      <c r="C4315" s="425"/>
      <c r="D4315" s="333" t="str">
        <f t="shared" si="1274"/>
        <v/>
      </c>
      <c r="E4315" s="422"/>
      <c r="F4315" s="339">
        <f t="shared" si="1275"/>
        <v>0</v>
      </c>
      <c r="G4315" s="340">
        <f t="shared" ref="G4315:G4322" si="1276">ROUND(E4315*F4315,2)</f>
        <v>0</v>
      </c>
    </row>
    <row r="4316" spans="1:7" ht="20.100000000000001" customHeight="1">
      <c r="A4316" s="371" t="str">
        <f t="shared" si="1272"/>
        <v/>
      </c>
      <c r="B4316" s="336" t="str">
        <f t="shared" si="1273"/>
        <v/>
      </c>
      <c r="C4316" s="425"/>
      <c r="D4316" s="333" t="str">
        <f t="shared" si="1274"/>
        <v/>
      </c>
      <c r="E4316" s="422"/>
      <c r="F4316" s="339">
        <f t="shared" si="1275"/>
        <v>0</v>
      </c>
      <c r="G4316" s="340">
        <f t="shared" si="1276"/>
        <v>0</v>
      </c>
    </row>
    <row r="4317" spans="1:7" ht="20.100000000000001" customHeight="1">
      <c r="A4317" s="371" t="str">
        <f t="shared" si="1272"/>
        <v/>
      </c>
      <c r="B4317" s="336" t="str">
        <f t="shared" si="1273"/>
        <v/>
      </c>
      <c r="C4317" s="377"/>
      <c r="D4317" s="333" t="str">
        <f t="shared" si="1274"/>
        <v/>
      </c>
      <c r="E4317" s="337"/>
      <c r="F4317" s="339">
        <f t="shared" si="1275"/>
        <v>0</v>
      </c>
      <c r="G4317" s="340">
        <f t="shared" si="1276"/>
        <v>0</v>
      </c>
    </row>
    <row r="4318" spans="1:7" ht="20.100000000000001" customHeight="1">
      <c r="A4318" s="371" t="str">
        <f t="shared" si="1272"/>
        <v/>
      </c>
      <c r="B4318" s="336" t="str">
        <f t="shared" si="1273"/>
        <v/>
      </c>
      <c r="C4318" s="378"/>
      <c r="D4318" s="333" t="str">
        <f t="shared" si="1274"/>
        <v/>
      </c>
      <c r="E4318" s="337"/>
      <c r="F4318" s="339">
        <f t="shared" si="1275"/>
        <v>0</v>
      </c>
      <c r="G4318" s="340">
        <f t="shared" si="1276"/>
        <v>0</v>
      </c>
    </row>
    <row r="4319" spans="1:7" ht="20.100000000000001" customHeight="1">
      <c r="A4319" s="371" t="str">
        <f t="shared" si="1272"/>
        <v/>
      </c>
      <c r="B4319" s="336" t="str">
        <f t="shared" si="1273"/>
        <v/>
      </c>
      <c r="C4319" s="372"/>
      <c r="D4319" s="333" t="str">
        <f t="shared" si="1274"/>
        <v/>
      </c>
      <c r="E4319" s="373"/>
      <c r="F4319" s="339">
        <f t="shared" si="1275"/>
        <v>0</v>
      </c>
      <c r="G4319" s="340">
        <f t="shared" si="1276"/>
        <v>0</v>
      </c>
    </row>
    <row r="4320" spans="1:7" ht="20.100000000000001" customHeight="1">
      <c r="A4320" s="371" t="str">
        <f t="shared" si="1272"/>
        <v/>
      </c>
      <c r="B4320" s="336" t="str">
        <f t="shared" si="1273"/>
        <v/>
      </c>
      <c r="C4320" s="372"/>
      <c r="D4320" s="333" t="str">
        <f t="shared" si="1274"/>
        <v/>
      </c>
      <c r="E4320" s="373"/>
      <c r="F4320" s="339">
        <f t="shared" si="1275"/>
        <v>0</v>
      </c>
      <c r="G4320" s="340">
        <f t="shared" si="1276"/>
        <v>0</v>
      </c>
    </row>
    <row r="4321" spans="1:7" ht="20.100000000000001" customHeight="1">
      <c r="A4321" s="371" t="str">
        <f t="shared" si="1272"/>
        <v/>
      </c>
      <c r="B4321" s="336" t="str">
        <f t="shared" si="1273"/>
        <v/>
      </c>
      <c r="C4321" s="372"/>
      <c r="D4321" s="333" t="str">
        <f t="shared" si="1274"/>
        <v/>
      </c>
      <c r="E4321" s="373"/>
      <c r="F4321" s="339">
        <f t="shared" si="1275"/>
        <v>0</v>
      </c>
      <c r="G4321" s="340">
        <f t="shared" si="1276"/>
        <v>0</v>
      </c>
    </row>
    <row r="4322" spans="1:7" ht="20.100000000000001" customHeight="1">
      <c r="A4322" s="371" t="str">
        <f t="shared" si="1272"/>
        <v/>
      </c>
      <c r="B4322" s="336" t="str">
        <f t="shared" si="1273"/>
        <v/>
      </c>
      <c r="C4322" s="372"/>
      <c r="D4322" s="333" t="str">
        <f t="shared" si="1274"/>
        <v/>
      </c>
      <c r="E4322" s="373"/>
      <c r="F4322" s="339">
        <f t="shared" si="1275"/>
        <v>0</v>
      </c>
      <c r="G4322" s="340">
        <f t="shared" si="1276"/>
        <v>0</v>
      </c>
    </row>
    <row r="4323" spans="1:7" ht="20.100000000000001" customHeight="1">
      <c r="A4323" s="379"/>
      <c r="B4323" s="338"/>
      <c r="C4323" s="360"/>
      <c r="D4323" s="338"/>
      <c r="E4323" s="356"/>
      <c r="F4323" s="598" t="s">
        <v>29</v>
      </c>
      <c r="G4323" s="341">
        <f>SUBTOTAL(9,G4314:G4322)</f>
        <v>0</v>
      </c>
    </row>
    <row r="4324" spans="1:7" ht="20.100000000000001" customHeight="1" thickBot="1">
      <c r="A4324" s="380"/>
      <c r="B4324" s="381"/>
      <c r="C4324" s="382"/>
      <c r="D4324" s="381"/>
      <c r="E4324" s="383"/>
      <c r="F4324" s="384"/>
      <c r="G4324" s="385"/>
    </row>
    <row r="4325" spans="1:7" ht="20.100000000000001" customHeight="1" thickBot="1">
      <c r="A4325" s="395">
        <f>B4283</f>
        <v>82</v>
      </c>
      <c r="B4325" s="386" t="str">
        <f>C4283</f>
        <v xml:space="preserve">Red de gas - Relleno superior </v>
      </c>
      <c r="C4325" s="387"/>
      <c r="D4325" s="387" t="s">
        <v>30</v>
      </c>
      <c r="E4325" s="388"/>
      <c r="F4325" s="389" t="s">
        <v>31</v>
      </c>
      <c r="G4325" s="390">
        <f>SUBTOTAL(9,G4288:G4324)</f>
        <v>0</v>
      </c>
    </row>
    <row r="4326" spans="1:7" ht="20.100000000000001" customHeight="1" thickTop="1" thickBot="1"/>
    <row r="4327" spans="1:7" ht="20.100000000000001" customHeight="1" thickTop="1">
      <c r="A4327" s="391" t="s">
        <v>1255</v>
      </c>
      <c r="B4327" s="392"/>
      <c r="C4327" s="392"/>
      <c r="D4327" s="392"/>
      <c r="E4327" s="392"/>
      <c r="F4327" s="392"/>
      <c r="G4327" s="393"/>
    </row>
    <row r="4328" spans="1:7" ht="20.100000000000001" customHeight="1">
      <c r="A4328" s="344" t="s">
        <v>719</v>
      </c>
      <c r="B4328" s="345" t="str">
        <f>Comitente</f>
        <v>INSTITUTO PROVINCIAL DE LA VIVIENDA</v>
      </c>
      <c r="C4328" s="346"/>
      <c r="D4328" s="347"/>
      <c r="E4328" s="347"/>
      <c r="F4328" s="348"/>
      <c r="G4328" s="349"/>
    </row>
    <row r="4329" spans="1:7" ht="20.100000000000001" customHeight="1">
      <c r="A4329" s="344" t="s">
        <v>720</v>
      </c>
      <c r="B4329" s="345" t="str">
        <f>Contratista</f>
        <v>xxxxxx</v>
      </c>
      <c r="C4329" s="350"/>
      <c r="D4329" s="350"/>
      <c r="E4329" s="350"/>
      <c r="F4329" s="351"/>
      <c r="G4329" s="352"/>
    </row>
    <row r="4330" spans="1:7" ht="20.100000000000001" customHeight="1">
      <c r="A4330" s="344" t="s">
        <v>20</v>
      </c>
      <c r="B4330" s="345" t="str">
        <f>Obra</f>
        <v>BARRIO SAN CAYETANO - DPTO. CHIMBAS</v>
      </c>
      <c r="C4330" s="350"/>
      <c r="D4330" s="350"/>
      <c r="E4330" s="350"/>
      <c r="F4330" s="351" t="s">
        <v>33</v>
      </c>
      <c r="G4330" s="353">
        <f>+Datos!$C$10</f>
        <v>43525</v>
      </c>
    </row>
    <row r="4331" spans="1:7" ht="20.100000000000001" customHeight="1">
      <c r="A4331" s="354" t="s">
        <v>718</v>
      </c>
      <c r="B4331" s="355" t="str">
        <f>Ubicación</f>
        <v>DPTO. CHIMBAS</v>
      </c>
      <c r="C4331" s="355"/>
      <c r="D4331" s="338"/>
      <c r="E4331" s="356"/>
      <c r="F4331" s="357"/>
      <c r="G4331" s="358"/>
    </row>
    <row r="4332" spans="1:7" ht="20.100000000000001" customHeight="1">
      <c r="A4332" s="354" t="s">
        <v>34</v>
      </c>
      <c r="B4332" s="359" t="s">
        <v>1126</v>
      </c>
      <c r="C4332" s="360" t="str">
        <f>IFERROR(VLOOKUP(B4332,Tabla_CyP,2,FALSE),"")</f>
        <v>INFRAESTRUCTURA</v>
      </c>
      <c r="D4332" s="361"/>
      <c r="E4332" s="356"/>
      <c r="F4332" s="357"/>
      <c r="G4332" s="358"/>
    </row>
    <row r="4333" spans="1:7" ht="20.100000000000001" customHeight="1">
      <c r="A4333" s="354" t="s">
        <v>21</v>
      </c>
      <c r="B4333" s="394">
        <f>IFERROR(VLOOKUP(COUNTIF($A$1:A4333,"ITEM:"),Tabla_NumeroItem,2,FALSE),"")</f>
        <v>83</v>
      </c>
      <c r="C4333" s="360" t="str">
        <f>IFERROR(VLOOKUP(B4333,Tabla_CyP,2,FALSE),"")</f>
        <v>Red de gas - Conexiones domiciliarias de gas natural p/ 1 medidor</v>
      </c>
      <c r="D4333" s="338"/>
      <c r="E4333" s="356"/>
      <c r="F4333" s="351" t="s">
        <v>22</v>
      </c>
      <c r="G4333" s="362" t="str">
        <f>IFERROR(VLOOKUP(B4333,Tabla_CyP,4,FALSE),"")</f>
        <v>u</v>
      </c>
    </row>
    <row r="4334" spans="1:7" ht="20.100000000000001" customHeight="1">
      <c r="A4334" s="354"/>
      <c r="B4334" s="355"/>
      <c r="C4334" s="360"/>
      <c r="D4334" s="338"/>
      <c r="E4334" s="356"/>
      <c r="F4334" s="357"/>
      <c r="G4334" s="358"/>
    </row>
    <row r="4335" spans="1:7" ht="20.100000000000001" customHeight="1">
      <c r="A4335" s="628" t="s">
        <v>581</v>
      </c>
      <c r="B4335" s="629"/>
      <c r="C4335" s="630" t="s">
        <v>0</v>
      </c>
      <c r="D4335" s="630" t="s">
        <v>23</v>
      </c>
      <c r="E4335" s="632" t="s">
        <v>24</v>
      </c>
      <c r="F4335" s="624" t="s">
        <v>25</v>
      </c>
      <c r="G4335" s="626" t="s">
        <v>26</v>
      </c>
    </row>
    <row r="4336" spans="1:7" ht="20.100000000000001" customHeight="1">
      <c r="A4336" s="363" t="s">
        <v>582</v>
      </c>
      <c r="B4336" s="364" t="s">
        <v>583</v>
      </c>
      <c r="C4336" s="631"/>
      <c r="D4336" s="631"/>
      <c r="E4336" s="633"/>
      <c r="F4336" s="625"/>
      <c r="G4336" s="627"/>
    </row>
    <row r="4337" spans="1:7" ht="20.100000000000001" customHeight="1">
      <c r="A4337" s="599"/>
      <c r="B4337" s="365"/>
      <c r="C4337" s="366" t="s">
        <v>721</v>
      </c>
      <c r="D4337" s="367"/>
      <c r="E4337" s="368"/>
      <c r="F4337" s="369"/>
      <c r="G4337" s="370"/>
    </row>
    <row r="4338" spans="1:7" ht="20.100000000000001" customHeight="1">
      <c r="A4338" s="371" t="str">
        <f t="shared" ref="A4338:A4351" si="1277">IFERROR(VLOOKUP(C4338,Tabla_Insumos,4,FALSE),"")</f>
        <v/>
      </c>
      <c r="B4338" s="336" t="str">
        <f t="shared" ref="B4338:B4351" si="1278">IFERROR(VLOOKUP(C4338,Tabla_Insumos,5,FALSE),"")</f>
        <v/>
      </c>
      <c r="C4338" s="334"/>
      <c r="D4338" s="333" t="str">
        <f t="shared" ref="D4338:D4351" si="1279">IFERROR(VLOOKUP(C4338,Tabla_Insumos,2,FALSE),"")</f>
        <v/>
      </c>
      <c r="E4338" s="337"/>
      <c r="F4338" s="339">
        <f t="shared" ref="F4338:F4351" si="1280">IFERROR(VLOOKUP(C4338,Tabla_Insumos,3,FALSE),0)</f>
        <v>0</v>
      </c>
      <c r="G4338" s="340">
        <f>ROUND(E4338*F4338,2)</f>
        <v>0</v>
      </c>
    </row>
    <row r="4339" spans="1:7" ht="20.100000000000001" customHeight="1">
      <c r="A4339" s="371" t="str">
        <f t="shared" si="1277"/>
        <v/>
      </c>
      <c r="B4339" s="336" t="str">
        <f t="shared" si="1278"/>
        <v/>
      </c>
      <c r="C4339" s="334"/>
      <c r="D4339" s="333" t="str">
        <f t="shared" si="1279"/>
        <v/>
      </c>
      <c r="E4339" s="337"/>
      <c r="F4339" s="339">
        <f t="shared" si="1280"/>
        <v>0</v>
      </c>
      <c r="G4339" s="340">
        <f t="shared" ref="G4339:G4351" si="1281">ROUND(E4339*F4339,2)</f>
        <v>0</v>
      </c>
    </row>
    <row r="4340" spans="1:7" ht="20.100000000000001" customHeight="1">
      <c r="A4340" s="371" t="str">
        <f t="shared" si="1277"/>
        <v/>
      </c>
      <c r="B4340" s="336" t="str">
        <f t="shared" si="1278"/>
        <v/>
      </c>
      <c r="C4340" s="334"/>
      <c r="D4340" s="333" t="str">
        <f t="shared" si="1279"/>
        <v/>
      </c>
      <c r="E4340" s="337"/>
      <c r="F4340" s="339">
        <f t="shared" si="1280"/>
        <v>0</v>
      </c>
      <c r="G4340" s="340">
        <f t="shared" si="1281"/>
        <v>0</v>
      </c>
    </row>
    <row r="4341" spans="1:7" ht="20.100000000000001" customHeight="1">
      <c r="A4341" s="371" t="str">
        <f t="shared" si="1277"/>
        <v/>
      </c>
      <c r="B4341" s="336" t="str">
        <f t="shared" si="1278"/>
        <v/>
      </c>
      <c r="C4341" s="335"/>
      <c r="D4341" s="333" t="str">
        <f t="shared" si="1279"/>
        <v/>
      </c>
      <c r="E4341" s="337"/>
      <c r="F4341" s="339">
        <f t="shared" si="1280"/>
        <v>0</v>
      </c>
      <c r="G4341" s="340">
        <f t="shared" si="1281"/>
        <v>0</v>
      </c>
    </row>
    <row r="4342" spans="1:7" ht="20.100000000000001" customHeight="1">
      <c r="A4342" s="371" t="str">
        <f t="shared" si="1277"/>
        <v/>
      </c>
      <c r="B4342" s="336" t="str">
        <f t="shared" si="1278"/>
        <v/>
      </c>
      <c r="C4342" s="336"/>
      <c r="D4342" s="333" t="str">
        <f t="shared" si="1279"/>
        <v/>
      </c>
      <c r="E4342" s="337"/>
      <c r="F4342" s="339">
        <f t="shared" si="1280"/>
        <v>0</v>
      </c>
      <c r="G4342" s="340">
        <f t="shared" si="1281"/>
        <v>0</v>
      </c>
    </row>
    <row r="4343" spans="1:7" ht="20.100000000000001" customHeight="1">
      <c r="A4343" s="371" t="str">
        <f t="shared" si="1277"/>
        <v/>
      </c>
      <c r="B4343" s="336" t="str">
        <f t="shared" si="1278"/>
        <v/>
      </c>
      <c r="C4343" s="486"/>
      <c r="D4343" s="333" t="str">
        <f t="shared" si="1279"/>
        <v/>
      </c>
      <c r="E4343" s="373"/>
      <c r="F4343" s="339">
        <f t="shared" si="1280"/>
        <v>0</v>
      </c>
      <c r="G4343" s="340">
        <f t="shared" si="1281"/>
        <v>0</v>
      </c>
    </row>
    <row r="4344" spans="1:7" ht="20.100000000000001" customHeight="1">
      <c r="A4344" s="371" t="str">
        <f t="shared" si="1277"/>
        <v/>
      </c>
      <c r="B4344" s="336" t="str">
        <f t="shared" si="1278"/>
        <v/>
      </c>
      <c r="C4344" s="372"/>
      <c r="D4344" s="333" t="str">
        <f t="shared" si="1279"/>
        <v/>
      </c>
      <c r="E4344" s="373"/>
      <c r="F4344" s="339">
        <f t="shared" si="1280"/>
        <v>0</v>
      </c>
      <c r="G4344" s="340">
        <f t="shared" si="1281"/>
        <v>0</v>
      </c>
    </row>
    <row r="4345" spans="1:7" ht="20.100000000000001" customHeight="1">
      <c r="A4345" s="371" t="str">
        <f t="shared" si="1277"/>
        <v/>
      </c>
      <c r="B4345" s="336" t="str">
        <f t="shared" si="1278"/>
        <v/>
      </c>
      <c r="C4345" s="372"/>
      <c r="D4345" s="333" t="str">
        <f t="shared" si="1279"/>
        <v/>
      </c>
      <c r="E4345" s="373"/>
      <c r="F4345" s="339">
        <f t="shared" si="1280"/>
        <v>0</v>
      </c>
      <c r="G4345" s="340">
        <f t="shared" si="1281"/>
        <v>0</v>
      </c>
    </row>
    <row r="4346" spans="1:7" ht="20.100000000000001" customHeight="1">
      <c r="A4346" s="371" t="str">
        <f t="shared" si="1277"/>
        <v/>
      </c>
      <c r="B4346" s="336" t="str">
        <f t="shared" si="1278"/>
        <v/>
      </c>
      <c r="C4346" s="372"/>
      <c r="D4346" s="333" t="str">
        <f t="shared" si="1279"/>
        <v/>
      </c>
      <c r="E4346" s="373"/>
      <c r="F4346" s="339">
        <f t="shared" si="1280"/>
        <v>0</v>
      </c>
      <c r="G4346" s="340">
        <f t="shared" si="1281"/>
        <v>0</v>
      </c>
    </row>
    <row r="4347" spans="1:7" ht="20.100000000000001" customHeight="1">
      <c r="A4347" s="371" t="str">
        <f t="shared" si="1277"/>
        <v/>
      </c>
      <c r="B4347" s="336" t="str">
        <f t="shared" si="1278"/>
        <v/>
      </c>
      <c r="C4347" s="372"/>
      <c r="D4347" s="333" t="str">
        <f t="shared" si="1279"/>
        <v/>
      </c>
      <c r="E4347" s="373"/>
      <c r="F4347" s="339">
        <f t="shared" si="1280"/>
        <v>0</v>
      </c>
      <c r="G4347" s="340">
        <f t="shared" si="1281"/>
        <v>0</v>
      </c>
    </row>
    <row r="4348" spans="1:7" ht="20.100000000000001" customHeight="1">
      <c r="A4348" s="371" t="str">
        <f t="shared" si="1277"/>
        <v/>
      </c>
      <c r="B4348" s="336" t="str">
        <f t="shared" si="1278"/>
        <v/>
      </c>
      <c r="C4348" s="372"/>
      <c r="D4348" s="333" t="str">
        <f t="shared" si="1279"/>
        <v/>
      </c>
      <c r="E4348" s="373"/>
      <c r="F4348" s="339">
        <f t="shared" si="1280"/>
        <v>0</v>
      </c>
      <c r="G4348" s="340">
        <f t="shared" si="1281"/>
        <v>0</v>
      </c>
    </row>
    <row r="4349" spans="1:7" ht="20.100000000000001" customHeight="1">
      <c r="A4349" s="371" t="str">
        <f t="shared" si="1277"/>
        <v/>
      </c>
      <c r="B4349" s="336" t="str">
        <f t="shared" si="1278"/>
        <v/>
      </c>
      <c r="C4349" s="372"/>
      <c r="D4349" s="333" t="str">
        <f t="shared" si="1279"/>
        <v/>
      </c>
      <c r="E4349" s="373"/>
      <c r="F4349" s="339">
        <f t="shared" si="1280"/>
        <v>0</v>
      </c>
      <c r="G4349" s="340">
        <f t="shared" si="1281"/>
        <v>0</v>
      </c>
    </row>
    <row r="4350" spans="1:7" ht="20.100000000000001" customHeight="1">
      <c r="A4350" s="371" t="str">
        <f t="shared" si="1277"/>
        <v/>
      </c>
      <c r="B4350" s="336" t="str">
        <f t="shared" si="1278"/>
        <v/>
      </c>
      <c r="C4350" s="372"/>
      <c r="D4350" s="333" t="str">
        <f t="shared" si="1279"/>
        <v/>
      </c>
      <c r="E4350" s="373"/>
      <c r="F4350" s="339">
        <f t="shared" si="1280"/>
        <v>0</v>
      </c>
      <c r="G4350" s="340">
        <f t="shared" si="1281"/>
        <v>0</v>
      </c>
    </row>
    <row r="4351" spans="1:7" ht="20.100000000000001" customHeight="1">
      <c r="A4351" s="371" t="str">
        <f t="shared" si="1277"/>
        <v/>
      </c>
      <c r="B4351" s="336" t="str">
        <f t="shared" si="1278"/>
        <v/>
      </c>
      <c r="C4351" s="372"/>
      <c r="D4351" s="333" t="str">
        <f t="shared" si="1279"/>
        <v/>
      </c>
      <c r="E4351" s="373"/>
      <c r="F4351" s="339">
        <f t="shared" si="1280"/>
        <v>0</v>
      </c>
      <c r="G4351" s="340">
        <f t="shared" si="1281"/>
        <v>0</v>
      </c>
    </row>
    <row r="4352" spans="1:7" ht="20.100000000000001" customHeight="1">
      <c r="A4352" s="374"/>
      <c r="B4352" s="360"/>
      <c r="C4352" s="360"/>
      <c r="D4352" s="338"/>
      <c r="E4352" s="356"/>
      <c r="F4352" s="598" t="s">
        <v>27</v>
      </c>
      <c r="G4352" s="341">
        <f>SUBTOTAL(9,G4338:G4351)</f>
        <v>0</v>
      </c>
    </row>
    <row r="4353" spans="1:7" ht="20.100000000000001" customHeight="1">
      <c r="A4353" s="374"/>
      <c r="B4353" s="360"/>
      <c r="C4353" s="347" t="s">
        <v>722</v>
      </c>
      <c r="D4353" s="338"/>
      <c r="E4353" s="356"/>
      <c r="F4353" s="357"/>
      <c r="G4353" s="375"/>
    </row>
    <row r="4354" spans="1:7" ht="20.100000000000001" customHeight="1">
      <c r="A4354" s="371" t="str">
        <f t="shared" ref="A4354:A4361" si="1282">IFERROR(VLOOKUP(C4354,Tabla_Insumos,4,FALSE),"")</f>
        <v/>
      </c>
      <c r="B4354" s="336" t="str">
        <f t="shared" ref="B4354:B4361" si="1283">IFERROR(VLOOKUP(C4354,Tabla_Insumos,5,FALSE),"")</f>
        <v/>
      </c>
      <c r="C4354" s="342"/>
      <c r="D4354" s="333" t="str">
        <f t="shared" ref="D4354:D4361" si="1284">IFERROR(VLOOKUP(C4354,Tabla_Insumos,2,FALSE),"")</f>
        <v/>
      </c>
      <c r="E4354" s="337"/>
      <c r="F4354" s="376">
        <f t="shared" ref="F4354:F4361" si="1285">IFERROR(VLOOKUP(C4354,Tabla_Insumos,3,FALSE),0)</f>
        <v>0</v>
      </c>
      <c r="G4354" s="340">
        <f>ROUND(E4354*F4354,2)</f>
        <v>0</v>
      </c>
    </row>
    <row r="4355" spans="1:7" ht="20.100000000000001" customHeight="1">
      <c r="A4355" s="371" t="str">
        <f t="shared" si="1282"/>
        <v/>
      </c>
      <c r="B4355" s="336" t="str">
        <f t="shared" si="1283"/>
        <v/>
      </c>
      <c r="C4355" s="343"/>
      <c r="D4355" s="333" t="str">
        <f t="shared" si="1284"/>
        <v/>
      </c>
      <c r="E4355" s="337"/>
      <c r="F4355" s="376">
        <f t="shared" si="1285"/>
        <v>0</v>
      </c>
      <c r="G4355" s="340">
        <f t="shared" ref="G4355:G4361" si="1286">ROUND(E4355*F4355,2)</f>
        <v>0</v>
      </c>
    </row>
    <row r="4356" spans="1:7" ht="20.100000000000001" customHeight="1">
      <c r="A4356" s="371" t="str">
        <f t="shared" si="1282"/>
        <v/>
      </c>
      <c r="B4356" s="336" t="str">
        <f t="shared" si="1283"/>
        <v/>
      </c>
      <c r="C4356" s="343"/>
      <c r="D4356" s="333" t="str">
        <f t="shared" si="1284"/>
        <v/>
      </c>
      <c r="E4356" s="337"/>
      <c r="F4356" s="376">
        <f>+G4354+G4355</f>
        <v>0</v>
      </c>
      <c r="G4356" s="340">
        <f t="shared" si="1286"/>
        <v>0</v>
      </c>
    </row>
    <row r="4357" spans="1:7" ht="20.100000000000001" customHeight="1">
      <c r="A4357" s="371" t="str">
        <f t="shared" si="1282"/>
        <v/>
      </c>
      <c r="B4357" s="336" t="str">
        <f t="shared" si="1283"/>
        <v/>
      </c>
      <c r="C4357" s="343"/>
      <c r="D4357" s="333" t="str">
        <f t="shared" si="1284"/>
        <v/>
      </c>
      <c r="E4357" s="337"/>
      <c r="F4357" s="376">
        <f t="shared" si="1285"/>
        <v>0</v>
      </c>
      <c r="G4357" s="340">
        <f t="shared" si="1286"/>
        <v>0</v>
      </c>
    </row>
    <row r="4358" spans="1:7" ht="20.100000000000001" customHeight="1">
      <c r="A4358" s="371" t="str">
        <f t="shared" si="1282"/>
        <v/>
      </c>
      <c r="B4358" s="336" t="str">
        <f t="shared" si="1283"/>
        <v/>
      </c>
      <c r="C4358" s="336"/>
      <c r="D4358" s="333" t="str">
        <f t="shared" si="1284"/>
        <v/>
      </c>
      <c r="E4358" s="337"/>
      <c r="F4358" s="376">
        <f t="shared" si="1285"/>
        <v>0</v>
      </c>
      <c r="G4358" s="340">
        <f t="shared" si="1286"/>
        <v>0</v>
      </c>
    </row>
    <row r="4359" spans="1:7" ht="20.100000000000001" customHeight="1">
      <c r="A4359" s="371" t="str">
        <f t="shared" si="1282"/>
        <v/>
      </c>
      <c r="B4359" s="336" t="str">
        <f t="shared" si="1283"/>
        <v/>
      </c>
      <c r="C4359" s="336"/>
      <c r="D4359" s="333" t="str">
        <f t="shared" si="1284"/>
        <v/>
      </c>
      <c r="E4359" s="337"/>
      <c r="F4359" s="376">
        <f t="shared" si="1285"/>
        <v>0</v>
      </c>
      <c r="G4359" s="340">
        <f t="shared" si="1286"/>
        <v>0</v>
      </c>
    </row>
    <row r="4360" spans="1:7" ht="20.100000000000001" customHeight="1">
      <c r="A4360" s="371" t="str">
        <f t="shared" si="1282"/>
        <v/>
      </c>
      <c r="B4360" s="336" t="str">
        <f t="shared" si="1283"/>
        <v/>
      </c>
      <c r="C4360" s="372"/>
      <c r="D4360" s="333" t="str">
        <f t="shared" si="1284"/>
        <v/>
      </c>
      <c r="E4360" s="373"/>
      <c r="F4360" s="376">
        <f t="shared" si="1285"/>
        <v>0</v>
      </c>
      <c r="G4360" s="340">
        <f t="shared" si="1286"/>
        <v>0</v>
      </c>
    </row>
    <row r="4361" spans="1:7" ht="20.100000000000001" customHeight="1">
      <c r="A4361" s="371" t="str">
        <f t="shared" si="1282"/>
        <v/>
      </c>
      <c r="B4361" s="336" t="str">
        <f t="shared" si="1283"/>
        <v/>
      </c>
      <c r="C4361" s="372"/>
      <c r="D4361" s="333" t="str">
        <f t="shared" si="1284"/>
        <v/>
      </c>
      <c r="E4361" s="373"/>
      <c r="F4361" s="376">
        <f t="shared" si="1285"/>
        <v>0</v>
      </c>
      <c r="G4361" s="340">
        <f t="shared" si="1286"/>
        <v>0</v>
      </c>
    </row>
    <row r="4362" spans="1:7" ht="20.100000000000001" customHeight="1">
      <c r="A4362" s="374"/>
      <c r="B4362" s="360"/>
      <c r="C4362" s="360"/>
      <c r="D4362" s="338"/>
      <c r="E4362" s="356"/>
      <c r="F4362" s="598" t="s">
        <v>28</v>
      </c>
      <c r="G4362" s="341">
        <f>SUBTOTAL(9,G4354:G4361)</f>
        <v>0</v>
      </c>
    </row>
    <row r="4363" spans="1:7" ht="20.100000000000001" customHeight="1">
      <c r="A4363" s="374"/>
      <c r="B4363" s="360"/>
      <c r="C4363" s="347" t="s">
        <v>723</v>
      </c>
      <c r="D4363" s="338"/>
      <c r="E4363" s="356"/>
      <c r="F4363" s="357"/>
      <c r="G4363" s="375"/>
    </row>
    <row r="4364" spans="1:7" ht="20.100000000000001" customHeight="1">
      <c r="A4364" s="371" t="str">
        <f t="shared" ref="A4364:A4372" si="1287">IFERROR(VLOOKUP(C4364,Tabla_Insumos,4,FALSE),"")</f>
        <v/>
      </c>
      <c r="B4364" s="336" t="str">
        <f t="shared" ref="B4364:B4372" si="1288">IFERROR(VLOOKUP(C4364,Tabla_Insumos,5,FALSE),"")</f>
        <v/>
      </c>
      <c r="C4364" s="343"/>
      <c r="D4364" s="333" t="str">
        <f t="shared" ref="D4364:D4372" si="1289">IFERROR(VLOOKUP(C4364,Tabla_Insumos,2,FALSE),"")</f>
        <v/>
      </c>
      <c r="E4364" s="422"/>
      <c r="F4364" s="339">
        <f t="shared" ref="F4364:F4372" si="1290">IFERROR(VLOOKUP(C4364,Tabla_Insumos,3,FALSE),0)</f>
        <v>0</v>
      </c>
      <c r="G4364" s="340">
        <f>ROUND(E4364*F4364,2)</f>
        <v>0</v>
      </c>
    </row>
    <row r="4365" spans="1:7" ht="20.100000000000001" customHeight="1">
      <c r="A4365" s="371" t="str">
        <f t="shared" si="1287"/>
        <v/>
      </c>
      <c r="B4365" s="336" t="str">
        <f t="shared" si="1288"/>
        <v/>
      </c>
      <c r="C4365" s="343"/>
      <c r="D4365" s="333" t="str">
        <f t="shared" si="1289"/>
        <v/>
      </c>
      <c r="E4365" s="337"/>
      <c r="F4365" s="339">
        <f t="shared" si="1290"/>
        <v>0</v>
      </c>
      <c r="G4365" s="340">
        <f t="shared" ref="G4365:G4372" si="1291">ROUND(E4365*F4365,2)</f>
        <v>0</v>
      </c>
    </row>
    <row r="4366" spans="1:7" ht="20.100000000000001" customHeight="1">
      <c r="A4366" s="371" t="str">
        <f t="shared" si="1287"/>
        <v/>
      </c>
      <c r="B4366" s="336" t="str">
        <f t="shared" si="1288"/>
        <v/>
      </c>
      <c r="C4366" s="342"/>
      <c r="D4366" s="333" t="str">
        <f t="shared" si="1289"/>
        <v/>
      </c>
      <c r="E4366" s="337"/>
      <c r="F4366" s="339">
        <f t="shared" si="1290"/>
        <v>0</v>
      </c>
      <c r="G4366" s="340">
        <f t="shared" si="1291"/>
        <v>0</v>
      </c>
    </row>
    <row r="4367" spans="1:7" ht="20.100000000000001" customHeight="1">
      <c r="A4367" s="371" t="str">
        <f t="shared" si="1287"/>
        <v/>
      </c>
      <c r="B4367" s="336" t="str">
        <f t="shared" si="1288"/>
        <v/>
      </c>
      <c r="C4367" s="377"/>
      <c r="D4367" s="333" t="str">
        <f t="shared" si="1289"/>
        <v/>
      </c>
      <c r="E4367" s="337"/>
      <c r="F4367" s="339">
        <f t="shared" si="1290"/>
        <v>0</v>
      </c>
      <c r="G4367" s="340">
        <f t="shared" si="1291"/>
        <v>0</v>
      </c>
    </row>
    <row r="4368" spans="1:7" ht="20.100000000000001" customHeight="1">
      <c r="A4368" s="371" t="str">
        <f t="shared" si="1287"/>
        <v/>
      </c>
      <c r="B4368" s="336" t="str">
        <f t="shared" si="1288"/>
        <v/>
      </c>
      <c r="C4368" s="378"/>
      <c r="D4368" s="333" t="str">
        <f t="shared" si="1289"/>
        <v/>
      </c>
      <c r="E4368" s="337"/>
      <c r="F4368" s="339">
        <f t="shared" si="1290"/>
        <v>0</v>
      </c>
      <c r="G4368" s="340">
        <f t="shared" si="1291"/>
        <v>0</v>
      </c>
    </row>
    <row r="4369" spans="1:7" ht="20.100000000000001" customHeight="1">
      <c r="A4369" s="371" t="str">
        <f t="shared" si="1287"/>
        <v/>
      </c>
      <c r="B4369" s="336" t="str">
        <f t="shared" si="1288"/>
        <v/>
      </c>
      <c r="C4369" s="372"/>
      <c r="D4369" s="333" t="str">
        <f t="shared" si="1289"/>
        <v/>
      </c>
      <c r="E4369" s="373"/>
      <c r="F4369" s="339">
        <f t="shared" si="1290"/>
        <v>0</v>
      </c>
      <c r="G4369" s="340">
        <f t="shared" si="1291"/>
        <v>0</v>
      </c>
    </row>
    <row r="4370" spans="1:7" ht="20.100000000000001" customHeight="1">
      <c r="A4370" s="371" t="str">
        <f t="shared" si="1287"/>
        <v/>
      </c>
      <c r="B4370" s="336" t="str">
        <f t="shared" si="1288"/>
        <v/>
      </c>
      <c r="C4370" s="372"/>
      <c r="D4370" s="333" t="str">
        <f t="shared" si="1289"/>
        <v/>
      </c>
      <c r="E4370" s="373"/>
      <c r="F4370" s="339">
        <f t="shared" si="1290"/>
        <v>0</v>
      </c>
      <c r="G4370" s="340">
        <f t="shared" si="1291"/>
        <v>0</v>
      </c>
    </row>
    <row r="4371" spans="1:7" ht="20.100000000000001" customHeight="1">
      <c r="A4371" s="371" t="str">
        <f t="shared" si="1287"/>
        <v/>
      </c>
      <c r="B4371" s="336" t="str">
        <f t="shared" si="1288"/>
        <v/>
      </c>
      <c r="C4371" s="372"/>
      <c r="D4371" s="333" t="str">
        <f t="shared" si="1289"/>
        <v/>
      </c>
      <c r="E4371" s="373"/>
      <c r="F4371" s="339">
        <f t="shared" si="1290"/>
        <v>0</v>
      </c>
      <c r="G4371" s="340">
        <f t="shared" si="1291"/>
        <v>0</v>
      </c>
    </row>
    <row r="4372" spans="1:7" ht="20.100000000000001" customHeight="1">
      <c r="A4372" s="371" t="str">
        <f t="shared" si="1287"/>
        <v/>
      </c>
      <c r="B4372" s="336" t="str">
        <f t="shared" si="1288"/>
        <v/>
      </c>
      <c r="C4372" s="372"/>
      <c r="D4372" s="333" t="str">
        <f t="shared" si="1289"/>
        <v/>
      </c>
      <c r="E4372" s="373"/>
      <c r="F4372" s="339">
        <f t="shared" si="1290"/>
        <v>0</v>
      </c>
      <c r="G4372" s="340">
        <f t="shared" si="1291"/>
        <v>0</v>
      </c>
    </row>
    <row r="4373" spans="1:7" ht="20.100000000000001" customHeight="1">
      <c r="A4373" s="379"/>
      <c r="B4373" s="338"/>
      <c r="C4373" s="360"/>
      <c r="D4373" s="338"/>
      <c r="E4373" s="356"/>
      <c r="F4373" s="598" t="s">
        <v>29</v>
      </c>
      <c r="G4373" s="341">
        <f>SUBTOTAL(9,G4364:G4372)</f>
        <v>0</v>
      </c>
    </row>
    <row r="4374" spans="1:7" ht="20.100000000000001" customHeight="1" thickBot="1">
      <c r="A4374" s="380"/>
      <c r="B4374" s="381"/>
      <c r="C4374" s="382"/>
      <c r="D4374" s="381"/>
      <c r="E4374" s="383"/>
      <c r="F4374" s="384"/>
      <c r="G4374" s="385"/>
    </row>
    <row r="4375" spans="1:7" ht="20.100000000000001" customHeight="1" thickBot="1">
      <c r="A4375" s="395">
        <f>B4333</f>
        <v>83</v>
      </c>
      <c r="B4375" s="386" t="str">
        <f>C4333</f>
        <v>Red de gas - Conexiones domiciliarias de gas natural p/ 1 medidor</v>
      </c>
      <c r="C4375" s="387"/>
      <c r="D4375" s="387" t="s">
        <v>30</v>
      </c>
      <c r="E4375" s="388"/>
      <c r="F4375" s="389" t="s">
        <v>31</v>
      </c>
      <c r="G4375" s="390">
        <f>SUBTOTAL(9,G4338:G4374)</f>
        <v>0</v>
      </c>
    </row>
    <row r="4376" spans="1:7" ht="20.100000000000001" customHeight="1" thickTop="1" thickBot="1"/>
    <row r="4377" spans="1:7" ht="20.100000000000001" customHeight="1" thickTop="1">
      <c r="A4377" s="391" t="s">
        <v>1255</v>
      </c>
      <c r="B4377" s="392"/>
      <c r="C4377" s="392"/>
      <c r="D4377" s="392"/>
      <c r="E4377" s="392"/>
      <c r="F4377" s="392"/>
      <c r="G4377" s="393"/>
    </row>
    <row r="4378" spans="1:7" ht="20.100000000000001" customHeight="1">
      <c r="A4378" s="344" t="s">
        <v>719</v>
      </c>
      <c r="B4378" s="345" t="str">
        <f>Comitente</f>
        <v>INSTITUTO PROVINCIAL DE LA VIVIENDA</v>
      </c>
      <c r="C4378" s="346"/>
      <c r="D4378" s="347"/>
      <c r="E4378" s="347"/>
      <c r="F4378" s="348"/>
      <c r="G4378" s="349"/>
    </row>
    <row r="4379" spans="1:7" ht="20.100000000000001" customHeight="1">
      <c r="A4379" s="344" t="s">
        <v>720</v>
      </c>
      <c r="B4379" s="345" t="str">
        <f>Contratista</f>
        <v>xxxxxx</v>
      </c>
      <c r="C4379" s="350"/>
      <c r="D4379" s="350"/>
      <c r="E4379" s="350"/>
      <c r="F4379" s="351"/>
      <c r="G4379" s="352"/>
    </row>
    <row r="4380" spans="1:7" ht="20.100000000000001" customHeight="1">
      <c r="A4380" s="344" t="s">
        <v>20</v>
      </c>
      <c r="B4380" s="345" t="str">
        <f>Obra</f>
        <v>BARRIO SAN CAYETANO - DPTO. CHIMBAS</v>
      </c>
      <c r="C4380" s="350"/>
      <c r="D4380" s="350"/>
      <c r="E4380" s="350"/>
      <c r="F4380" s="351" t="s">
        <v>33</v>
      </c>
      <c r="G4380" s="353">
        <f>+Datos!$C$10</f>
        <v>43525</v>
      </c>
    </row>
    <row r="4381" spans="1:7" ht="20.100000000000001" customHeight="1">
      <c r="A4381" s="354" t="s">
        <v>718</v>
      </c>
      <c r="B4381" s="355" t="str">
        <f>Ubicación</f>
        <v>DPTO. CHIMBAS</v>
      </c>
      <c r="C4381" s="355"/>
      <c r="D4381" s="338"/>
      <c r="E4381" s="356"/>
      <c r="F4381" s="357"/>
      <c r="G4381" s="358"/>
    </row>
    <row r="4382" spans="1:7" ht="20.100000000000001" customHeight="1">
      <c r="A4382" s="354" t="s">
        <v>34</v>
      </c>
      <c r="B4382" s="359" t="s">
        <v>1126</v>
      </c>
      <c r="C4382" s="360" t="str">
        <f>IFERROR(VLOOKUP(B4382,Tabla_CyP,2,FALSE),"")</f>
        <v>INFRAESTRUCTURA</v>
      </c>
      <c r="D4382" s="361"/>
      <c r="E4382" s="356"/>
      <c r="F4382" s="357"/>
      <c r="G4382" s="358"/>
    </row>
    <row r="4383" spans="1:7" ht="20.100000000000001" customHeight="1">
      <c r="A4383" s="354" t="s">
        <v>21</v>
      </c>
      <c r="B4383" s="394">
        <f>IFERROR(VLOOKUP(COUNTIF($A$1:A4383,"ITEM:"),Tabla_NumeroItem,2,FALSE),"")</f>
        <v>84</v>
      </c>
      <c r="C4383" s="360" t="str">
        <f>IFERROR(VLOOKUP(B4383,Tabla_CyP,2,FALSE),"")</f>
        <v>Red de gas - Conexiones domiciliarias de gas natural p/ 1 medidor (Viviendas Existentes)</v>
      </c>
      <c r="D4383" s="338"/>
      <c r="E4383" s="356"/>
      <c r="F4383" s="351" t="s">
        <v>22</v>
      </c>
      <c r="G4383" s="362" t="str">
        <f>IFERROR(VLOOKUP(B4383,Tabla_CyP,4,FALSE),"")</f>
        <v>u</v>
      </c>
    </row>
    <row r="4384" spans="1:7" ht="20.100000000000001" customHeight="1">
      <c r="A4384" s="354"/>
      <c r="B4384" s="355"/>
      <c r="C4384" s="360"/>
      <c r="D4384" s="338"/>
      <c r="E4384" s="356"/>
      <c r="F4384" s="357"/>
      <c r="G4384" s="358"/>
    </row>
    <row r="4385" spans="1:7" ht="20.100000000000001" customHeight="1">
      <c r="A4385" s="628" t="s">
        <v>581</v>
      </c>
      <c r="B4385" s="629"/>
      <c r="C4385" s="630" t="s">
        <v>0</v>
      </c>
      <c r="D4385" s="630" t="s">
        <v>23</v>
      </c>
      <c r="E4385" s="632" t="s">
        <v>24</v>
      </c>
      <c r="F4385" s="624" t="s">
        <v>25</v>
      </c>
      <c r="G4385" s="626" t="s">
        <v>26</v>
      </c>
    </row>
    <row r="4386" spans="1:7" ht="20.100000000000001" customHeight="1">
      <c r="A4386" s="363" t="s">
        <v>582</v>
      </c>
      <c r="B4386" s="364" t="s">
        <v>583</v>
      </c>
      <c r="C4386" s="631"/>
      <c r="D4386" s="631"/>
      <c r="E4386" s="633"/>
      <c r="F4386" s="625"/>
      <c r="G4386" s="627"/>
    </row>
    <row r="4387" spans="1:7" ht="20.100000000000001" customHeight="1">
      <c r="A4387" s="599"/>
      <c r="B4387" s="365"/>
      <c r="C4387" s="366" t="s">
        <v>721</v>
      </c>
      <c r="D4387" s="367"/>
      <c r="E4387" s="368"/>
      <c r="F4387" s="369"/>
      <c r="G4387" s="370"/>
    </row>
    <row r="4388" spans="1:7" ht="20.100000000000001" customHeight="1">
      <c r="A4388" s="371" t="str">
        <f t="shared" ref="A4388:A4401" si="1292">IFERROR(VLOOKUP(C4388,Tabla_Insumos,4,FALSE),"")</f>
        <v/>
      </c>
      <c r="B4388" s="336" t="str">
        <f t="shared" ref="B4388:B4401" si="1293">IFERROR(VLOOKUP(C4388,Tabla_Insumos,5,FALSE),"")</f>
        <v/>
      </c>
      <c r="C4388" s="409"/>
      <c r="D4388" s="333" t="str">
        <f t="shared" ref="D4388:D4401" si="1294">IFERROR(VLOOKUP(C4388,Tabla_Insumos,2,FALSE),"")</f>
        <v/>
      </c>
      <c r="E4388" s="373"/>
      <c r="F4388" s="339">
        <f t="shared" ref="F4388:F4401" si="1295">IFERROR(VLOOKUP(C4388,Tabla_Insumos,3,FALSE),0)</f>
        <v>0</v>
      </c>
      <c r="G4388" s="340">
        <f>ROUND(E4388*F4388,2)</f>
        <v>0</v>
      </c>
    </row>
    <row r="4389" spans="1:7" ht="20.100000000000001" customHeight="1">
      <c r="A4389" s="371" t="str">
        <f t="shared" si="1292"/>
        <v/>
      </c>
      <c r="B4389" s="336" t="str">
        <f t="shared" si="1293"/>
        <v/>
      </c>
      <c r="C4389" s="398"/>
      <c r="D4389" s="333" t="str">
        <f t="shared" si="1294"/>
        <v/>
      </c>
      <c r="E4389" s="337"/>
      <c r="F4389" s="339">
        <f t="shared" si="1295"/>
        <v>0</v>
      </c>
      <c r="G4389" s="340">
        <f t="shared" ref="G4389:G4401" si="1296">ROUND(E4389*F4389,2)</f>
        <v>0</v>
      </c>
    </row>
    <row r="4390" spans="1:7" ht="20.100000000000001" customHeight="1">
      <c r="A4390" s="371" t="str">
        <f t="shared" si="1292"/>
        <v/>
      </c>
      <c r="B4390" s="336" t="str">
        <f t="shared" si="1293"/>
        <v/>
      </c>
      <c r="C4390" s="398"/>
      <c r="D4390" s="333" t="str">
        <f t="shared" si="1294"/>
        <v/>
      </c>
      <c r="E4390" s="337"/>
      <c r="F4390" s="339">
        <f t="shared" si="1295"/>
        <v>0</v>
      </c>
      <c r="G4390" s="340">
        <f t="shared" si="1296"/>
        <v>0</v>
      </c>
    </row>
    <row r="4391" spans="1:7" ht="20.100000000000001" customHeight="1">
      <c r="A4391" s="371" t="str">
        <f t="shared" si="1292"/>
        <v/>
      </c>
      <c r="B4391" s="336" t="str">
        <f t="shared" si="1293"/>
        <v/>
      </c>
      <c r="C4391" s="409"/>
      <c r="D4391" s="333" t="str">
        <f t="shared" si="1294"/>
        <v/>
      </c>
      <c r="E4391" s="337"/>
      <c r="F4391" s="339">
        <f t="shared" si="1295"/>
        <v>0</v>
      </c>
      <c r="G4391" s="340">
        <f t="shared" si="1296"/>
        <v>0</v>
      </c>
    </row>
    <row r="4392" spans="1:7" ht="20.100000000000001" customHeight="1">
      <c r="A4392" s="371" t="str">
        <f t="shared" si="1292"/>
        <v/>
      </c>
      <c r="B4392" s="336" t="str">
        <f t="shared" si="1293"/>
        <v/>
      </c>
      <c r="C4392" s="398"/>
      <c r="D4392" s="333" t="str">
        <f t="shared" si="1294"/>
        <v/>
      </c>
      <c r="E4392" s="337"/>
      <c r="F4392" s="339">
        <f t="shared" si="1295"/>
        <v>0</v>
      </c>
      <c r="G4392" s="340">
        <f t="shared" si="1296"/>
        <v>0</v>
      </c>
    </row>
    <row r="4393" spans="1:7" ht="20.100000000000001" customHeight="1">
      <c r="A4393" s="371" t="str">
        <f t="shared" si="1292"/>
        <v/>
      </c>
      <c r="B4393" s="336" t="str">
        <f t="shared" si="1293"/>
        <v/>
      </c>
      <c r="C4393" s="398"/>
      <c r="D4393" s="333" t="str">
        <f t="shared" si="1294"/>
        <v/>
      </c>
      <c r="E4393" s="373"/>
      <c r="F4393" s="339">
        <f t="shared" si="1295"/>
        <v>0</v>
      </c>
      <c r="G4393" s="340">
        <f t="shared" si="1296"/>
        <v>0</v>
      </c>
    </row>
    <row r="4394" spans="1:7" ht="20.100000000000001" customHeight="1">
      <c r="A4394" s="371" t="str">
        <f t="shared" si="1292"/>
        <v/>
      </c>
      <c r="B4394" s="336" t="str">
        <f t="shared" si="1293"/>
        <v/>
      </c>
      <c r="C4394" s="398"/>
      <c r="D4394" s="333" t="str">
        <f t="shared" si="1294"/>
        <v/>
      </c>
      <c r="E4394" s="373"/>
      <c r="F4394" s="339">
        <f t="shared" si="1295"/>
        <v>0</v>
      </c>
      <c r="G4394" s="340">
        <f t="shared" si="1296"/>
        <v>0</v>
      </c>
    </row>
    <row r="4395" spans="1:7" ht="20.100000000000001" customHeight="1">
      <c r="A4395" s="371" t="str">
        <f t="shared" si="1292"/>
        <v/>
      </c>
      <c r="B4395" s="336" t="str">
        <f t="shared" si="1293"/>
        <v/>
      </c>
      <c r="C4395" s="398"/>
      <c r="D4395" s="333" t="str">
        <f t="shared" si="1294"/>
        <v/>
      </c>
      <c r="E4395" s="373"/>
      <c r="F4395" s="339">
        <f t="shared" si="1295"/>
        <v>0</v>
      </c>
      <c r="G4395" s="340">
        <f t="shared" si="1296"/>
        <v>0</v>
      </c>
    </row>
    <row r="4396" spans="1:7" ht="20.100000000000001" customHeight="1">
      <c r="A4396" s="371" t="str">
        <f t="shared" si="1292"/>
        <v/>
      </c>
      <c r="B4396" s="336" t="str">
        <f t="shared" si="1293"/>
        <v/>
      </c>
      <c r="C4396" s="398"/>
      <c r="D4396" s="333" t="str">
        <f t="shared" si="1294"/>
        <v/>
      </c>
      <c r="E4396" s="373"/>
      <c r="F4396" s="339">
        <f t="shared" si="1295"/>
        <v>0</v>
      </c>
      <c r="G4396" s="340">
        <f t="shared" si="1296"/>
        <v>0</v>
      </c>
    </row>
    <row r="4397" spans="1:7" ht="20.100000000000001" customHeight="1">
      <c r="A4397" s="371" t="str">
        <f t="shared" si="1292"/>
        <v/>
      </c>
      <c r="B4397" s="336" t="str">
        <f t="shared" si="1293"/>
        <v/>
      </c>
      <c r="C4397" s="398"/>
      <c r="D4397" s="333" t="str">
        <f t="shared" si="1294"/>
        <v/>
      </c>
      <c r="E4397" s="373"/>
      <c r="F4397" s="339">
        <f t="shared" si="1295"/>
        <v>0</v>
      </c>
      <c r="G4397" s="340">
        <f t="shared" si="1296"/>
        <v>0</v>
      </c>
    </row>
    <row r="4398" spans="1:7" ht="20.100000000000001" customHeight="1">
      <c r="A4398" s="371" t="str">
        <f t="shared" si="1292"/>
        <v/>
      </c>
      <c r="B4398" s="336" t="str">
        <f t="shared" si="1293"/>
        <v/>
      </c>
      <c r="C4398" s="398"/>
      <c r="D4398" s="333" t="str">
        <f t="shared" si="1294"/>
        <v/>
      </c>
      <c r="E4398" s="373"/>
      <c r="F4398" s="339">
        <f t="shared" si="1295"/>
        <v>0</v>
      </c>
      <c r="G4398" s="340">
        <f t="shared" si="1296"/>
        <v>0</v>
      </c>
    </row>
    <row r="4399" spans="1:7" ht="20.100000000000001" customHeight="1">
      <c r="A4399" s="371" t="str">
        <f t="shared" si="1292"/>
        <v/>
      </c>
      <c r="B4399" s="336" t="str">
        <f t="shared" si="1293"/>
        <v/>
      </c>
      <c r="C4399" s="372"/>
      <c r="D4399" s="333" t="str">
        <f t="shared" si="1294"/>
        <v/>
      </c>
      <c r="E4399" s="373"/>
      <c r="F4399" s="339">
        <f t="shared" si="1295"/>
        <v>0</v>
      </c>
      <c r="G4399" s="340">
        <f t="shared" si="1296"/>
        <v>0</v>
      </c>
    </row>
    <row r="4400" spans="1:7" ht="20.100000000000001" customHeight="1">
      <c r="A4400" s="371" t="str">
        <f t="shared" si="1292"/>
        <v/>
      </c>
      <c r="B4400" s="336" t="str">
        <f t="shared" si="1293"/>
        <v/>
      </c>
      <c r="C4400" s="372"/>
      <c r="D4400" s="333" t="str">
        <f t="shared" si="1294"/>
        <v/>
      </c>
      <c r="E4400" s="373"/>
      <c r="F4400" s="339">
        <f t="shared" si="1295"/>
        <v>0</v>
      </c>
      <c r="G4400" s="340">
        <f t="shared" si="1296"/>
        <v>0</v>
      </c>
    </row>
    <row r="4401" spans="1:7" ht="20.100000000000001" customHeight="1">
      <c r="A4401" s="371" t="str">
        <f t="shared" si="1292"/>
        <v/>
      </c>
      <c r="B4401" s="336" t="str">
        <f t="shared" si="1293"/>
        <v/>
      </c>
      <c r="C4401" s="372"/>
      <c r="D4401" s="333" t="str">
        <f t="shared" si="1294"/>
        <v/>
      </c>
      <c r="E4401" s="373"/>
      <c r="F4401" s="339">
        <f t="shared" si="1295"/>
        <v>0</v>
      </c>
      <c r="G4401" s="340">
        <f t="shared" si="1296"/>
        <v>0</v>
      </c>
    </row>
    <row r="4402" spans="1:7" ht="20.100000000000001" customHeight="1">
      <c r="A4402" s="374"/>
      <c r="B4402" s="360"/>
      <c r="C4402" s="360"/>
      <c r="D4402" s="338"/>
      <c r="E4402" s="356"/>
      <c r="F4402" s="598" t="s">
        <v>27</v>
      </c>
      <c r="G4402" s="341">
        <f>SUBTOTAL(9,G4388:G4401)</f>
        <v>0</v>
      </c>
    </row>
    <row r="4403" spans="1:7" ht="20.100000000000001" customHeight="1">
      <c r="A4403" s="374"/>
      <c r="B4403" s="360"/>
      <c r="C4403" s="347" t="s">
        <v>722</v>
      </c>
      <c r="D4403" s="338"/>
      <c r="E4403" s="356"/>
      <c r="F4403" s="357"/>
      <c r="G4403" s="375"/>
    </row>
    <row r="4404" spans="1:7" ht="20.100000000000001" customHeight="1">
      <c r="A4404" s="371" t="str">
        <f t="shared" ref="A4404:A4411" si="1297">IFERROR(VLOOKUP(C4404,Tabla_Insumos,4,FALSE),"")</f>
        <v/>
      </c>
      <c r="B4404" s="336" t="str">
        <f t="shared" ref="B4404:B4411" si="1298">IFERROR(VLOOKUP(C4404,Tabla_Insumos,5,FALSE),"")</f>
        <v/>
      </c>
      <c r="C4404" s="398"/>
      <c r="D4404" s="333" t="str">
        <f t="shared" ref="D4404:D4411" si="1299">IFERROR(VLOOKUP(C4404,Tabla_Insumos,2,FALSE),"")</f>
        <v/>
      </c>
      <c r="E4404" s="400"/>
      <c r="F4404" s="376">
        <f>IFERROR(VLOOKUP(C4404,Tabla_Insumos,3,FALSE),0)</f>
        <v>0</v>
      </c>
      <c r="G4404" s="340">
        <f>ROUND(E4404*F4404,2)</f>
        <v>0</v>
      </c>
    </row>
    <row r="4405" spans="1:7" ht="20.100000000000001" customHeight="1">
      <c r="A4405" s="371" t="str">
        <f t="shared" si="1297"/>
        <v/>
      </c>
      <c r="B4405" s="336" t="str">
        <f t="shared" si="1298"/>
        <v/>
      </c>
      <c r="C4405" s="398"/>
      <c r="D4405" s="333" t="str">
        <f t="shared" si="1299"/>
        <v/>
      </c>
      <c r="E4405" s="400"/>
      <c r="F4405" s="376">
        <f>IFERROR(VLOOKUP(C4405,Tabla_Insumos,3,FALSE),0)</f>
        <v>0</v>
      </c>
      <c r="G4405" s="340">
        <f t="shared" ref="G4405:G4411" si="1300">ROUND(E4405*F4405,2)</f>
        <v>0</v>
      </c>
    </row>
    <row r="4406" spans="1:7" ht="20.100000000000001" customHeight="1">
      <c r="A4406" s="371" t="str">
        <f t="shared" si="1297"/>
        <v/>
      </c>
      <c r="B4406" s="336" t="str">
        <f t="shared" si="1298"/>
        <v/>
      </c>
      <c r="C4406" s="409"/>
      <c r="D4406" s="333" t="str">
        <f t="shared" si="1299"/>
        <v/>
      </c>
      <c r="E4406" s="400"/>
      <c r="F4406" s="376">
        <f>SUM(G4404:G4405)</f>
        <v>0</v>
      </c>
      <c r="G4406" s="340">
        <f t="shared" si="1300"/>
        <v>0</v>
      </c>
    </row>
    <row r="4407" spans="1:7" ht="20.100000000000001" customHeight="1">
      <c r="A4407" s="371" t="str">
        <f t="shared" si="1297"/>
        <v/>
      </c>
      <c r="B4407" s="336" t="str">
        <f t="shared" si="1298"/>
        <v/>
      </c>
      <c r="C4407" s="343"/>
      <c r="D4407" s="333" t="str">
        <f t="shared" si="1299"/>
        <v/>
      </c>
      <c r="E4407" s="337"/>
      <c r="F4407" s="376">
        <f>IFERROR(VLOOKUP(C4407,Tabla_Insumos,3,FALSE),0)</f>
        <v>0</v>
      </c>
      <c r="G4407" s="340">
        <f t="shared" si="1300"/>
        <v>0</v>
      </c>
    </row>
    <row r="4408" spans="1:7" ht="20.100000000000001" customHeight="1">
      <c r="A4408" s="371" t="str">
        <f t="shared" si="1297"/>
        <v/>
      </c>
      <c r="B4408" s="336" t="str">
        <f t="shared" si="1298"/>
        <v/>
      </c>
      <c r="C4408" s="336"/>
      <c r="D4408" s="333" t="str">
        <f t="shared" si="1299"/>
        <v/>
      </c>
      <c r="E4408" s="337"/>
      <c r="F4408" s="376">
        <f>IFERROR(VLOOKUP(C4408,Tabla_Insumos,3,FALSE),0)</f>
        <v>0</v>
      </c>
      <c r="G4408" s="340">
        <f t="shared" si="1300"/>
        <v>0</v>
      </c>
    </row>
    <row r="4409" spans="1:7" ht="20.100000000000001" customHeight="1">
      <c r="A4409" s="371" t="str">
        <f t="shared" si="1297"/>
        <v/>
      </c>
      <c r="B4409" s="336" t="str">
        <f t="shared" si="1298"/>
        <v/>
      </c>
      <c r="C4409" s="336"/>
      <c r="D4409" s="333" t="str">
        <f t="shared" si="1299"/>
        <v/>
      </c>
      <c r="E4409" s="337"/>
      <c r="F4409" s="376">
        <f>IFERROR(VLOOKUP(C4409,Tabla_Insumos,3,FALSE),0)</f>
        <v>0</v>
      </c>
      <c r="G4409" s="340">
        <f t="shared" si="1300"/>
        <v>0</v>
      </c>
    </row>
    <row r="4410" spans="1:7" ht="20.100000000000001" customHeight="1">
      <c r="A4410" s="371" t="str">
        <f t="shared" si="1297"/>
        <v/>
      </c>
      <c r="B4410" s="336" t="str">
        <f t="shared" si="1298"/>
        <v/>
      </c>
      <c r="C4410" s="372"/>
      <c r="D4410" s="333" t="str">
        <f t="shared" si="1299"/>
        <v/>
      </c>
      <c r="E4410" s="373"/>
      <c r="F4410" s="376">
        <f>IFERROR(VLOOKUP(C4410,Tabla_Insumos,3,FALSE),0)</f>
        <v>0</v>
      </c>
      <c r="G4410" s="340">
        <f t="shared" si="1300"/>
        <v>0</v>
      </c>
    </row>
    <row r="4411" spans="1:7" ht="20.100000000000001" customHeight="1">
      <c r="A4411" s="371" t="str">
        <f t="shared" si="1297"/>
        <v/>
      </c>
      <c r="B4411" s="336" t="str">
        <f t="shared" si="1298"/>
        <v/>
      </c>
      <c r="C4411" s="372"/>
      <c r="D4411" s="333" t="str">
        <f t="shared" si="1299"/>
        <v/>
      </c>
      <c r="E4411" s="373"/>
      <c r="F4411" s="376">
        <f>IFERROR(VLOOKUP(C4411,Tabla_Insumos,3,FALSE),0)</f>
        <v>0</v>
      </c>
      <c r="G4411" s="340">
        <f t="shared" si="1300"/>
        <v>0</v>
      </c>
    </row>
    <row r="4412" spans="1:7" ht="20.100000000000001" customHeight="1">
      <c r="A4412" s="374"/>
      <c r="B4412" s="360"/>
      <c r="C4412" s="360"/>
      <c r="D4412" s="338"/>
      <c r="E4412" s="356"/>
      <c r="F4412" s="598" t="s">
        <v>28</v>
      </c>
      <c r="G4412" s="341">
        <f>SUBTOTAL(9,G4404:G4411)</f>
        <v>0</v>
      </c>
    </row>
    <row r="4413" spans="1:7" ht="20.100000000000001" customHeight="1">
      <c r="A4413" s="374"/>
      <c r="B4413" s="360"/>
      <c r="C4413" s="347" t="s">
        <v>723</v>
      </c>
      <c r="D4413" s="338"/>
      <c r="E4413" s="356"/>
      <c r="F4413" s="357"/>
      <c r="G4413" s="375"/>
    </row>
    <row r="4414" spans="1:7" ht="20.100000000000001" customHeight="1">
      <c r="A4414" s="371" t="str">
        <f t="shared" ref="A4414:A4422" si="1301">IFERROR(VLOOKUP(C4414,Tabla_Insumos,4,FALSE),"")</f>
        <v/>
      </c>
      <c r="B4414" s="336" t="str">
        <f t="shared" ref="B4414:B4422" si="1302">IFERROR(VLOOKUP(C4414,Tabla_Insumos,5,FALSE),"")</f>
        <v/>
      </c>
      <c r="C4414" s="404"/>
      <c r="D4414" s="333" t="str">
        <f t="shared" ref="D4414:D4422" si="1303">IFERROR(VLOOKUP(C4414,Tabla_Insumos,2,FALSE),"")</f>
        <v/>
      </c>
      <c r="E4414" s="337"/>
      <c r="F4414" s="339">
        <f t="shared" ref="F4414:F4422" si="1304">IFERROR(VLOOKUP(C4414,Tabla_Insumos,3,FALSE),0)</f>
        <v>0</v>
      </c>
      <c r="G4414" s="340">
        <f>ROUND(E4414*F4414,2)</f>
        <v>0</v>
      </c>
    </row>
    <row r="4415" spans="1:7" ht="20.100000000000001" customHeight="1">
      <c r="A4415" s="371" t="str">
        <f t="shared" si="1301"/>
        <v/>
      </c>
      <c r="B4415" s="336" t="str">
        <f t="shared" si="1302"/>
        <v/>
      </c>
      <c r="C4415" s="409"/>
      <c r="D4415" s="333" t="str">
        <f t="shared" si="1303"/>
        <v/>
      </c>
      <c r="E4415" s="401"/>
      <c r="F4415" s="339">
        <f t="shared" si="1304"/>
        <v>0</v>
      </c>
      <c r="G4415" s="340">
        <f t="shared" ref="G4415:G4422" si="1305">ROUND(E4415*F4415,2)</f>
        <v>0</v>
      </c>
    </row>
    <row r="4416" spans="1:7" ht="20.100000000000001" customHeight="1">
      <c r="A4416" s="371" t="str">
        <f t="shared" si="1301"/>
        <v/>
      </c>
      <c r="B4416" s="336" t="str">
        <f t="shared" si="1302"/>
        <v/>
      </c>
      <c r="C4416" s="342"/>
      <c r="D4416" s="333" t="str">
        <f t="shared" si="1303"/>
        <v/>
      </c>
      <c r="E4416" s="337"/>
      <c r="F4416" s="339">
        <f t="shared" si="1304"/>
        <v>0</v>
      </c>
      <c r="G4416" s="340">
        <f t="shared" si="1305"/>
        <v>0</v>
      </c>
    </row>
    <row r="4417" spans="1:7" ht="20.100000000000001" customHeight="1">
      <c r="A4417" s="371" t="str">
        <f t="shared" si="1301"/>
        <v/>
      </c>
      <c r="B4417" s="336" t="str">
        <f t="shared" si="1302"/>
        <v/>
      </c>
      <c r="C4417" s="377"/>
      <c r="D4417" s="333" t="str">
        <f t="shared" si="1303"/>
        <v/>
      </c>
      <c r="E4417" s="337"/>
      <c r="F4417" s="339">
        <f t="shared" si="1304"/>
        <v>0</v>
      </c>
      <c r="G4417" s="340">
        <f t="shared" si="1305"/>
        <v>0</v>
      </c>
    </row>
    <row r="4418" spans="1:7" ht="20.100000000000001" customHeight="1">
      <c r="A4418" s="371" t="str">
        <f t="shared" si="1301"/>
        <v/>
      </c>
      <c r="B4418" s="336" t="str">
        <f t="shared" si="1302"/>
        <v/>
      </c>
      <c r="C4418" s="378"/>
      <c r="D4418" s="333" t="str">
        <f t="shared" si="1303"/>
        <v/>
      </c>
      <c r="E4418" s="337"/>
      <c r="F4418" s="339">
        <f t="shared" si="1304"/>
        <v>0</v>
      </c>
      <c r="G4418" s="340">
        <f t="shared" si="1305"/>
        <v>0</v>
      </c>
    </row>
    <row r="4419" spans="1:7" ht="20.100000000000001" customHeight="1">
      <c r="A4419" s="371" t="str">
        <f t="shared" si="1301"/>
        <v/>
      </c>
      <c r="B4419" s="336" t="str">
        <f t="shared" si="1302"/>
        <v/>
      </c>
      <c r="C4419" s="372"/>
      <c r="D4419" s="333" t="str">
        <f t="shared" si="1303"/>
        <v/>
      </c>
      <c r="E4419" s="373"/>
      <c r="F4419" s="339">
        <f t="shared" si="1304"/>
        <v>0</v>
      </c>
      <c r="G4419" s="340">
        <f t="shared" si="1305"/>
        <v>0</v>
      </c>
    </row>
    <row r="4420" spans="1:7" ht="20.100000000000001" customHeight="1">
      <c r="A4420" s="371" t="str">
        <f t="shared" si="1301"/>
        <v/>
      </c>
      <c r="B4420" s="336" t="str">
        <f t="shared" si="1302"/>
        <v/>
      </c>
      <c r="C4420" s="372"/>
      <c r="D4420" s="333" t="str">
        <f t="shared" si="1303"/>
        <v/>
      </c>
      <c r="E4420" s="373"/>
      <c r="F4420" s="339">
        <f t="shared" si="1304"/>
        <v>0</v>
      </c>
      <c r="G4420" s="340">
        <f t="shared" si="1305"/>
        <v>0</v>
      </c>
    </row>
    <row r="4421" spans="1:7" ht="20.100000000000001" customHeight="1">
      <c r="A4421" s="371" t="str">
        <f t="shared" si="1301"/>
        <v/>
      </c>
      <c r="B4421" s="336" t="str">
        <f t="shared" si="1302"/>
        <v/>
      </c>
      <c r="C4421" s="372"/>
      <c r="D4421" s="333" t="str">
        <f t="shared" si="1303"/>
        <v/>
      </c>
      <c r="E4421" s="373"/>
      <c r="F4421" s="339">
        <f t="shared" si="1304"/>
        <v>0</v>
      </c>
      <c r="G4421" s="340">
        <f t="shared" si="1305"/>
        <v>0</v>
      </c>
    </row>
    <row r="4422" spans="1:7" ht="20.100000000000001" customHeight="1">
      <c r="A4422" s="371" t="str">
        <f t="shared" si="1301"/>
        <v/>
      </c>
      <c r="B4422" s="336" t="str">
        <f t="shared" si="1302"/>
        <v/>
      </c>
      <c r="C4422" s="372"/>
      <c r="D4422" s="333" t="str">
        <f t="shared" si="1303"/>
        <v/>
      </c>
      <c r="E4422" s="373"/>
      <c r="F4422" s="339">
        <f t="shared" si="1304"/>
        <v>0</v>
      </c>
      <c r="G4422" s="340">
        <f t="shared" si="1305"/>
        <v>0</v>
      </c>
    </row>
    <row r="4423" spans="1:7" ht="20.100000000000001" customHeight="1">
      <c r="A4423" s="379"/>
      <c r="B4423" s="338"/>
      <c r="C4423" s="360"/>
      <c r="D4423" s="338"/>
      <c r="E4423" s="356"/>
      <c r="F4423" s="598" t="s">
        <v>29</v>
      </c>
      <c r="G4423" s="341">
        <f>SUBTOTAL(9,G4414:G4422)</f>
        <v>0</v>
      </c>
    </row>
    <row r="4424" spans="1:7" ht="20.100000000000001" customHeight="1" thickBot="1">
      <c r="A4424" s="380"/>
      <c r="B4424" s="381"/>
      <c r="C4424" s="382"/>
      <c r="D4424" s="381"/>
      <c r="E4424" s="383"/>
      <c r="F4424" s="384"/>
      <c r="G4424" s="385"/>
    </row>
    <row r="4425" spans="1:7" ht="20.100000000000001" customHeight="1" thickBot="1">
      <c r="A4425" s="395">
        <f>B4383</f>
        <v>84</v>
      </c>
      <c r="B4425" s="386" t="str">
        <f>C4383</f>
        <v>Red de gas - Conexiones domiciliarias de gas natural p/ 1 medidor (Viviendas Existentes)</v>
      </c>
      <c r="C4425" s="387"/>
      <c r="D4425" s="387" t="s">
        <v>30</v>
      </c>
      <c r="E4425" s="388"/>
      <c r="F4425" s="389" t="s">
        <v>31</v>
      </c>
      <c r="G4425" s="390">
        <f>SUBTOTAL(9,G4388:G4424)</f>
        <v>0</v>
      </c>
    </row>
    <row r="4426" spans="1:7" ht="20.100000000000001" customHeight="1" thickTop="1" thickBot="1"/>
    <row r="4427" spans="1:7" ht="20.100000000000001" customHeight="1" thickTop="1">
      <c r="A4427" s="391" t="s">
        <v>1255</v>
      </c>
      <c r="B4427" s="392"/>
      <c r="C4427" s="392"/>
      <c r="D4427" s="392"/>
      <c r="E4427" s="392"/>
      <c r="F4427" s="392"/>
      <c r="G4427" s="393"/>
    </row>
    <row r="4428" spans="1:7" ht="20.100000000000001" customHeight="1">
      <c r="A4428" s="344" t="s">
        <v>719</v>
      </c>
      <c r="B4428" s="345" t="str">
        <f>Comitente</f>
        <v>INSTITUTO PROVINCIAL DE LA VIVIENDA</v>
      </c>
      <c r="C4428" s="346"/>
      <c r="D4428" s="347"/>
      <c r="E4428" s="347"/>
      <c r="F4428" s="348"/>
      <c r="G4428" s="349"/>
    </row>
    <row r="4429" spans="1:7" ht="20.100000000000001" customHeight="1">
      <c r="A4429" s="344" t="s">
        <v>720</v>
      </c>
      <c r="B4429" s="345" t="str">
        <f>Contratista</f>
        <v>xxxxxx</v>
      </c>
      <c r="C4429" s="350"/>
      <c r="D4429" s="350"/>
      <c r="E4429" s="350"/>
      <c r="F4429" s="351"/>
      <c r="G4429" s="352"/>
    </row>
    <row r="4430" spans="1:7" ht="20.100000000000001" customHeight="1">
      <c r="A4430" s="344" t="s">
        <v>20</v>
      </c>
      <c r="B4430" s="345" t="str">
        <f>Obra</f>
        <v>BARRIO SAN CAYETANO - DPTO. CHIMBAS</v>
      </c>
      <c r="C4430" s="350"/>
      <c r="D4430" s="350"/>
      <c r="E4430" s="350"/>
      <c r="F4430" s="351" t="s">
        <v>33</v>
      </c>
      <c r="G4430" s="353">
        <f>+Datos!$C$10</f>
        <v>43525</v>
      </c>
    </row>
    <row r="4431" spans="1:7" ht="20.100000000000001" customHeight="1">
      <c r="A4431" s="354" t="s">
        <v>718</v>
      </c>
      <c r="B4431" s="355" t="str">
        <f>Ubicación</f>
        <v>DPTO. CHIMBAS</v>
      </c>
      <c r="C4431" s="355"/>
      <c r="D4431" s="338"/>
      <c r="E4431" s="356"/>
      <c r="F4431" s="357"/>
      <c r="G4431" s="358"/>
    </row>
    <row r="4432" spans="1:7" ht="20.100000000000001" customHeight="1">
      <c r="A4432" s="354" t="s">
        <v>34</v>
      </c>
      <c r="B4432" s="359" t="s">
        <v>1126</v>
      </c>
      <c r="C4432" s="360" t="str">
        <f>IFERROR(VLOOKUP(B4432,Tabla_CyP,2,FALSE),"")</f>
        <v>INFRAESTRUCTURA</v>
      </c>
      <c r="D4432" s="361"/>
      <c r="E4432" s="356"/>
      <c r="F4432" s="357"/>
      <c r="G4432" s="358"/>
    </row>
    <row r="4433" spans="1:7" ht="20.100000000000001" customHeight="1">
      <c r="A4433" s="354" t="s">
        <v>21</v>
      </c>
      <c r="B4433" s="394">
        <f>IFERROR(VLOOKUP(COUNTIF($A$1:A4433,"ITEM:"),Tabla_NumeroItem,2,FALSE),"")</f>
        <v>85</v>
      </c>
      <c r="C4433" s="360" t="str">
        <f>IFERROR(VLOOKUP(B4433,Tabla_CyP,2,FALSE),"")</f>
        <v>Obras de Nexo - Urbanización - Cuneta de Desagüe Impermeabilizada</v>
      </c>
      <c r="D4433" s="338"/>
      <c r="E4433" s="356"/>
      <c r="F4433" s="351" t="s">
        <v>22</v>
      </c>
      <c r="G4433" s="362" t="str">
        <f>IFERROR(VLOOKUP(B4433,Tabla_CyP,4,FALSE),"")</f>
        <v>ml</v>
      </c>
    </row>
    <row r="4434" spans="1:7" ht="20.100000000000001" customHeight="1">
      <c r="A4434" s="354"/>
      <c r="B4434" s="355"/>
      <c r="C4434" s="360"/>
      <c r="D4434" s="338"/>
      <c r="E4434" s="356"/>
      <c r="F4434" s="357"/>
      <c r="G4434" s="358"/>
    </row>
    <row r="4435" spans="1:7" ht="20.100000000000001" customHeight="1">
      <c r="A4435" s="628" t="s">
        <v>581</v>
      </c>
      <c r="B4435" s="629"/>
      <c r="C4435" s="630" t="s">
        <v>0</v>
      </c>
      <c r="D4435" s="630" t="s">
        <v>23</v>
      </c>
      <c r="E4435" s="632" t="s">
        <v>24</v>
      </c>
      <c r="F4435" s="624" t="s">
        <v>25</v>
      </c>
      <c r="G4435" s="626" t="s">
        <v>26</v>
      </c>
    </row>
    <row r="4436" spans="1:7" ht="20.100000000000001" customHeight="1">
      <c r="A4436" s="363" t="s">
        <v>582</v>
      </c>
      <c r="B4436" s="364" t="s">
        <v>583</v>
      </c>
      <c r="C4436" s="631"/>
      <c r="D4436" s="631"/>
      <c r="E4436" s="633"/>
      <c r="F4436" s="625"/>
      <c r="G4436" s="627"/>
    </row>
    <row r="4437" spans="1:7" ht="20.100000000000001" customHeight="1">
      <c r="A4437" s="599"/>
      <c r="B4437" s="365"/>
      <c r="C4437" s="366" t="s">
        <v>721</v>
      </c>
      <c r="D4437" s="367"/>
      <c r="E4437" s="368"/>
      <c r="F4437" s="369"/>
      <c r="G4437" s="370"/>
    </row>
    <row r="4438" spans="1:7" ht="20.100000000000001" customHeight="1">
      <c r="A4438" s="371" t="str">
        <f t="shared" ref="A4438:A4451" si="1306">IFERROR(VLOOKUP(C4438,Tabla_Insumos,4,FALSE),"")</f>
        <v/>
      </c>
      <c r="B4438" s="336" t="str">
        <f t="shared" ref="B4438:B4451" si="1307">IFERROR(VLOOKUP(C4438,Tabla_Insumos,5,FALSE),"")</f>
        <v/>
      </c>
      <c r="C4438" s="420"/>
      <c r="D4438" s="333" t="str">
        <f t="shared" ref="D4438:D4451" si="1308">IFERROR(VLOOKUP(C4438,Tabla_Insumos,2,FALSE),"")</f>
        <v/>
      </c>
      <c r="E4438" s="397"/>
      <c r="F4438" s="339">
        <f t="shared" ref="F4438:F4451" si="1309">IFERROR(VLOOKUP(C4438,Tabla_Insumos,3,FALSE),0)</f>
        <v>0</v>
      </c>
      <c r="G4438" s="340">
        <f>ROUND(E4438*F4438,2)</f>
        <v>0</v>
      </c>
    </row>
    <row r="4439" spans="1:7" ht="20.100000000000001" customHeight="1">
      <c r="A4439" s="371" t="str">
        <f t="shared" si="1306"/>
        <v/>
      </c>
      <c r="B4439" s="336" t="str">
        <f t="shared" si="1307"/>
        <v/>
      </c>
      <c r="C4439" s="421"/>
      <c r="D4439" s="333" t="str">
        <f t="shared" si="1308"/>
        <v/>
      </c>
      <c r="E4439" s="397"/>
      <c r="F4439" s="339">
        <f t="shared" si="1309"/>
        <v>0</v>
      </c>
      <c r="G4439" s="340">
        <f t="shared" ref="G4439:G4451" si="1310">ROUND(E4439*F4439,2)</f>
        <v>0</v>
      </c>
    </row>
    <row r="4440" spans="1:7" ht="20.100000000000001" customHeight="1">
      <c r="A4440" s="371" t="str">
        <f t="shared" si="1306"/>
        <v/>
      </c>
      <c r="B4440" s="336" t="str">
        <f t="shared" si="1307"/>
        <v/>
      </c>
      <c r="C4440" s="421"/>
      <c r="D4440" s="333" t="str">
        <f t="shared" si="1308"/>
        <v/>
      </c>
      <c r="E4440" s="403"/>
      <c r="F4440" s="339">
        <f t="shared" si="1309"/>
        <v>0</v>
      </c>
      <c r="G4440" s="340">
        <f t="shared" si="1310"/>
        <v>0</v>
      </c>
    </row>
    <row r="4441" spans="1:7" ht="20.100000000000001" customHeight="1">
      <c r="A4441" s="371" t="str">
        <f t="shared" si="1306"/>
        <v/>
      </c>
      <c r="B4441" s="336" t="str">
        <f t="shared" si="1307"/>
        <v/>
      </c>
      <c r="C4441" s="336"/>
      <c r="D4441" s="333" t="str">
        <f t="shared" si="1308"/>
        <v/>
      </c>
      <c r="E4441" s="337"/>
      <c r="F4441" s="339">
        <f t="shared" si="1309"/>
        <v>0</v>
      </c>
      <c r="G4441" s="340">
        <f t="shared" si="1310"/>
        <v>0</v>
      </c>
    </row>
    <row r="4442" spans="1:7" ht="20.100000000000001" customHeight="1">
      <c r="A4442" s="371" t="str">
        <f t="shared" si="1306"/>
        <v/>
      </c>
      <c r="B4442" s="336" t="str">
        <f t="shared" si="1307"/>
        <v/>
      </c>
      <c r="C4442" s="372"/>
      <c r="D4442" s="333" t="str">
        <f t="shared" si="1308"/>
        <v/>
      </c>
      <c r="E4442" s="373"/>
      <c r="F4442" s="339">
        <f t="shared" si="1309"/>
        <v>0</v>
      </c>
      <c r="G4442" s="340">
        <f t="shared" si="1310"/>
        <v>0</v>
      </c>
    </row>
    <row r="4443" spans="1:7" ht="20.100000000000001" customHeight="1">
      <c r="A4443" s="371" t="str">
        <f t="shared" si="1306"/>
        <v/>
      </c>
      <c r="B4443" s="336" t="str">
        <f t="shared" si="1307"/>
        <v/>
      </c>
      <c r="C4443" s="372"/>
      <c r="D4443" s="333" t="str">
        <f t="shared" si="1308"/>
        <v/>
      </c>
      <c r="E4443" s="373"/>
      <c r="F4443" s="339">
        <f t="shared" si="1309"/>
        <v>0</v>
      </c>
      <c r="G4443" s="340">
        <f t="shared" si="1310"/>
        <v>0</v>
      </c>
    </row>
    <row r="4444" spans="1:7" ht="20.100000000000001" customHeight="1">
      <c r="A4444" s="371" t="str">
        <f t="shared" si="1306"/>
        <v/>
      </c>
      <c r="B4444" s="336" t="str">
        <f t="shared" si="1307"/>
        <v/>
      </c>
      <c r="C4444" s="372"/>
      <c r="D4444" s="333" t="str">
        <f t="shared" si="1308"/>
        <v/>
      </c>
      <c r="E4444" s="373"/>
      <c r="F4444" s="339">
        <f t="shared" si="1309"/>
        <v>0</v>
      </c>
      <c r="G4444" s="340">
        <f t="shared" si="1310"/>
        <v>0</v>
      </c>
    </row>
    <row r="4445" spans="1:7" ht="20.100000000000001" customHeight="1">
      <c r="A4445" s="371" t="str">
        <f t="shared" si="1306"/>
        <v/>
      </c>
      <c r="B4445" s="336" t="str">
        <f t="shared" si="1307"/>
        <v/>
      </c>
      <c r="C4445" s="334"/>
      <c r="D4445" s="333" t="str">
        <f t="shared" si="1308"/>
        <v/>
      </c>
      <c r="E4445" s="373"/>
      <c r="F4445" s="339">
        <f t="shared" si="1309"/>
        <v>0</v>
      </c>
      <c r="G4445" s="340">
        <f t="shared" si="1310"/>
        <v>0</v>
      </c>
    </row>
    <row r="4446" spans="1:7" ht="20.100000000000001" customHeight="1">
      <c r="A4446" s="371" t="str">
        <f t="shared" si="1306"/>
        <v/>
      </c>
      <c r="B4446" s="336" t="str">
        <f t="shared" si="1307"/>
        <v/>
      </c>
      <c r="C4446" s="372"/>
      <c r="D4446" s="333" t="str">
        <f t="shared" si="1308"/>
        <v/>
      </c>
      <c r="E4446" s="373"/>
      <c r="F4446" s="339">
        <f t="shared" si="1309"/>
        <v>0</v>
      </c>
      <c r="G4446" s="340">
        <f t="shared" si="1310"/>
        <v>0</v>
      </c>
    </row>
    <row r="4447" spans="1:7" ht="20.100000000000001" customHeight="1">
      <c r="A4447" s="371" t="str">
        <f t="shared" si="1306"/>
        <v/>
      </c>
      <c r="B4447" s="336" t="str">
        <f t="shared" si="1307"/>
        <v/>
      </c>
      <c r="C4447" s="372"/>
      <c r="D4447" s="333" t="str">
        <f t="shared" si="1308"/>
        <v/>
      </c>
      <c r="E4447" s="373"/>
      <c r="F4447" s="339">
        <f t="shared" si="1309"/>
        <v>0</v>
      </c>
      <c r="G4447" s="340">
        <f t="shared" si="1310"/>
        <v>0</v>
      </c>
    </row>
    <row r="4448" spans="1:7" ht="20.100000000000001" customHeight="1">
      <c r="A4448" s="371" t="str">
        <f t="shared" si="1306"/>
        <v/>
      </c>
      <c r="B4448" s="336" t="str">
        <f t="shared" si="1307"/>
        <v/>
      </c>
      <c r="C4448" s="372"/>
      <c r="D4448" s="333" t="str">
        <f t="shared" si="1308"/>
        <v/>
      </c>
      <c r="E4448" s="373"/>
      <c r="F4448" s="339">
        <f t="shared" si="1309"/>
        <v>0</v>
      </c>
      <c r="G4448" s="340">
        <f t="shared" si="1310"/>
        <v>0</v>
      </c>
    </row>
    <row r="4449" spans="1:7" ht="20.100000000000001" customHeight="1">
      <c r="A4449" s="371" t="str">
        <f t="shared" si="1306"/>
        <v/>
      </c>
      <c r="B4449" s="336" t="str">
        <f t="shared" si="1307"/>
        <v/>
      </c>
      <c r="C4449" s="372"/>
      <c r="D4449" s="333" t="str">
        <f t="shared" si="1308"/>
        <v/>
      </c>
      <c r="E4449" s="373"/>
      <c r="F4449" s="339">
        <f t="shared" si="1309"/>
        <v>0</v>
      </c>
      <c r="G4449" s="340">
        <f t="shared" si="1310"/>
        <v>0</v>
      </c>
    </row>
    <row r="4450" spans="1:7" ht="20.100000000000001" customHeight="1">
      <c r="A4450" s="371"/>
      <c r="B4450" s="336"/>
      <c r="C4450" s="372"/>
      <c r="D4450" s="333"/>
      <c r="E4450" s="373"/>
      <c r="F4450" s="339"/>
      <c r="G4450" s="340"/>
    </row>
    <row r="4451" spans="1:7" ht="20.100000000000001" customHeight="1">
      <c r="A4451" s="371" t="str">
        <f t="shared" si="1306"/>
        <v/>
      </c>
      <c r="B4451" s="336" t="str">
        <f t="shared" si="1307"/>
        <v/>
      </c>
      <c r="C4451" s="372"/>
      <c r="D4451" s="333" t="str">
        <f t="shared" si="1308"/>
        <v/>
      </c>
      <c r="E4451" s="373"/>
      <c r="F4451" s="339">
        <f t="shared" si="1309"/>
        <v>0</v>
      </c>
      <c r="G4451" s="340">
        <f t="shared" si="1310"/>
        <v>0</v>
      </c>
    </row>
    <row r="4452" spans="1:7" ht="20.100000000000001" customHeight="1">
      <c r="A4452" s="374"/>
      <c r="B4452" s="360"/>
      <c r="C4452" s="360"/>
      <c r="D4452" s="338"/>
      <c r="E4452" s="356"/>
      <c r="F4452" s="598" t="s">
        <v>27</v>
      </c>
      <c r="G4452" s="341">
        <f>SUBTOTAL(9,G4438:G4451)</f>
        <v>0</v>
      </c>
    </row>
    <row r="4453" spans="1:7" ht="20.100000000000001" customHeight="1">
      <c r="A4453" s="374"/>
      <c r="B4453" s="360"/>
      <c r="C4453" s="347" t="s">
        <v>722</v>
      </c>
      <c r="D4453" s="338"/>
      <c r="E4453" s="356"/>
      <c r="F4453" s="357"/>
      <c r="G4453" s="375"/>
    </row>
    <row r="4454" spans="1:7" ht="20.100000000000001" customHeight="1">
      <c r="A4454" s="371" t="str">
        <f t="shared" ref="A4454:A4461" si="1311">IFERROR(VLOOKUP(C4454,Tabla_Insumos,4,FALSE),"")</f>
        <v/>
      </c>
      <c r="B4454" s="336" t="str">
        <f t="shared" ref="B4454:B4461" si="1312">IFERROR(VLOOKUP(C4454,Tabla_Insumos,5,FALSE),"")</f>
        <v/>
      </c>
      <c r="C4454" s="372"/>
      <c r="D4454" s="333" t="str">
        <f t="shared" ref="D4454:D4461" si="1313">IFERROR(VLOOKUP(C4454,Tabla_Insumos,2,FALSE),"")</f>
        <v/>
      </c>
      <c r="E4454" s="403"/>
      <c r="F4454" s="376">
        <f t="shared" ref="F4454:F4461" si="1314">IFERROR(VLOOKUP(C4454,Tabla_Insumos,3,FALSE),0)</f>
        <v>0</v>
      </c>
      <c r="G4454" s="340">
        <f>ROUND(E4454*F4454,2)</f>
        <v>0</v>
      </c>
    </row>
    <row r="4455" spans="1:7" ht="20.100000000000001" customHeight="1">
      <c r="A4455" s="371" t="str">
        <f t="shared" si="1311"/>
        <v/>
      </c>
      <c r="B4455" s="336" t="str">
        <f t="shared" si="1312"/>
        <v/>
      </c>
      <c r="C4455" s="372"/>
      <c r="D4455" s="333" t="str">
        <f t="shared" si="1313"/>
        <v/>
      </c>
      <c r="E4455" s="403"/>
      <c r="F4455" s="376">
        <f t="shared" si="1314"/>
        <v>0</v>
      </c>
      <c r="G4455" s="340">
        <f t="shared" ref="G4455:G4461" si="1315">ROUND(E4455*F4455,2)</f>
        <v>0</v>
      </c>
    </row>
    <row r="4456" spans="1:7" ht="20.100000000000001" customHeight="1">
      <c r="A4456" s="371" t="str">
        <f t="shared" si="1311"/>
        <v/>
      </c>
      <c r="B4456" s="336" t="str">
        <f t="shared" si="1312"/>
        <v/>
      </c>
      <c r="C4456" s="404"/>
      <c r="D4456" s="333" t="str">
        <f t="shared" si="1313"/>
        <v/>
      </c>
      <c r="E4456" s="403"/>
      <c r="F4456" s="376">
        <f t="shared" si="1314"/>
        <v>0</v>
      </c>
      <c r="G4456" s="340">
        <f t="shared" si="1315"/>
        <v>0</v>
      </c>
    </row>
    <row r="4457" spans="1:7" ht="20.100000000000001" customHeight="1">
      <c r="A4457" s="371" t="str">
        <f t="shared" si="1311"/>
        <v/>
      </c>
      <c r="B4457" s="336" t="str">
        <f t="shared" si="1312"/>
        <v/>
      </c>
      <c r="C4457" s="343"/>
      <c r="D4457" s="333" t="str">
        <f t="shared" si="1313"/>
        <v/>
      </c>
      <c r="E4457" s="337"/>
      <c r="F4457" s="376">
        <f t="shared" si="1314"/>
        <v>0</v>
      </c>
      <c r="G4457" s="340">
        <f t="shared" si="1315"/>
        <v>0</v>
      </c>
    </row>
    <row r="4458" spans="1:7" ht="20.100000000000001" customHeight="1">
      <c r="A4458" s="371" t="str">
        <f t="shared" si="1311"/>
        <v/>
      </c>
      <c r="B4458" s="336" t="str">
        <f t="shared" si="1312"/>
        <v/>
      </c>
      <c r="C4458" s="336"/>
      <c r="D4458" s="333" t="str">
        <f t="shared" si="1313"/>
        <v/>
      </c>
      <c r="E4458" s="337"/>
      <c r="F4458" s="376">
        <f t="shared" si="1314"/>
        <v>0</v>
      </c>
      <c r="G4458" s="340">
        <f t="shared" si="1315"/>
        <v>0</v>
      </c>
    </row>
    <row r="4459" spans="1:7" ht="20.100000000000001" customHeight="1">
      <c r="A4459" s="371" t="str">
        <f t="shared" si="1311"/>
        <v/>
      </c>
      <c r="B4459" s="336" t="str">
        <f t="shared" si="1312"/>
        <v/>
      </c>
      <c r="C4459" s="336"/>
      <c r="D4459" s="333" t="str">
        <f t="shared" si="1313"/>
        <v/>
      </c>
      <c r="E4459" s="337"/>
      <c r="F4459" s="376">
        <f t="shared" si="1314"/>
        <v>0</v>
      </c>
      <c r="G4459" s="340">
        <f t="shared" si="1315"/>
        <v>0</v>
      </c>
    </row>
    <row r="4460" spans="1:7" ht="20.100000000000001" customHeight="1">
      <c r="A4460" s="371" t="str">
        <f t="shared" si="1311"/>
        <v/>
      </c>
      <c r="B4460" s="336" t="str">
        <f t="shared" si="1312"/>
        <v/>
      </c>
      <c r="C4460" s="372"/>
      <c r="D4460" s="333" t="str">
        <f t="shared" si="1313"/>
        <v/>
      </c>
      <c r="E4460" s="373"/>
      <c r="F4460" s="376">
        <f t="shared" si="1314"/>
        <v>0</v>
      </c>
      <c r="G4460" s="340">
        <f t="shared" si="1315"/>
        <v>0</v>
      </c>
    </row>
    <row r="4461" spans="1:7" ht="20.100000000000001" customHeight="1">
      <c r="A4461" s="371" t="str">
        <f t="shared" si="1311"/>
        <v/>
      </c>
      <c r="B4461" s="336" t="str">
        <f t="shared" si="1312"/>
        <v/>
      </c>
      <c r="C4461" s="372"/>
      <c r="D4461" s="333" t="str">
        <f t="shared" si="1313"/>
        <v/>
      </c>
      <c r="E4461" s="373"/>
      <c r="F4461" s="376">
        <f t="shared" si="1314"/>
        <v>0</v>
      </c>
      <c r="G4461" s="340">
        <f t="shared" si="1315"/>
        <v>0</v>
      </c>
    </row>
    <row r="4462" spans="1:7" ht="20.100000000000001" customHeight="1">
      <c r="A4462" s="374"/>
      <c r="B4462" s="360"/>
      <c r="C4462" s="360"/>
      <c r="D4462" s="338"/>
      <c r="E4462" s="356"/>
      <c r="F4462" s="598" t="s">
        <v>28</v>
      </c>
      <c r="G4462" s="341">
        <f>SUBTOTAL(9,G4454:G4461)</f>
        <v>0</v>
      </c>
    </row>
    <row r="4463" spans="1:7" ht="20.100000000000001" customHeight="1">
      <c r="A4463" s="374"/>
      <c r="B4463" s="360"/>
      <c r="C4463" s="347" t="s">
        <v>723</v>
      </c>
      <c r="D4463" s="338"/>
      <c r="E4463" s="356"/>
      <c r="F4463" s="357"/>
      <c r="G4463" s="375"/>
    </row>
    <row r="4464" spans="1:7" ht="20.100000000000001" customHeight="1">
      <c r="A4464" s="371" t="str">
        <f t="shared" ref="A4464:A4472" si="1316">IFERROR(VLOOKUP(C4464,Tabla_Insumos,4,FALSE),"")</f>
        <v/>
      </c>
      <c r="B4464" s="336" t="str">
        <f t="shared" ref="B4464:B4472" si="1317">IFERROR(VLOOKUP(C4464,Tabla_Insumos,5,FALSE),"")</f>
        <v/>
      </c>
      <c r="C4464" s="377"/>
      <c r="D4464" s="333" t="str">
        <f t="shared" ref="D4464:D4472" si="1318">IFERROR(VLOOKUP(C4464,Tabla_Insumos,2,FALSE),"")</f>
        <v/>
      </c>
      <c r="E4464" s="337"/>
      <c r="F4464" s="339">
        <f t="shared" ref="F4464:F4472" si="1319">IFERROR(VLOOKUP(C4464,Tabla_Insumos,3,FALSE),0)</f>
        <v>0</v>
      </c>
      <c r="G4464" s="340">
        <f>ROUND(E4464*F4464,2)</f>
        <v>0</v>
      </c>
    </row>
    <row r="4465" spans="1:7" ht="20.100000000000001" customHeight="1">
      <c r="A4465" s="371" t="str">
        <f t="shared" si="1316"/>
        <v/>
      </c>
      <c r="B4465" s="336" t="str">
        <f t="shared" si="1317"/>
        <v/>
      </c>
      <c r="C4465" s="343"/>
      <c r="D4465" s="333" t="str">
        <f t="shared" si="1318"/>
        <v/>
      </c>
      <c r="E4465" s="337"/>
      <c r="F4465" s="339">
        <f t="shared" si="1319"/>
        <v>0</v>
      </c>
      <c r="G4465" s="340">
        <f t="shared" ref="G4465:G4472" si="1320">ROUND(E4465*F4465,2)</f>
        <v>0</v>
      </c>
    </row>
    <row r="4466" spans="1:7" ht="20.100000000000001" customHeight="1">
      <c r="A4466" s="371" t="str">
        <f t="shared" si="1316"/>
        <v/>
      </c>
      <c r="B4466" s="336" t="str">
        <f t="shared" si="1317"/>
        <v/>
      </c>
      <c r="C4466" s="342"/>
      <c r="D4466" s="333" t="str">
        <f t="shared" si="1318"/>
        <v/>
      </c>
      <c r="E4466" s="337"/>
      <c r="F4466" s="339">
        <f t="shared" si="1319"/>
        <v>0</v>
      </c>
      <c r="G4466" s="340">
        <f t="shared" si="1320"/>
        <v>0</v>
      </c>
    </row>
    <row r="4467" spans="1:7" ht="20.100000000000001" customHeight="1">
      <c r="A4467" s="371" t="str">
        <f t="shared" si="1316"/>
        <v/>
      </c>
      <c r="B4467" s="336" t="str">
        <f t="shared" si="1317"/>
        <v/>
      </c>
      <c r="C4467" s="377"/>
      <c r="D4467" s="333" t="str">
        <f t="shared" si="1318"/>
        <v/>
      </c>
      <c r="E4467" s="337"/>
      <c r="F4467" s="339">
        <f t="shared" si="1319"/>
        <v>0</v>
      </c>
      <c r="G4467" s="340">
        <f t="shared" si="1320"/>
        <v>0</v>
      </c>
    </row>
    <row r="4468" spans="1:7" ht="20.100000000000001" customHeight="1">
      <c r="A4468" s="371" t="str">
        <f t="shared" si="1316"/>
        <v/>
      </c>
      <c r="B4468" s="336" t="str">
        <f t="shared" si="1317"/>
        <v/>
      </c>
      <c r="C4468" s="378"/>
      <c r="D4468" s="333" t="str">
        <f t="shared" si="1318"/>
        <v/>
      </c>
      <c r="E4468" s="337"/>
      <c r="F4468" s="339">
        <f t="shared" si="1319"/>
        <v>0</v>
      </c>
      <c r="G4468" s="340">
        <f t="shared" si="1320"/>
        <v>0</v>
      </c>
    </row>
    <row r="4469" spans="1:7" ht="20.100000000000001" customHeight="1">
      <c r="A4469" s="371" t="str">
        <f t="shared" si="1316"/>
        <v/>
      </c>
      <c r="B4469" s="336" t="str">
        <f t="shared" si="1317"/>
        <v/>
      </c>
      <c r="C4469" s="372"/>
      <c r="D4469" s="333" t="str">
        <f t="shared" si="1318"/>
        <v/>
      </c>
      <c r="E4469" s="373"/>
      <c r="F4469" s="339">
        <f t="shared" si="1319"/>
        <v>0</v>
      </c>
      <c r="G4469" s="340">
        <f t="shared" si="1320"/>
        <v>0</v>
      </c>
    </row>
    <row r="4470" spans="1:7" ht="20.100000000000001" customHeight="1">
      <c r="A4470" s="371" t="str">
        <f t="shared" si="1316"/>
        <v/>
      </c>
      <c r="B4470" s="336" t="str">
        <f t="shared" si="1317"/>
        <v/>
      </c>
      <c r="C4470" s="372"/>
      <c r="D4470" s="333" t="str">
        <f t="shared" si="1318"/>
        <v/>
      </c>
      <c r="E4470" s="373"/>
      <c r="F4470" s="339">
        <f t="shared" si="1319"/>
        <v>0</v>
      </c>
      <c r="G4470" s="340">
        <f t="shared" si="1320"/>
        <v>0</v>
      </c>
    </row>
    <row r="4471" spans="1:7" ht="20.100000000000001" customHeight="1">
      <c r="A4471" s="371" t="str">
        <f t="shared" si="1316"/>
        <v/>
      </c>
      <c r="B4471" s="336" t="str">
        <f t="shared" si="1317"/>
        <v/>
      </c>
      <c r="C4471" s="372"/>
      <c r="D4471" s="333" t="str">
        <f t="shared" si="1318"/>
        <v/>
      </c>
      <c r="E4471" s="373"/>
      <c r="F4471" s="339">
        <f t="shared" si="1319"/>
        <v>0</v>
      </c>
      <c r="G4471" s="340">
        <f t="shared" si="1320"/>
        <v>0</v>
      </c>
    </row>
    <row r="4472" spans="1:7" ht="20.100000000000001" customHeight="1">
      <c r="A4472" s="371" t="str">
        <f t="shared" si="1316"/>
        <v/>
      </c>
      <c r="B4472" s="336" t="str">
        <f t="shared" si="1317"/>
        <v/>
      </c>
      <c r="C4472" s="372"/>
      <c r="D4472" s="333" t="str">
        <f t="shared" si="1318"/>
        <v/>
      </c>
      <c r="E4472" s="373"/>
      <c r="F4472" s="339">
        <f t="shared" si="1319"/>
        <v>0</v>
      </c>
      <c r="G4472" s="340">
        <f t="shared" si="1320"/>
        <v>0</v>
      </c>
    </row>
    <row r="4473" spans="1:7" ht="20.100000000000001" customHeight="1">
      <c r="A4473" s="379"/>
      <c r="B4473" s="338"/>
      <c r="C4473" s="360"/>
      <c r="D4473" s="338"/>
      <c r="E4473" s="356"/>
      <c r="F4473" s="598" t="s">
        <v>29</v>
      </c>
      <c r="G4473" s="341">
        <f>SUBTOTAL(9,G4464:G4472)</f>
        <v>0</v>
      </c>
    </row>
    <row r="4474" spans="1:7" ht="20.100000000000001" customHeight="1" thickBot="1">
      <c r="A4474" s="380"/>
      <c r="B4474" s="381"/>
      <c r="C4474" s="382"/>
      <c r="D4474" s="381"/>
      <c r="E4474" s="383"/>
      <c r="F4474" s="384"/>
      <c r="G4474" s="385"/>
    </row>
    <row r="4475" spans="1:7" ht="20.100000000000001" customHeight="1" thickBot="1">
      <c r="A4475" s="395">
        <f>B4433</f>
        <v>85</v>
      </c>
      <c r="B4475" s="386" t="str">
        <f>C4433</f>
        <v>Obras de Nexo - Urbanización - Cuneta de Desagüe Impermeabilizada</v>
      </c>
      <c r="C4475" s="387"/>
      <c r="D4475" s="387" t="s">
        <v>30</v>
      </c>
      <c r="E4475" s="388"/>
      <c r="F4475" s="389" t="s">
        <v>31</v>
      </c>
      <c r="G4475" s="390">
        <f>SUBTOTAL(9,G4438:G4474)</f>
        <v>0</v>
      </c>
    </row>
    <row r="4476" spans="1:7" ht="20.100000000000001" customHeight="1" thickTop="1" thickBot="1"/>
    <row r="4477" spans="1:7" ht="20.100000000000001" customHeight="1" thickTop="1">
      <c r="A4477" s="391" t="s">
        <v>1255</v>
      </c>
      <c r="B4477" s="392"/>
      <c r="C4477" s="392"/>
      <c r="D4477" s="392"/>
      <c r="E4477" s="392"/>
      <c r="F4477" s="392"/>
      <c r="G4477" s="393"/>
    </row>
    <row r="4478" spans="1:7" ht="20.100000000000001" customHeight="1">
      <c r="A4478" s="344" t="s">
        <v>719</v>
      </c>
      <c r="B4478" s="345" t="str">
        <f>Comitente</f>
        <v>INSTITUTO PROVINCIAL DE LA VIVIENDA</v>
      </c>
      <c r="C4478" s="346"/>
      <c r="D4478" s="347"/>
      <c r="E4478" s="347"/>
      <c r="F4478" s="348"/>
      <c r="G4478" s="349"/>
    </row>
    <row r="4479" spans="1:7" ht="20.100000000000001" customHeight="1">
      <c r="A4479" s="344" t="s">
        <v>720</v>
      </c>
      <c r="B4479" s="345" t="str">
        <f>Contratista</f>
        <v>xxxxxx</v>
      </c>
      <c r="C4479" s="350"/>
      <c r="D4479" s="350"/>
      <c r="E4479" s="350"/>
      <c r="F4479" s="351"/>
      <c r="G4479" s="352"/>
    </row>
    <row r="4480" spans="1:7" ht="20.100000000000001" customHeight="1">
      <c r="A4480" s="344" t="s">
        <v>20</v>
      </c>
      <c r="B4480" s="345" t="str">
        <f>Obra</f>
        <v>BARRIO SAN CAYETANO - DPTO. CHIMBAS</v>
      </c>
      <c r="C4480" s="350"/>
      <c r="D4480" s="350"/>
      <c r="E4480" s="350"/>
      <c r="F4480" s="351" t="s">
        <v>33</v>
      </c>
      <c r="G4480" s="353">
        <f>+Datos!$C$10</f>
        <v>43525</v>
      </c>
    </row>
    <row r="4481" spans="1:7" ht="20.100000000000001" customHeight="1">
      <c r="A4481" s="354" t="s">
        <v>718</v>
      </c>
      <c r="B4481" s="355" t="str">
        <f>Ubicación</f>
        <v>DPTO. CHIMBAS</v>
      </c>
      <c r="C4481" s="355"/>
      <c r="D4481" s="338"/>
      <c r="E4481" s="356"/>
      <c r="F4481" s="357"/>
      <c r="G4481" s="358"/>
    </row>
    <row r="4482" spans="1:7" ht="20.100000000000001" customHeight="1">
      <c r="A4482" s="354" t="s">
        <v>34</v>
      </c>
      <c r="B4482" s="359" t="s">
        <v>1126</v>
      </c>
      <c r="C4482" s="360" t="str">
        <f>IFERROR(VLOOKUP(B4482,Tabla_CyP,2,FALSE),"")</f>
        <v>INFRAESTRUCTURA</v>
      </c>
      <c r="D4482" s="361"/>
      <c r="E4482" s="356"/>
      <c r="F4482" s="357"/>
      <c r="G4482" s="358"/>
    </row>
    <row r="4483" spans="1:7" ht="20.100000000000001" customHeight="1">
      <c r="A4483" s="354" t="s">
        <v>21</v>
      </c>
      <c r="B4483" s="394">
        <f>IFERROR(VLOOKUP(COUNTIF($A$1:A4483,"ITEM:"),Tabla_NumeroItem,2,FALSE),"")</f>
        <v>86</v>
      </c>
      <c r="C4483" s="360" t="str">
        <f>IFERROR(VLOOKUP(B4483,Tabla_CyP,2,FALSE),"")</f>
        <v>Documentación final de obra (3% Monto Total de la Obra)</v>
      </c>
      <c r="D4483" s="338"/>
      <c r="E4483" s="356"/>
      <c r="F4483" s="351" t="s">
        <v>22</v>
      </c>
      <c r="G4483" s="362" t="str">
        <f>IFERROR(VLOOKUP(B4483,Tabla_CyP,4,FALSE),"")</f>
        <v>gl</v>
      </c>
    </row>
    <row r="4484" spans="1:7" ht="20.100000000000001" customHeight="1">
      <c r="A4484" s="354"/>
      <c r="B4484" s="355"/>
      <c r="C4484" s="360"/>
      <c r="D4484" s="338"/>
      <c r="E4484" s="356"/>
      <c r="F4484" s="357"/>
      <c r="G4484" s="358"/>
    </row>
    <row r="4485" spans="1:7" ht="20.100000000000001" customHeight="1">
      <c r="A4485" s="628" t="s">
        <v>581</v>
      </c>
      <c r="B4485" s="629"/>
      <c r="C4485" s="630" t="s">
        <v>0</v>
      </c>
      <c r="D4485" s="630" t="s">
        <v>23</v>
      </c>
      <c r="E4485" s="632" t="s">
        <v>24</v>
      </c>
      <c r="F4485" s="624" t="s">
        <v>25</v>
      </c>
      <c r="G4485" s="626" t="s">
        <v>26</v>
      </c>
    </row>
    <row r="4486" spans="1:7" ht="20.100000000000001" customHeight="1">
      <c r="A4486" s="363" t="s">
        <v>582</v>
      </c>
      <c r="B4486" s="364" t="s">
        <v>583</v>
      </c>
      <c r="C4486" s="631"/>
      <c r="D4486" s="631"/>
      <c r="E4486" s="633"/>
      <c r="F4486" s="625"/>
      <c r="G4486" s="627"/>
    </row>
    <row r="4487" spans="1:7" ht="20.100000000000001" customHeight="1">
      <c r="A4487" s="599"/>
      <c r="B4487" s="365"/>
      <c r="C4487" s="366" t="s">
        <v>721</v>
      </c>
      <c r="D4487" s="367"/>
      <c r="E4487" s="368"/>
      <c r="F4487" s="369"/>
      <c r="G4487" s="370"/>
    </row>
    <row r="4488" spans="1:7" ht="20.100000000000001" customHeight="1">
      <c r="A4488" s="371" t="str">
        <f t="shared" ref="A4488:A4501" si="1321">IFERROR(VLOOKUP(C4488,Tabla_Insumos,4,FALSE),"")</f>
        <v/>
      </c>
      <c r="B4488" s="336" t="str">
        <f t="shared" ref="B4488:B4501" si="1322">IFERROR(VLOOKUP(C4488,Tabla_Insumos,5,FALSE),"")</f>
        <v/>
      </c>
      <c r="C4488" s="334"/>
      <c r="D4488" s="333" t="str">
        <f t="shared" ref="D4488:D4501" si="1323">IFERROR(VLOOKUP(C4488,Tabla_Insumos,2,FALSE),"")</f>
        <v/>
      </c>
      <c r="E4488" s="337"/>
      <c r="F4488" s="339">
        <f t="shared" ref="F4488:F4501" si="1324">IFERROR(VLOOKUP(C4488,Tabla_Insumos,3,FALSE),0)</f>
        <v>0</v>
      </c>
      <c r="G4488" s="340">
        <f>ROUND(E4488*F4488,2)</f>
        <v>0</v>
      </c>
    </row>
    <row r="4489" spans="1:7" ht="20.100000000000001" customHeight="1">
      <c r="A4489" s="371" t="str">
        <f t="shared" si="1321"/>
        <v/>
      </c>
      <c r="B4489" s="336" t="str">
        <f t="shared" si="1322"/>
        <v/>
      </c>
      <c r="C4489" s="334"/>
      <c r="D4489" s="333" t="str">
        <f t="shared" si="1323"/>
        <v/>
      </c>
      <c r="E4489" s="337"/>
      <c r="F4489" s="339">
        <f t="shared" si="1324"/>
        <v>0</v>
      </c>
      <c r="G4489" s="340">
        <f t="shared" ref="G4489:G4501" si="1325">ROUND(E4489*F4489,2)</f>
        <v>0</v>
      </c>
    </row>
    <row r="4490" spans="1:7" ht="20.100000000000001" customHeight="1">
      <c r="A4490" s="371" t="str">
        <f t="shared" si="1321"/>
        <v/>
      </c>
      <c r="B4490" s="336" t="str">
        <f t="shared" si="1322"/>
        <v/>
      </c>
      <c r="C4490" s="335"/>
      <c r="D4490" s="333" t="str">
        <f t="shared" si="1323"/>
        <v/>
      </c>
      <c r="E4490" s="337"/>
      <c r="F4490" s="339">
        <f t="shared" si="1324"/>
        <v>0</v>
      </c>
      <c r="G4490" s="340">
        <f t="shared" si="1325"/>
        <v>0</v>
      </c>
    </row>
    <row r="4491" spans="1:7" ht="20.100000000000001" customHeight="1">
      <c r="A4491" s="371" t="str">
        <f t="shared" si="1321"/>
        <v/>
      </c>
      <c r="B4491" s="336" t="str">
        <f t="shared" si="1322"/>
        <v/>
      </c>
      <c r="C4491" s="336"/>
      <c r="D4491" s="333" t="str">
        <f t="shared" si="1323"/>
        <v/>
      </c>
      <c r="E4491" s="337"/>
      <c r="F4491" s="339">
        <f t="shared" si="1324"/>
        <v>0</v>
      </c>
      <c r="G4491" s="340">
        <f t="shared" si="1325"/>
        <v>0</v>
      </c>
    </row>
    <row r="4492" spans="1:7" ht="20.100000000000001" customHeight="1">
      <c r="A4492" s="371" t="str">
        <f t="shared" si="1321"/>
        <v/>
      </c>
      <c r="B4492" s="336" t="str">
        <f t="shared" si="1322"/>
        <v/>
      </c>
      <c r="C4492" s="372"/>
      <c r="D4492" s="333" t="str">
        <f t="shared" si="1323"/>
        <v/>
      </c>
      <c r="E4492" s="373"/>
      <c r="F4492" s="339">
        <f t="shared" si="1324"/>
        <v>0</v>
      </c>
      <c r="G4492" s="340">
        <f t="shared" si="1325"/>
        <v>0</v>
      </c>
    </row>
    <row r="4493" spans="1:7" ht="20.100000000000001" customHeight="1">
      <c r="A4493" s="371" t="str">
        <f t="shared" si="1321"/>
        <v/>
      </c>
      <c r="B4493" s="336" t="str">
        <f t="shared" si="1322"/>
        <v/>
      </c>
      <c r="C4493" s="372"/>
      <c r="D4493" s="333" t="str">
        <f t="shared" si="1323"/>
        <v/>
      </c>
      <c r="E4493" s="373"/>
      <c r="F4493" s="339">
        <f t="shared" si="1324"/>
        <v>0</v>
      </c>
      <c r="G4493" s="340">
        <f t="shared" si="1325"/>
        <v>0</v>
      </c>
    </row>
    <row r="4494" spans="1:7" ht="20.100000000000001" customHeight="1">
      <c r="A4494" s="371" t="str">
        <f t="shared" si="1321"/>
        <v/>
      </c>
      <c r="B4494" s="336" t="str">
        <f t="shared" si="1322"/>
        <v/>
      </c>
      <c r="C4494" s="372"/>
      <c r="D4494" s="333" t="str">
        <f t="shared" si="1323"/>
        <v/>
      </c>
      <c r="E4494" s="373"/>
      <c r="F4494" s="339">
        <f t="shared" si="1324"/>
        <v>0</v>
      </c>
      <c r="G4494" s="340">
        <f t="shared" si="1325"/>
        <v>0</v>
      </c>
    </row>
    <row r="4495" spans="1:7" ht="20.100000000000001" customHeight="1">
      <c r="A4495" s="371" t="str">
        <f t="shared" si="1321"/>
        <v/>
      </c>
      <c r="B4495" s="336" t="str">
        <f t="shared" si="1322"/>
        <v/>
      </c>
      <c r="C4495" s="334"/>
      <c r="D4495" s="333" t="str">
        <f t="shared" si="1323"/>
        <v/>
      </c>
      <c r="E4495" s="373"/>
      <c r="F4495" s="339">
        <f t="shared" si="1324"/>
        <v>0</v>
      </c>
      <c r="G4495" s="340">
        <f t="shared" si="1325"/>
        <v>0</v>
      </c>
    </row>
    <row r="4496" spans="1:7" ht="20.100000000000001" customHeight="1">
      <c r="A4496" s="371" t="str">
        <f t="shared" si="1321"/>
        <v/>
      </c>
      <c r="B4496" s="336" t="str">
        <f t="shared" si="1322"/>
        <v/>
      </c>
      <c r="C4496" s="372"/>
      <c r="D4496" s="333" t="str">
        <f t="shared" si="1323"/>
        <v/>
      </c>
      <c r="E4496" s="373"/>
      <c r="F4496" s="339">
        <f t="shared" si="1324"/>
        <v>0</v>
      </c>
      <c r="G4496" s="340">
        <f t="shared" si="1325"/>
        <v>0</v>
      </c>
    </row>
    <row r="4497" spans="1:7" ht="20.100000000000001" customHeight="1">
      <c r="A4497" s="371" t="str">
        <f t="shared" si="1321"/>
        <v/>
      </c>
      <c r="B4497" s="336" t="str">
        <f t="shared" si="1322"/>
        <v/>
      </c>
      <c r="C4497" s="372"/>
      <c r="D4497" s="333" t="str">
        <f t="shared" si="1323"/>
        <v/>
      </c>
      <c r="E4497" s="373"/>
      <c r="F4497" s="339">
        <f t="shared" si="1324"/>
        <v>0</v>
      </c>
      <c r="G4497" s="340">
        <f t="shared" si="1325"/>
        <v>0</v>
      </c>
    </row>
    <row r="4498" spans="1:7" ht="20.100000000000001" customHeight="1">
      <c r="A4498" s="371" t="str">
        <f t="shared" si="1321"/>
        <v/>
      </c>
      <c r="B4498" s="336" t="str">
        <f t="shared" si="1322"/>
        <v/>
      </c>
      <c r="C4498" s="372"/>
      <c r="D4498" s="333" t="str">
        <f t="shared" si="1323"/>
        <v/>
      </c>
      <c r="E4498" s="373"/>
      <c r="F4498" s="339">
        <f t="shared" si="1324"/>
        <v>0</v>
      </c>
      <c r="G4498" s="340">
        <f t="shared" si="1325"/>
        <v>0</v>
      </c>
    </row>
    <row r="4499" spans="1:7" ht="20.100000000000001" customHeight="1">
      <c r="A4499" s="371"/>
      <c r="B4499" s="336"/>
      <c r="C4499" s="372"/>
      <c r="D4499" s="333"/>
      <c r="E4499" s="373"/>
      <c r="F4499" s="339"/>
      <c r="G4499" s="340"/>
    </row>
    <row r="4500" spans="1:7" ht="20.100000000000001" customHeight="1">
      <c r="A4500" s="371" t="str">
        <f t="shared" si="1321"/>
        <v/>
      </c>
      <c r="B4500" s="336" t="str">
        <f t="shared" si="1322"/>
        <v/>
      </c>
      <c r="C4500" s="372"/>
      <c r="D4500" s="333" t="str">
        <f t="shared" si="1323"/>
        <v/>
      </c>
      <c r="E4500" s="373"/>
      <c r="F4500" s="339">
        <f t="shared" si="1324"/>
        <v>0</v>
      </c>
      <c r="G4500" s="340">
        <f t="shared" si="1325"/>
        <v>0</v>
      </c>
    </row>
    <row r="4501" spans="1:7" ht="20.100000000000001" customHeight="1">
      <c r="A4501" s="371" t="str">
        <f t="shared" si="1321"/>
        <v/>
      </c>
      <c r="B4501" s="336" t="str">
        <f t="shared" si="1322"/>
        <v/>
      </c>
      <c r="C4501" s="372"/>
      <c r="D4501" s="333" t="str">
        <f t="shared" si="1323"/>
        <v/>
      </c>
      <c r="E4501" s="373"/>
      <c r="F4501" s="339">
        <f t="shared" si="1324"/>
        <v>0</v>
      </c>
      <c r="G4501" s="340">
        <f t="shared" si="1325"/>
        <v>0</v>
      </c>
    </row>
    <row r="4502" spans="1:7" ht="20.100000000000001" customHeight="1">
      <c r="A4502" s="374"/>
      <c r="B4502" s="360"/>
      <c r="C4502" s="360"/>
      <c r="D4502" s="338"/>
      <c r="E4502" s="356"/>
      <c r="F4502" s="598" t="s">
        <v>27</v>
      </c>
      <c r="G4502" s="341">
        <f>SUBTOTAL(9,G4488:G4501)</f>
        <v>0</v>
      </c>
    </row>
    <row r="4503" spans="1:7" ht="20.100000000000001" customHeight="1">
      <c r="A4503" s="374"/>
      <c r="B4503" s="360"/>
      <c r="C4503" s="347" t="s">
        <v>722</v>
      </c>
      <c r="D4503" s="338"/>
      <c r="E4503" s="356"/>
      <c r="F4503" s="357"/>
      <c r="G4503" s="375"/>
    </row>
    <row r="4504" spans="1:7" ht="20.100000000000001" customHeight="1">
      <c r="A4504" s="371" t="str">
        <f t="shared" ref="A4504:A4511" si="1326">IFERROR(VLOOKUP(C4504,Tabla_Insumos,4,FALSE),"")</f>
        <v/>
      </c>
      <c r="B4504" s="336" t="str">
        <f t="shared" ref="B4504:B4511" si="1327">IFERROR(VLOOKUP(C4504,Tabla_Insumos,5,FALSE),"")</f>
        <v/>
      </c>
      <c r="C4504" s="372"/>
      <c r="D4504" s="333" t="str">
        <f t="shared" ref="D4504:D4511" si="1328">IFERROR(VLOOKUP(C4504,Tabla_Insumos,2,FALSE),"")</f>
        <v/>
      </c>
      <c r="E4504" s="373"/>
      <c r="F4504" s="376">
        <f t="shared" ref="F4504:F4511" si="1329">IFERROR(VLOOKUP(C4504,Tabla_Insumos,3,FALSE),0)</f>
        <v>0</v>
      </c>
      <c r="G4504" s="340">
        <f>ROUND(E4504*F4504,2)</f>
        <v>0</v>
      </c>
    </row>
    <row r="4505" spans="1:7" ht="20.100000000000001" customHeight="1">
      <c r="A4505" s="371" t="str">
        <f t="shared" si="1326"/>
        <v/>
      </c>
      <c r="B4505" s="336" t="str">
        <f t="shared" si="1327"/>
        <v/>
      </c>
      <c r="C4505" s="372"/>
      <c r="D4505" s="333" t="str">
        <f t="shared" si="1328"/>
        <v/>
      </c>
      <c r="E4505" s="373"/>
      <c r="F4505" s="376">
        <f t="shared" si="1329"/>
        <v>0</v>
      </c>
      <c r="G4505" s="340">
        <f t="shared" ref="G4505:G4511" si="1330">ROUND(E4505*F4505,2)</f>
        <v>0</v>
      </c>
    </row>
    <row r="4506" spans="1:7" ht="20.100000000000001" customHeight="1">
      <c r="A4506" s="371" t="str">
        <f t="shared" si="1326"/>
        <v/>
      </c>
      <c r="B4506" s="336" t="str">
        <f t="shared" si="1327"/>
        <v/>
      </c>
      <c r="C4506" s="372"/>
      <c r="D4506" s="333" t="str">
        <f t="shared" si="1328"/>
        <v/>
      </c>
      <c r="E4506" s="373"/>
      <c r="F4506" s="376">
        <f>+G4504+G4505</f>
        <v>0</v>
      </c>
      <c r="G4506" s="340">
        <f t="shared" si="1330"/>
        <v>0</v>
      </c>
    </row>
    <row r="4507" spans="1:7" ht="20.100000000000001" customHeight="1">
      <c r="A4507" s="371" t="str">
        <f t="shared" si="1326"/>
        <v/>
      </c>
      <c r="B4507" s="336" t="str">
        <f t="shared" si="1327"/>
        <v/>
      </c>
      <c r="C4507" s="372"/>
      <c r="D4507" s="333" t="str">
        <f t="shared" si="1328"/>
        <v/>
      </c>
      <c r="E4507" s="373"/>
      <c r="F4507" s="376">
        <f t="shared" si="1329"/>
        <v>0</v>
      </c>
      <c r="G4507" s="340">
        <f t="shared" si="1330"/>
        <v>0</v>
      </c>
    </row>
    <row r="4508" spans="1:7" ht="20.100000000000001" customHeight="1">
      <c r="A4508" s="371" t="str">
        <f t="shared" si="1326"/>
        <v/>
      </c>
      <c r="B4508" s="336" t="str">
        <f t="shared" si="1327"/>
        <v/>
      </c>
      <c r="C4508" s="336"/>
      <c r="D4508" s="333" t="str">
        <f t="shared" si="1328"/>
        <v/>
      </c>
      <c r="E4508" s="337"/>
      <c r="F4508" s="376">
        <f t="shared" si="1329"/>
        <v>0</v>
      </c>
      <c r="G4508" s="340">
        <f t="shared" si="1330"/>
        <v>0</v>
      </c>
    </row>
    <row r="4509" spans="1:7" ht="20.100000000000001" customHeight="1">
      <c r="A4509" s="371" t="str">
        <f t="shared" si="1326"/>
        <v/>
      </c>
      <c r="B4509" s="336" t="str">
        <f t="shared" si="1327"/>
        <v/>
      </c>
      <c r="C4509" s="336"/>
      <c r="D4509" s="333" t="str">
        <f t="shared" si="1328"/>
        <v/>
      </c>
      <c r="E4509" s="337"/>
      <c r="F4509" s="376">
        <f t="shared" si="1329"/>
        <v>0</v>
      </c>
      <c r="G4509" s="340">
        <f t="shared" si="1330"/>
        <v>0</v>
      </c>
    </row>
    <row r="4510" spans="1:7" ht="20.100000000000001" customHeight="1">
      <c r="A4510" s="371" t="str">
        <f t="shared" si="1326"/>
        <v/>
      </c>
      <c r="B4510" s="336" t="str">
        <f t="shared" si="1327"/>
        <v/>
      </c>
      <c r="C4510" s="372"/>
      <c r="D4510" s="333" t="str">
        <f t="shared" si="1328"/>
        <v/>
      </c>
      <c r="E4510" s="373"/>
      <c r="F4510" s="376">
        <f t="shared" si="1329"/>
        <v>0</v>
      </c>
      <c r="G4510" s="340">
        <f t="shared" si="1330"/>
        <v>0</v>
      </c>
    </row>
    <row r="4511" spans="1:7" ht="20.100000000000001" customHeight="1">
      <c r="A4511" s="371" t="str">
        <f t="shared" si="1326"/>
        <v/>
      </c>
      <c r="B4511" s="336" t="str">
        <f t="shared" si="1327"/>
        <v/>
      </c>
      <c r="C4511" s="372"/>
      <c r="D4511" s="333" t="str">
        <f t="shared" si="1328"/>
        <v/>
      </c>
      <c r="E4511" s="373"/>
      <c r="F4511" s="376">
        <f t="shared" si="1329"/>
        <v>0</v>
      </c>
      <c r="G4511" s="340">
        <f t="shared" si="1330"/>
        <v>0</v>
      </c>
    </row>
    <row r="4512" spans="1:7" ht="20.100000000000001" customHeight="1">
      <c r="A4512" s="374"/>
      <c r="B4512" s="360"/>
      <c r="C4512" s="360"/>
      <c r="D4512" s="338"/>
      <c r="E4512" s="356"/>
      <c r="F4512" s="598" t="s">
        <v>28</v>
      </c>
      <c r="G4512" s="341">
        <f>SUBTOTAL(9,G4504:G4511)</f>
        <v>0</v>
      </c>
    </row>
    <row r="4513" spans="1:7" ht="20.100000000000001" customHeight="1">
      <c r="A4513" s="374"/>
      <c r="B4513" s="360"/>
      <c r="C4513" s="347" t="s">
        <v>723</v>
      </c>
      <c r="D4513" s="338"/>
      <c r="E4513" s="356"/>
      <c r="F4513" s="357"/>
      <c r="G4513" s="375"/>
    </row>
    <row r="4514" spans="1:7" ht="20.100000000000001" customHeight="1">
      <c r="A4514" s="371" t="str">
        <f t="shared" ref="A4514:A4522" si="1331">IFERROR(VLOOKUP(C4514,Tabla_Insumos,4,FALSE),"")</f>
        <v/>
      </c>
      <c r="B4514" s="336" t="str">
        <f t="shared" ref="B4514:B4522" si="1332">IFERROR(VLOOKUP(C4514,Tabla_Insumos,5,FALSE),"")</f>
        <v/>
      </c>
      <c r="C4514" s="423"/>
      <c r="D4514" s="333" t="str">
        <f t="shared" ref="D4514:D4522" si="1333">IFERROR(VLOOKUP(C4514,Tabla_Insumos,2,FALSE),"")</f>
        <v/>
      </c>
      <c r="E4514" s="422"/>
      <c r="F4514" s="339">
        <f t="shared" ref="F4514:F4522" si="1334">IFERROR(VLOOKUP(C4514,Tabla_Insumos,3,FALSE),0)</f>
        <v>0</v>
      </c>
      <c r="G4514" s="340">
        <f>ROUND(E4514*F4514,2)</f>
        <v>0</v>
      </c>
    </row>
    <row r="4515" spans="1:7" ht="20.100000000000001" customHeight="1">
      <c r="A4515" s="371" t="str">
        <f t="shared" si="1331"/>
        <v/>
      </c>
      <c r="B4515" s="336" t="str">
        <f t="shared" si="1332"/>
        <v/>
      </c>
      <c r="C4515" s="377"/>
      <c r="D4515" s="333" t="str">
        <f t="shared" si="1333"/>
        <v/>
      </c>
      <c r="E4515" s="422"/>
      <c r="F4515" s="339">
        <f t="shared" si="1334"/>
        <v>0</v>
      </c>
      <c r="G4515" s="340">
        <f t="shared" ref="G4515:G4522" si="1335">ROUND(E4515*F4515,2)</f>
        <v>0</v>
      </c>
    </row>
    <row r="4516" spans="1:7" ht="20.100000000000001" customHeight="1">
      <c r="A4516" s="371" t="str">
        <f t="shared" si="1331"/>
        <v/>
      </c>
      <c r="B4516" s="336" t="str">
        <f t="shared" si="1332"/>
        <v/>
      </c>
      <c r="C4516" s="342"/>
      <c r="D4516" s="333" t="str">
        <f t="shared" si="1333"/>
        <v/>
      </c>
      <c r="E4516" s="337"/>
      <c r="F4516" s="339">
        <f t="shared" si="1334"/>
        <v>0</v>
      </c>
      <c r="G4516" s="340">
        <f t="shared" si="1335"/>
        <v>0</v>
      </c>
    </row>
    <row r="4517" spans="1:7" ht="20.100000000000001" customHeight="1">
      <c r="A4517" s="371" t="str">
        <f t="shared" si="1331"/>
        <v/>
      </c>
      <c r="B4517" s="336" t="str">
        <f t="shared" si="1332"/>
        <v/>
      </c>
      <c r="C4517" s="377"/>
      <c r="D4517" s="333" t="str">
        <f t="shared" si="1333"/>
        <v/>
      </c>
      <c r="E4517" s="337"/>
      <c r="F4517" s="339">
        <f t="shared" si="1334"/>
        <v>0</v>
      </c>
      <c r="G4517" s="340">
        <f t="shared" si="1335"/>
        <v>0</v>
      </c>
    </row>
    <row r="4518" spans="1:7" ht="20.100000000000001" customHeight="1">
      <c r="A4518" s="371" t="str">
        <f t="shared" si="1331"/>
        <v/>
      </c>
      <c r="B4518" s="336" t="str">
        <f t="shared" si="1332"/>
        <v/>
      </c>
      <c r="C4518" s="378"/>
      <c r="D4518" s="333" t="str">
        <f t="shared" si="1333"/>
        <v/>
      </c>
      <c r="E4518" s="337"/>
      <c r="F4518" s="339">
        <f t="shared" si="1334"/>
        <v>0</v>
      </c>
      <c r="G4518" s="340">
        <f t="shared" si="1335"/>
        <v>0</v>
      </c>
    </row>
    <row r="4519" spans="1:7" ht="20.100000000000001" customHeight="1">
      <c r="A4519" s="371" t="str">
        <f t="shared" si="1331"/>
        <v/>
      </c>
      <c r="B4519" s="336" t="str">
        <f t="shared" si="1332"/>
        <v/>
      </c>
      <c r="C4519" s="372"/>
      <c r="D4519" s="333" t="str">
        <f t="shared" si="1333"/>
        <v/>
      </c>
      <c r="E4519" s="373"/>
      <c r="F4519" s="339">
        <f t="shared" si="1334"/>
        <v>0</v>
      </c>
      <c r="G4519" s="340">
        <f t="shared" si="1335"/>
        <v>0</v>
      </c>
    </row>
    <row r="4520" spans="1:7" ht="20.100000000000001" customHeight="1">
      <c r="A4520" s="371" t="str">
        <f t="shared" si="1331"/>
        <v/>
      </c>
      <c r="B4520" s="336" t="str">
        <f t="shared" si="1332"/>
        <v/>
      </c>
      <c r="C4520" s="372"/>
      <c r="D4520" s="333" t="str">
        <f t="shared" si="1333"/>
        <v/>
      </c>
      <c r="E4520" s="373"/>
      <c r="F4520" s="339">
        <f t="shared" si="1334"/>
        <v>0</v>
      </c>
      <c r="G4520" s="340">
        <f t="shared" si="1335"/>
        <v>0</v>
      </c>
    </row>
    <row r="4521" spans="1:7" ht="20.100000000000001" customHeight="1">
      <c r="A4521" s="371" t="str">
        <f t="shared" si="1331"/>
        <v/>
      </c>
      <c r="B4521" s="336" t="str">
        <f t="shared" si="1332"/>
        <v/>
      </c>
      <c r="C4521" s="372"/>
      <c r="D4521" s="333" t="str">
        <f t="shared" si="1333"/>
        <v/>
      </c>
      <c r="E4521" s="373"/>
      <c r="F4521" s="339">
        <f t="shared" si="1334"/>
        <v>0</v>
      </c>
      <c r="G4521" s="340">
        <f t="shared" si="1335"/>
        <v>0</v>
      </c>
    </row>
    <row r="4522" spans="1:7" ht="20.100000000000001" customHeight="1">
      <c r="A4522" s="371" t="str">
        <f t="shared" si="1331"/>
        <v/>
      </c>
      <c r="B4522" s="336" t="str">
        <f t="shared" si="1332"/>
        <v/>
      </c>
      <c r="C4522" s="372"/>
      <c r="D4522" s="333" t="str">
        <f t="shared" si="1333"/>
        <v/>
      </c>
      <c r="E4522" s="373"/>
      <c r="F4522" s="339">
        <f t="shared" si="1334"/>
        <v>0</v>
      </c>
      <c r="G4522" s="340">
        <f t="shared" si="1335"/>
        <v>0</v>
      </c>
    </row>
    <row r="4523" spans="1:7" ht="20.100000000000001" customHeight="1">
      <c r="A4523" s="379"/>
      <c r="B4523" s="338"/>
      <c r="C4523" s="360"/>
      <c r="D4523" s="338"/>
      <c r="E4523" s="356"/>
      <c r="F4523" s="598" t="s">
        <v>29</v>
      </c>
      <c r="G4523" s="341">
        <f>SUBTOTAL(9,G4514:G4522)</f>
        <v>0</v>
      </c>
    </row>
    <row r="4524" spans="1:7" ht="20.100000000000001" customHeight="1" thickBot="1">
      <c r="A4524" s="380"/>
      <c r="B4524" s="381"/>
      <c r="C4524" s="382"/>
      <c r="D4524" s="381"/>
      <c r="E4524" s="383"/>
      <c r="F4524" s="384"/>
      <c r="G4524" s="385"/>
    </row>
    <row r="4525" spans="1:7" ht="20.100000000000001" customHeight="1" thickBot="1">
      <c r="A4525" s="395">
        <f>B4483</f>
        <v>86</v>
      </c>
      <c r="B4525" s="386" t="str">
        <f>C4483</f>
        <v>Documentación final de obra (3% Monto Total de la Obra)</v>
      </c>
      <c r="C4525" s="387"/>
      <c r="D4525" s="387" t="s">
        <v>30</v>
      </c>
      <c r="E4525" s="388"/>
      <c r="F4525" s="389" t="s">
        <v>31</v>
      </c>
      <c r="G4525" s="390">
        <f>SUBTOTAL(9,G4488:G4524)</f>
        <v>0</v>
      </c>
    </row>
    <row r="4526" spans="1:7" ht="20.100000000000001" customHeight="1" thickTop="1" thickBot="1"/>
    <row r="4527" spans="1:7" ht="20.100000000000001" customHeight="1" thickTop="1">
      <c r="A4527" s="391" t="s">
        <v>1255</v>
      </c>
      <c r="B4527" s="392"/>
      <c r="C4527" s="392"/>
      <c r="D4527" s="392"/>
      <c r="E4527" s="392"/>
      <c r="F4527" s="392"/>
      <c r="G4527" s="393"/>
    </row>
    <row r="4528" spans="1:7" ht="20.100000000000001" customHeight="1">
      <c r="A4528" s="344" t="s">
        <v>719</v>
      </c>
      <c r="B4528" s="345" t="str">
        <f>Comitente</f>
        <v>INSTITUTO PROVINCIAL DE LA VIVIENDA</v>
      </c>
      <c r="C4528" s="346"/>
      <c r="D4528" s="347"/>
      <c r="E4528" s="347"/>
      <c r="F4528" s="348"/>
      <c r="G4528" s="349"/>
    </row>
    <row r="4529" spans="1:7" ht="20.100000000000001" customHeight="1">
      <c r="A4529" s="344" t="s">
        <v>720</v>
      </c>
      <c r="B4529" s="345" t="str">
        <f>Contratista</f>
        <v>xxxxxx</v>
      </c>
      <c r="C4529" s="350"/>
      <c r="D4529" s="350"/>
      <c r="E4529" s="350"/>
      <c r="F4529" s="351"/>
      <c r="G4529" s="352"/>
    </row>
    <row r="4530" spans="1:7" ht="20.100000000000001" customHeight="1">
      <c r="A4530" s="344" t="s">
        <v>20</v>
      </c>
      <c r="B4530" s="345" t="str">
        <f>Obra</f>
        <v>BARRIO SAN CAYETANO - DPTO. CHIMBAS</v>
      </c>
      <c r="C4530" s="350"/>
      <c r="D4530" s="350"/>
      <c r="E4530" s="350"/>
      <c r="F4530" s="351" t="s">
        <v>33</v>
      </c>
      <c r="G4530" s="353">
        <f>+Datos!$C$10</f>
        <v>43525</v>
      </c>
    </row>
    <row r="4531" spans="1:7" ht="20.100000000000001" customHeight="1">
      <c r="A4531" s="354" t="s">
        <v>718</v>
      </c>
      <c r="B4531" s="355" t="str">
        <f>Ubicación</f>
        <v>DPTO. CHIMBAS</v>
      </c>
      <c r="C4531" s="355"/>
      <c r="D4531" s="338"/>
      <c r="E4531" s="356"/>
      <c r="F4531" s="357"/>
      <c r="G4531" s="358"/>
    </row>
    <row r="4532" spans="1:7" ht="20.100000000000001" customHeight="1">
      <c r="A4532" s="354" t="s">
        <v>34</v>
      </c>
      <c r="B4532" s="359" t="s">
        <v>1378</v>
      </c>
      <c r="C4532" s="360" t="str">
        <f>IFERROR(VLOOKUP(B4532,Tabla_CyP,2,FALSE),"")</f>
        <v>OBRAS COMPLEMENTARIAS</v>
      </c>
      <c r="D4532" s="361"/>
      <c r="E4532" s="356"/>
      <c r="F4532" s="357"/>
      <c r="G4532" s="358"/>
    </row>
    <row r="4533" spans="1:7" ht="20.100000000000001" customHeight="1">
      <c r="A4533" s="354" t="s">
        <v>21</v>
      </c>
      <c r="B4533" s="394">
        <f>IFERROR(VLOOKUP(COUNTIF($A$1:A4533,"ITEM:"),Tabla_NumeroItem,2,FALSE),"")</f>
        <v>87</v>
      </c>
      <c r="C4533" s="360" t="str">
        <f>IFERROR(VLOOKUP(B4533,Tabla_CyP,2,FALSE),"")</f>
        <v>Obras Complementarias - Red agua potable - Perforación de refuerzo (Prof.150 m.) (Participacion del 8% en la ejecucion de una perforacion S/Solicitud de Factibilidad)</v>
      </c>
      <c r="D4533" s="338"/>
      <c r="E4533" s="356"/>
      <c r="F4533" s="351" t="s">
        <v>22</v>
      </c>
      <c r="G4533" s="362" t="str">
        <f>IFERROR(VLOOKUP(B4533,Tabla_CyP,4,FALSE),"")</f>
        <v>gl</v>
      </c>
    </row>
    <row r="4534" spans="1:7" ht="20.100000000000001" customHeight="1">
      <c r="A4534" s="354"/>
      <c r="B4534" s="355"/>
      <c r="C4534" s="360"/>
      <c r="D4534" s="338"/>
      <c r="E4534" s="356"/>
      <c r="F4534" s="357"/>
      <c r="G4534" s="358"/>
    </row>
    <row r="4535" spans="1:7" ht="20.100000000000001" customHeight="1">
      <c r="A4535" s="628" t="s">
        <v>581</v>
      </c>
      <c r="B4535" s="629"/>
      <c r="C4535" s="630" t="s">
        <v>0</v>
      </c>
      <c r="D4535" s="630" t="s">
        <v>23</v>
      </c>
      <c r="E4535" s="632" t="s">
        <v>24</v>
      </c>
      <c r="F4535" s="624" t="s">
        <v>25</v>
      </c>
      <c r="G4535" s="626" t="s">
        <v>26</v>
      </c>
    </row>
    <row r="4536" spans="1:7" ht="20.100000000000001" customHeight="1">
      <c r="A4536" s="363" t="s">
        <v>582</v>
      </c>
      <c r="B4536" s="364" t="s">
        <v>583</v>
      </c>
      <c r="C4536" s="631"/>
      <c r="D4536" s="631"/>
      <c r="E4536" s="633"/>
      <c r="F4536" s="625"/>
      <c r="G4536" s="627"/>
    </row>
    <row r="4537" spans="1:7" ht="20.100000000000001" customHeight="1">
      <c r="A4537" s="599"/>
      <c r="B4537" s="365"/>
      <c r="C4537" s="366" t="s">
        <v>721</v>
      </c>
      <c r="D4537" s="367"/>
      <c r="E4537" s="368"/>
      <c r="F4537" s="369"/>
      <c r="G4537" s="370"/>
    </row>
    <row r="4538" spans="1:7" ht="20.100000000000001" customHeight="1">
      <c r="A4538" s="371" t="str">
        <f t="shared" ref="A4538:A4554" si="1336">IFERROR(VLOOKUP(C4538,Tabla_Insumos,4,FALSE),"")</f>
        <v/>
      </c>
      <c r="B4538" s="336" t="str">
        <f t="shared" ref="B4538:B4552" si="1337">IFERROR(VLOOKUP(C4538,Tabla_Insumos,5,FALSE),"")</f>
        <v/>
      </c>
      <c r="C4538" s="409"/>
      <c r="D4538" s="333" t="str">
        <f t="shared" ref="D4538:D4554" si="1338">IFERROR(VLOOKUP(C4538,Tabla_Insumos,2,FALSE),"")</f>
        <v/>
      </c>
      <c r="E4538" s="337"/>
      <c r="F4538" s="339">
        <f t="shared" ref="F4538:F4554" si="1339">IFERROR(VLOOKUP(C4538,Tabla_Insumos,3,FALSE),0)</f>
        <v>0</v>
      </c>
      <c r="G4538" s="340">
        <f>ROUND(E4538*F4538,2)</f>
        <v>0</v>
      </c>
    </row>
    <row r="4539" spans="1:7" ht="20.100000000000001" customHeight="1">
      <c r="A4539" s="371" t="str">
        <f t="shared" si="1336"/>
        <v/>
      </c>
      <c r="B4539" s="336" t="str">
        <f t="shared" si="1337"/>
        <v/>
      </c>
      <c r="C4539" s="334"/>
      <c r="D4539" s="333" t="str">
        <f t="shared" si="1338"/>
        <v/>
      </c>
      <c r="E4539" s="337"/>
      <c r="F4539" s="339">
        <f t="shared" si="1339"/>
        <v>0</v>
      </c>
      <c r="G4539" s="340">
        <f t="shared" ref="G4539:G4554" si="1340">ROUND(E4539*F4539,2)</f>
        <v>0</v>
      </c>
    </row>
    <row r="4540" spans="1:7" ht="20.100000000000001" customHeight="1">
      <c r="A4540" s="371" t="str">
        <f t="shared" si="1336"/>
        <v/>
      </c>
      <c r="B4540" s="336" t="str">
        <f t="shared" si="1337"/>
        <v/>
      </c>
      <c r="C4540" s="335"/>
      <c r="D4540" s="333" t="str">
        <f t="shared" si="1338"/>
        <v/>
      </c>
      <c r="E4540" s="337"/>
      <c r="F4540" s="339">
        <f t="shared" si="1339"/>
        <v>0</v>
      </c>
      <c r="G4540" s="340">
        <f t="shared" si="1340"/>
        <v>0</v>
      </c>
    </row>
    <row r="4541" spans="1:7" ht="20.100000000000001" customHeight="1">
      <c r="A4541" s="371" t="str">
        <f t="shared" si="1336"/>
        <v/>
      </c>
      <c r="B4541" s="336" t="str">
        <f t="shared" si="1337"/>
        <v/>
      </c>
      <c r="C4541" s="336"/>
      <c r="D4541" s="333" t="str">
        <f t="shared" si="1338"/>
        <v/>
      </c>
      <c r="E4541" s="337"/>
      <c r="F4541" s="339">
        <f t="shared" si="1339"/>
        <v>0</v>
      </c>
      <c r="G4541" s="340">
        <f t="shared" si="1340"/>
        <v>0</v>
      </c>
    </row>
    <row r="4542" spans="1:7" ht="20.100000000000001" customHeight="1">
      <c r="A4542" s="371" t="str">
        <f t="shared" si="1336"/>
        <v/>
      </c>
      <c r="B4542" s="336" t="str">
        <f t="shared" si="1337"/>
        <v/>
      </c>
      <c r="C4542" s="372"/>
      <c r="D4542" s="333" t="str">
        <f t="shared" si="1338"/>
        <v/>
      </c>
      <c r="E4542" s="373"/>
      <c r="F4542" s="339">
        <f t="shared" si="1339"/>
        <v>0</v>
      </c>
      <c r="G4542" s="340">
        <f t="shared" si="1340"/>
        <v>0</v>
      </c>
    </row>
    <row r="4543" spans="1:7" ht="20.100000000000001" customHeight="1">
      <c r="A4543" s="371" t="str">
        <f t="shared" si="1336"/>
        <v/>
      </c>
      <c r="B4543" s="336" t="str">
        <f t="shared" si="1337"/>
        <v/>
      </c>
      <c r="C4543" s="372"/>
      <c r="D4543" s="333" t="str">
        <f t="shared" si="1338"/>
        <v/>
      </c>
      <c r="E4543" s="373"/>
      <c r="F4543" s="339">
        <f t="shared" si="1339"/>
        <v>0</v>
      </c>
      <c r="G4543" s="340">
        <f t="shared" si="1340"/>
        <v>0</v>
      </c>
    </row>
    <row r="4544" spans="1:7" ht="20.100000000000001" customHeight="1">
      <c r="A4544" s="371" t="str">
        <f t="shared" si="1336"/>
        <v/>
      </c>
      <c r="B4544" s="336" t="str">
        <f t="shared" si="1337"/>
        <v/>
      </c>
      <c r="C4544" s="372"/>
      <c r="D4544" s="333" t="str">
        <f t="shared" si="1338"/>
        <v/>
      </c>
      <c r="E4544" s="373"/>
      <c r="F4544" s="339">
        <f t="shared" si="1339"/>
        <v>0</v>
      </c>
      <c r="G4544" s="340">
        <f t="shared" si="1340"/>
        <v>0</v>
      </c>
    </row>
    <row r="4545" spans="1:7" ht="20.100000000000001" customHeight="1">
      <c r="A4545" s="371" t="str">
        <f t="shared" si="1336"/>
        <v/>
      </c>
      <c r="B4545" s="336" t="str">
        <f t="shared" si="1337"/>
        <v/>
      </c>
      <c r="C4545" s="334"/>
      <c r="D4545" s="333" t="str">
        <f t="shared" si="1338"/>
        <v/>
      </c>
      <c r="E4545" s="373"/>
      <c r="F4545" s="339">
        <f t="shared" si="1339"/>
        <v>0</v>
      </c>
      <c r="G4545" s="340">
        <f t="shared" si="1340"/>
        <v>0</v>
      </c>
    </row>
    <row r="4546" spans="1:7" ht="20.100000000000001" customHeight="1">
      <c r="A4546" s="371" t="str">
        <f t="shared" si="1336"/>
        <v/>
      </c>
      <c r="B4546" s="336" t="str">
        <f t="shared" si="1337"/>
        <v/>
      </c>
      <c r="C4546" s="372"/>
      <c r="D4546" s="333" t="str">
        <f t="shared" si="1338"/>
        <v/>
      </c>
      <c r="E4546" s="373"/>
      <c r="F4546" s="339">
        <f t="shared" si="1339"/>
        <v>0</v>
      </c>
      <c r="G4546" s="340">
        <f t="shared" si="1340"/>
        <v>0</v>
      </c>
    </row>
    <row r="4547" spans="1:7" ht="20.100000000000001" customHeight="1">
      <c r="A4547" s="371" t="str">
        <f t="shared" si="1336"/>
        <v/>
      </c>
      <c r="B4547" s="336" t="str">
        <f t="shared" si="1337"/>
        <v/>
      </c>
      <c r="C4547" s="372"/>
      <c r="D4547" s="333" t="str">
        <f t="shared" si="1338"/>
        <v/>
      </c>
      <c r="E4547" s="373"/>
      <c r="F4547" s="339">
        <f t="shared" si="1339"/>
        <v>0</v>
      </c>
      <c r="G4547" s="340">
        <f t="shared" si="1340"/>
        <v>0</v>
      </c>
    </row>
    <row r="4548" spans="1:7" ht="20.100000000000001" customHeight="1">
      <c r="A4548" s="371" t="str">
        <f t="shared" si="1336"/>
        <v/>
      </c>
      <c r="B4548" s="336" t="str">
        <f t="shared" si="1337"/>
        <v/>
      </c>
      <c r="C4548" s="372"/>
      <c r="D4548" s="333" t="str">
        <f t="shared" si="1338"/>
        <v/>
      </c>
      <c r="E4548" s="373"/>
      <c r="F4548" s="339">
        <f t="shared" si="1339"/>
        <v>0</v>
      </c>
      <c r="G4548" s="340">
        <f t="shared" si="1340"/>
        <v>0</v>
      </c>
    </row>
    <row r="4549" spans="1:7" ht="20.100000000000001" customHeight="1">
      <c r="A4549" s="371" t="str">
        <f>IFERROR(VLOOKUP(C4549,Tabla_Insumos,4,FALSE),"")</f>
        <v/>
      </c>
      <c r="B4549" s="336" t="str">
        <f>IFERROR(VLOOKUP(C4549,Tabla_Insumos,5,FALSE),"")</f>
        <v/>
      </c>
      <c r="C4549" s="372"/>
      <c r="D4549" s="333" t="str">
        <f t="shared" si="1338"/>
        <v/>
      </c>
      <c r="E4549" s="373"/>
      <c r="F4549" s="339">
        <f t="shared" si="1339"/>
        <v>0</v>
      </c>
      <c r="G4549" s="340">
        <f t="shared" si="1340"/>
        <v>0</v>
      </c>
    </row>
    <row r="4550" spans="1:7" ht="20.100000000000001" customHeight="1">
      <c r="A4550" s="371" t="str">
        <f>IFERROR(VLOOKUP(C4550,Tabla_Insumos,4,FALSE),"")</f>
        <v/>
      </c>
      <c r="B4550" s="336" t="str">
        <f>IFERROR(VLOOKUP(C4550,Tabla_Insumos,5,FALSE),"")</f>
        <v/>
      </c>
      <c r="C4550" s="372"/>
      <c r="D4550" s="333" t="str">
        <f t="shared" si="1338"/>
        <v/>
      </c>
      <c r="E4550" s="373"/>
      <c r="F4550" s="339">
        <f t="shared" si="1339"/>
        <v>0</v>
      </c>
      <c r="G4550" s="340">
        <f t="shared" si="1340"/>
        <v>0</v>
      </c>
    </row>
    <row r="4551" spans="1:7" ht="20.100000000000001" customHeight="1">
      <c r="A4551" s="371" t="str">
        <f>IFERROR(VLOOKUP(C4551,Tabla_Insumos,4,FALSE),"")</f>
        <v/>
      </c>
      <c r="B4551" s="336" t="str">
        <f>IFERROR(VLOOKUP(C4551,Tabla_Insumos,5,FALSE),"")</f>
        <v/>
      </c>
      <c r="C4551" s="372"/>
      <c r="D4551" s="333" t="str">
        <f t="shared" si="1338"/>
        <v/>
      </c>
      <c r="E4551" s="373"/>
      <c r="F4551" s="339">
        <f t="shared" si="1339"/>
        <v>0</v>
      </c>
      <c r="G4551" s="340">
        <f t="shared" si="1340"/>
        <v>0</v>
      </c>
    </row>
    <row r="4552" spans="1:7" ht="20.100000000000001" customHeight="1">
      <c r="A4552" s="371" t="str">
        <f t="shared" si="1336"/>
        <v/>
      </c>
      <c r="B4552" s="336" t="str">
        <f t="shared" si="1337"/>
        <v/>
      </c>
      <c r="C4552" s="372"/>
      <c r="D4552" s="333" t="str">
        <f t="shared" si="1338"/>
        <v/>
      </c>
      <c r="E4552" s="373"/>
      <c r="F4552" s="339">
        <f t="shared" si="1339"/>
        <v>0</v>
      </c>
      <c r="G4552" s="340">
        <f t="shared" si="1340"/>
        <v>0</v>
      </c>
    </row>
    <row r="4553" spans="1:7" ht="20.100000000000001" customHeight="1">
      <c r="A4553" s="371" t="str">
        <f>IFERROR(VLOOKUP(C4553,Tabla_Insumos,4,FALSE),"")</f>
        <v/>
      </c>
      <c r="B4553" s="336" t="str">
        <f>IFERROR(VLOOKUP(C4553,Tabla_Insumos,5,FALSE),"")</f>
        <v/>
      </c>
      <c r="C4553" s="372"/>
      <c r="D4553" s="333" t="str">
        <f t="shared" si="1338"/>
        <v/>
      </c>
      <c r="E4553" s="373"/>
      <c r="F4553" s="339">
        <f t="shared" si="1339"/>
        <v>0</v>
      </c>
      <c r="G4553" s="340">
        <f t="shared" si="1340"/>
        <v>0</v>
      </c>
    </row>
    <row r="4554" spans="1:7" ht="20.100000000000001" customHeight="1">
      <c r="A4554" s="371" t="str">
        <f t="shared" si="1336"/>
        <v/>
      </c>
      <c r="B4554" s="336" t="str">
        <f>IFERROR(VLOOKUP(C4554,Tabla_Insumos,5,FALSE),"")</f>
        <v/>
      </c>
      <c r="C4554" s="372"/>
      <c r="D4554" s="333" t="str">
        <f t="shared" si="1338"/>
        <v/>
      </c>
      <c r="E4554" s="373"/>
      <c r="F4554" s="339">
        <f t="shared" si="1339"/>
        <v>0</v>
      </c>
      <c r="G4554" s="340">
        <f t="shared" si="1340"/>
        <v>0</v>
      </c>
    </row>
    <row r="4555" spans="1:7" ht="20.100000000000001" customHeight="1">
      <c r="A4555" s="374"/>
      <c r="B4555" s="360"/>
      <c r="C4555" s="360"/>
      <c r="D4555" s="338"/>
      <c r="E4555" s="356"/>
      <c r="F4555" s="598" t="s">
        <v>27</v>
      </c>
      <c r="G4555" s="341">
        <f>SUBTOTAL(9,G4538:G4554)</f>
        <v>0</v>
      </c>
    </row>
    <row r="4556" spans="1:7" ht="20.100000000000001" customHeight="1">
      <c r="A4556" s="374"/>
      <c r="B4556" s="360"/>
      <c r="C4556" s="347" t="s">
        <v>722</v>
      </c>
      <c r="D4556" s="338"/>
      <c r="E4556" s="356"/>
      <c r="F4556" s="357"/>
      <c r="G4556" s="375"/>
    </row>
    <row r="4557" spans="1:7" ht="20.100000000000001" customHeight="1">
      <c r="A4557" s="371" t="str">
        <f>IFERROR(VLOOKUP(C4557,Tabla_Insumos,4,FALSE),"")</f>
        <v/>
      </c>
      <c r="B4557" s="336" t="str">
        <f>IFERROR(VLOOKUP(C4557,Tabla_Insumos,5,FALSE),"")</f>
        <v/>
      </c>
      <c r="C4557" s="372"/>
      <c r="D4557" s="333" t="str">
        <f>IFERROR(VLOOKUP(C4557,Tabla_Insumos,2,FALSE),"")</f>
        <v/>
      </c>
      <c r="E4557" s="403"/>
      <c r="F4557" s="376">
        <f>IFERROR(VLOOKUP(C4557,Tabla_Insumos,3,FALSE),0)</f>
        <v>0</v>
      </c>
      <c r="G4557" s="340">
        <f>ROUND(E4557*F4557,2)</f>
        <v>0</v>
      </c>
    </row>
    <row r="4558" spans="1:7" ht="20.100000000000001" customHeight="1">
      <c r="A4558" s="371" t="str">
        <f>IFERROR(VLOOKUP(C4558,Tabla_Insumos,4,FALSE),"")</f>
        <v/>
      </c>
      <c r="B4558" s="336" t="str">
        <f>IFERROR(VLOOKUP(C4558,Tabla_Insumos,5,FALSE),"")</f>
        <v/>
      </c>
      <c r="C4558" s="372"/>
      <c r="D4558" s="333" t="str">
        <f>IFERROR(VLOOKUP(C4558,Tabla_Insumos,2,FALSE),"")</f>
        <v/>
      </c>
      <c r="E4558" s="403"/>
      <c r="F4558" s="376">
        <f>IFERROR(VLOOKUP(C4558,Tabla_Insumos,3,FALSE),0)</f>
        <v>0</v>
      </c>
      <c r="G4558" s="340">
        <f>ROUND(E4558*F4558,2)</f>
        <v>0</v>
      </c>
    </row>
    <row r="4559" spans="1:7" ht="20.100000000000001" customHeight="1">
      <c r="A4559" s="371" t="str">
        <f>IFERROR(VLOOKUP(C4559,Tabla_Insumos,4,FALSE),"")</f>
        <v/>
      </c>
      <c r="B4559" s="336" t="str">
        <f>IFERROR(VLOOKUP(C4559,Tabla_Insumos,5,FALSE),"")</f>
        <v/>
      </c>
      <c r="C4559" s="372"/>
      <c r="D4559" s="333" t="str">
        <f>IFERROR(VLOOKUP(C4559,Tabla_Insumos,2,FALSE),"")</f>
        <v/>
      </c>
      <c r="E4559" s="403"/>
      <c r="F4559" s="376">
        <f>IFERROR(VLOOKUP(C4559,Tabla_Insumos,3,FALSE),0)</f>
        <v>0</v>
      </c>
      <c r="G4559" s="340">
        <f>ROUND(E4559*F4559,2)</f>
        <v>0</v>
      </c>
    </row>
    <row r="4560" spans="1:7" ht="20.100000000000001" customHeight="1">
      <c r="A4560" s="371" t="str">
        <f>IFERROR(VLOOKUP(C4560,Tabla_Insumos,4,FALSE),"")</f>
        <v/>
      </c>
      <c r="B4560" s="336" t="str">
        <f>IFERROR(VLOOKUP(C4560,Tabla_Insumos,5,FALSE),"")</f>
        <v/>
      </c>
      <c r="C4560" s="372"/>
      <c r="D4560" s="333" t="str">
        <f>IFERROR(VLOOKUP(C4560,Tabla_Insumos,2,FALSE),"")</f>
        <v/>
      </c>
      <c r="E4560" s="403"/>
      <c r="F4560" s="376">
        <f>IFERROR(VLOOKUP(C4560,Tabla_Insumos,3,FALSE),0)</f>
        <v>0</v>
      </c>
      <c r="G4560" s="340">
        <f>ROUND(E4560*F4560,2)</f>
        <v>0</v>
      </c>
    </row>
    <row r="4561" spans="1:7" ht="20.100000000000001" customHeight="1">
      <c r="A4561" s="371" t="str">
        <f>IFERROR(VLOOKUP(C4561,Tabla_Insumos,4,FALSE),"")</f>
        <v/>
      </c>
      <c r="B4561" s="336" t="str">
        <f>IFERROR(VLOOKUP(C4561,Tabla_Insumos,5,FALSE),"")</f>
        <v/>
      </c>
      <c r="C4561" s="336"/>
      <c r="D4561" s="333" t="str">
        <f>IFERROR(VLOOKUP(C4561,Tabla_Insumos,2,FALSE),"")</f>
        <v/>
      </c>
      <c r="E4561" s="337"/>
      <c r="F4561" s="376">
        <f>IFERROR(VLOOKUP(C4561,Tabla_Insumos,3,FALSE),0)</f>
        <v>0</v>
      </c>
      <c r="G4561" s="340">
        <f>ROUND(E4561*F4561,2)</f>
        <v>0</v>
      </c>
    </row>
    <row r="4562" spans="1:7" ht="20.100000000000001" customHeight="1">
      <c r="A4562" s="374"/>
      <c r="B4562" s="360"/>
      <c r="C4562" s="360"/>
      <c r="D4562" s="338"/>
      <c r="E4562" s="356"/>
      <c r="F4562" s="598" t="s">
        <v>28</v>
      </c>
      <c r="G4562" s="341">
        <f>SUBTOTAL(9,G4557:G4561)</f>
        <v>0</v>
      </c>
    </row>
    <row r="4563" spans="1:7" ht="20.100000000000001" customHeight="1">
      <c r="A4563" s="374"/>
      <c r="B4563" s="360"/>
      <c r="C4563" s="347" t="s">
        <v>723</v>
      </c>
      <c r="D4563" s="338"/>
      <c r="E4563" s="356"/>
      <c r="F4563" s="357"/>
      <c r="G4563" s="375"/>
    </row>
    <row r="4564" spans="1:7" ht="20.100000000000001" customHeight="1">
      <c r="A4564" s="371" t="str">
        <f t="shared" ref="A4564:A4572" si="1341">IFERROR(VLOOKUP(C4564,Tabla_Insumos,4,FALSE),"")</f>
        <v/>
      </c>
      <c r="B4564" s="336" t="str">
        <f t="shared" ref="B4564:B4572" si="1342">IFERROR(VLOOKUP(C4564,Tabla_Insumos,5,FALSE),"")</f>
        <v/>
      </c>
      <c r="C4564" s="418"/>
      <c r="D4564" s="333" t="str">
        <f t="shared" ref="D4564:D4572" si="1343">IFERROR(VLOOKUP(C4564,Tabla_Insumos,2,FALSE),"")</f>
        <v/>
      </c>
      <c r="E4564" s="402"/>
      <c r="F4564" s="339">
        <f t="shared" ref="F4564:F4572" si="1344">IFERROR(VLOOKUP(C4564,Tabla_Insumos,3,FALSE),0)</f>
        <v>0</v>
      </c>
      <c r="G4564" s="340">
        <f>ROUND(E4564*F4564,2)</f>
        <v>0</v>
      </c>
    </row>
    <row r="4565" spans="1:7" ht="20.100000000000001" customHeight="1">
      <c r="A4565" s="371" t="str">
        <f t="shared" si="1341"/>
        <v/>
      </c>
      <c r="B4565" s="336" t="str">
        <f t="shared" si="1342"/>
        <v/>
      </c>
      <c r="C4565" s="418"/>
      <c r="D4565" s="333" t="str">
        <f t="shared" si="1343"/>
        <v/>
      </c>
      <c r="E4565" s="402"/>
      <c r="F4565" s="339">
        <f t="shared" si="1344"/>
        <v>0</v>
      </c>
      <c r="G4565" s="340">
        <f t="shared" ref="G4565:G4572" si="1345">ROUND(E4565*F4565,2)</f>
        <v>0</v>
      </c>
    </row>
    <row r="4566" spans="1:7" ht="20.100000000000001" customHeight="1">
      <c r="A4566" s="371" t="str">
        <f t="shared" si="1341"/>
        <v/>
      </c>
      <c r="B4566" s="336" t="str">
        <f t="shared" si="1342"/>
        <v/>
      </c>
      <c r="C4566" s="404"/>
      <c r="D4566" s="333" t="str">
        <f t="shared" si="1343"/>
        <v/>
      </c>
      <c r="E4566" s="402"/>
      <c r="F4566" s="339">
        <f t="shared" si="1344"/>
        <v>0</v>
      </c>
      <c r="G4566" s="340">
        <f t="shared" si="1345"/>
        <v>0</v>
      </c>
    </row>
    <row r="4567" spans="1:7" ht="20.100000000000001" customHeight="1">
      <c r="A4567" s="371" t="str">
        <f t="shared" si="1341"/>
        <v/>
      </c>
      <c r="B4567" s="336" t="str">
        <f t="shared" si="1342"/>
        <v/>
      </c>
      <c r="C4567" s="377"/>
      <c r="D4567" s="333" t="str">
        <f t="shared" si="1343"/>
        <v/>
      </c>
      <c r="E4567" s="337"/>
      <c r="F4567" s="339">
        <f t="shared" si="1344"/>
        <v>0</v>
      </c>
      <c r="G4567" s="340">
        <f t="shared" si="1345"/>
        <v>0</v>
      </c>
    </row>
    <row r="4568" spans="1:7" ht="20.100000000000001" customHeight="1">
      <c r="A4568" s="371" t="str">
        <f t="shared" si="1341"/>
        <v/>
      </c>
      <c r="B4568" s="336" t="str">
        <f t="shared" si="1342"/>
        <v/>
      </c>
      <c r="C4568" s="378"/>
      <c r="D4568" s="333" t="str">
        <f t="shared" si="1343"/>
        <v/>
      </c>
      <c r="E4568" s="337"/>
      <c r="F4568" s="339">
        <f t="shared" si="1344"/>
        <v>0</v>
      </c>
      <c r="G4568" s="340">
        <f t="shared" si="1345"/>
        <v>0</v>
      </c>
    </row>
    <row r="4569" spans="1:7" ht="20.100000000000001" customHeight="1">
      <c r="A4569" s="371" t="str">
        <f t="shared" si="1341"/>
        <v/>
      </c>
      <c r="B4569" s="336" t="str">
        <f t="shared" si="1342"/>
        <v/>
      </c>
      <c r="C4569" s="372"/>
      <c r="D4569" s="333" t="str">
        <f t="shared" si="1343"/>
        <v/>
      </c>
      <c r="E4569" s="373"/>
      <c r="F4569" s="339">
        <f t="shared" si="1344"/>
        <v>0</v>
      </c>
      <c r="G4569" s="340">
        <f t="shared" si="1345"/>
        <v>0</v>
      </c>
    </row>
    <row r="4570" spans="1:7" ht="20.100000000000001" customHeight="1">
      <c r="A4570" s="371" t="str">
        <f t="shared" si="1341"/>
        <v/>
      </c>
      <c r="B4570" s="336" t="str">
        <f t="shared" si="1342"/>
        <v/>
      </c>
      <c r="C4570" s="372"/>
      <c r="D4570" s="333" t="str">
        <f t="shared" si="1343"/>
        <v/>
      </c>
      <c r="E4570" s="373"/>
      <c r="F4570" s="339">
        <f t="shared" si="1344"/>
        <v>0</v>
      </c>
      <c r="G4570" s="340">
        <f t="shared" si="1345"/>
        <v>0</v>
      </c>
    </row>
    <row r="4571" spans="1:7" ht="20.100000000000001" customHeight="1">
      <c r="A4571" s="371" t="str">
        <f t="shared" si="1341"/>
        <v/>
      </c>
      <c r="B4571" s="336" t="str">
        <f t="shared" si="1342"/>
        <v/>
      </c>
      <c r="C4571" s="372"/>
      <c r="D4571" s="333" t="str">
        <f t="shared" si="1343"/>
        <v/>
      </c>
      <c r="E4571" s="373"/>
      <c r="F4571" s="339">
        <f t="shared" si="1344"/>
        <v>0</v>
      </c>
      <c r="G4571" s="340">
        <f t="shared" si="1345"/>
        <v>0</v>
      </c>
    </row>
    <row r="4572" spans="1:7" ht="20.100000000000001" customHeight="1">
      <c r="A4572" s="371" t="str">
        <f t="shared" si="1341"/>
        <v/>
      </c>
      <c r="B4572" s="336" t="str">
        <f t="shared" si="1342"/>
        <v/>
      </c>
      <c r="C4572" s="372"/>
      <c r="D4572" s="333" t="str">
        <f t="shared" si="1343"/>
        <v/>
      </c>
      <c r="E4572" s="373"/>
      <c r="F4572" s="339">
        <f t="shared" si="1344"/>
        <v>0</v>
      </c>
      <c r="G4572" s="340">
        <f t="shared" si="1345"/>
        <v>0</v>
      </c>
    </row>
    <row r="4573" spans="1:7" ht="20.100000000000001" customHeight="1">
      <c r="A4573" s="379"/>
      <c r="B4573" s="338"/>
      <c r="C4573" s="360"/>
      <c r="D4573" s="338"/>
      <c r="E4573" s="356"/>
      <c r="F4573" s="598" t="s">
        <v>29</v>
      </c>
      <c r="G4573" s="341">
        <f>SUBTOTAL(9,G4564:G4572)</f>
        <v>0</v>
      </c>
    </row>
    <row r="4574" spans="1:7" ht="20.100000000000001" customHeight="1" thickBot="1">
      <c r="A4574" s="380"/>
      <c r="B4574" s="381"/>
      <c r="C4574" s="382"/>
      <c r="D4574" s="381"/>
      <c r="E4574" s="383"/>
      <c r="F4574" s="384"/>
      <c r="G4574" s="385"/>
    </row>
    <row r="4575" spans="1:7" ht="20.100000000000001" customHeight="1" thickBot="1">
      <c r="A4575" s="395">
        <f>B4533</f>
        <v>87</v>
      </c>
      <c r="B4575" s="386" t="str">
        <f>C4533</f>
        <v>Obras Complementarias - Red agua potable - Perforación de refuerzo (Prof.150 m.) (Participacion del 8% en la ejecucion de una perforacion S/Solicitud de Factibilidad)</v>
      </c>
      <c r="C4575" s="387"/>
      <c r="D4575" s="387" t="s">
        <v>30</v>
      </c>
      <c r="E4575" s="388"/>
      <c r="F4575" s="389" t="s">
        <v>31</v>
      </c>
      <c r="G4575" s="390">
        <f>SUBTOTAL(9,G4538:G4574)</f>
        <v>0</v>
      </c>
    </row>
    <row r="4576" spans="1:7" ht="20.100000000000001" customHeight="1" thickTop="1"/>
  </sheetData>
  <mergeCells count="546">
    <mergeCell ref="G3073:G3074"/>
    <mergeCell ref="A3120:B3120"/>
    <mergeCell ref="C3120:C3121"/>
    <mergeCell ref="D3120:D3121"/>
    <mergeCell ref="F3535:F3536"/>
    <mergeCell ref="G3535:G3536"/>
    <mergeCell ref="E3120:E3121"/>
    <mergeCell ref="F3120:F3121"/>
    <mergeCell ref="F2715:F2716"/>
    <mergeCell ref="G2715:G2716"/>
    <mergeCell ref="A2765:B2765"/>
    <mergeCell ref="C2765:C2766"/>
    <mergeCell ref="D2765:D2766"/>
    <mergeCell ref="E2765:E2766"/>
    <mergeCell ref="F2765:F2766"/>
    <mergeCell ref="G2765:G2766"/>
    <mergeCell ref="G4035:G4036"/>
    <mergeCell ref="G3435:G3436"/>
    <mergeCell ref="E3023:E3024"/>
    <mergeCell ref="F3023:F3024"/>
    <mergeCell ref="G3023:G3024"/>
    <mergeCell ref="A3485:B3485"/>
    <mergeCell ref="C3485:C3486"/>
    <mergeCell ref="D3485:D3486"/>
    <mergeCell ref="E3485:E3486"/>
    <mergeCell ref="F3485:F3486"/>
    <mergeCell ref="G3485:G3486"/>
    <mergeCell ref="A3073:B3073"/>
    <mergeCell ref="C3073:C3074"/>
    <mergeCell ref="D3073:D3074"/>
    <mergeCell ref="E3073:E3074"/>
    <mergeCell ref="F3073:F3074"/>
    <mergeCell ref="F2815:F2816"/>
    <mergeCell ref="A4035:B4035"/>
    <mergeCell ref="C4035:C4036"/>
    <mergeCell ref="D4035:D4036"/>
    <mergeCell ref="E4035:E4036"/>
    <mergeCell ref="F4035:F4036"/>
    <mergeCell ref="F2915:F2916"/>
    <mergeCell ref="A3585:B3585"/>
    <mergeCell ref="C3585:C3586"/>
    <mergeCell ref="A3435:B3435"/>
    <mergeCell ref="C3435:C3436"/>
    <mergeCell ref="D3435:D3436"/>
    <mergeCell ref="E3435:E3436"/>
    <mergeCell ref="F3435:F3436"/>
    <mergeCell ref="F3585:F3586"/>
    <mergeCell ref="A3785:B3785"/>
    <mergeCell ref="C3785:C3786"/>
    <mergeCell ref="A3885:B3885"/>
    <mergeCell ref="C3885:C3886"/>
    <mergeCell ref="D3885:D3886"/>
    <mergeCell ref="F3985:F3986"/>
    <mergeCell ref="E3279:E3280"/>
    <mergeCell ref="G2665:G2666"/>
    <mergeCell ref="A3023:B3023"/>
    <mergeCell ref="C3023:C3024"/>
    <mergeCell ref="D3023:D3024"/>
    <mergeCell ref="A2865:B2865"/>
    <mergeCell ref="C2865:C2866"/>
    <mergeCell ref="D2865:D2866"/>
    <mergeCell ref="E2865:E2866"/>
    <mergeCell ref="F2865:F2866"/>
    <mergeCell ref="G2865:G2866"/>
    <mergeCell ref="A2915:B2915"/>
    <mergeCell ref="G2815:G2816"/>
    <mergeCell ref="A2665:B2665"/>
    <mergeCell ref="C2665:C2666"/>
    <mergeCell ref="D2665:D2666"/>
    <mergeCell ref="E2665:E2666"/>
    <mergeCell ref="F2665:F2666"/>
    <mergeCell ref="C2915:C2916"/>
    <mergeCell ref="D2915:D2916"/>
    <mergeCell ref="E2915:E2916"/>
    <mergeCell ref="A2815:B2815"/>
    <mergeCell ref="C2815:C2816"/>
    <mergeCell ref="D2815:D2816"/>
    <mergeCell ref="E2815:E2816"/>
    <mergeCell ref="A9:B9"/>
    <mergeCell ref="C9:C10"/>
    <mergeCell ref="D9:D10"/>
    <mergeCell ref="E9:E10"/>
    <mergeCell ref="F9:F10"/>
    <mergeCell ref="G9:G10"/>
    <mergeCell ref="A2017:B2017"/>
    <mergeCell ref="C2017:C2018"/>
    <mergeCell ref="D2017:D2018"/>
    <mergeCell ref="E2017:E2018"/>
    <mergeCell ref="F2017:F2018"/>
    <mergeCell ref="G2017:G2018"/>
    <mergeCell ref="A59:B59"/>
    <mergeCell ref="C59:C60"/>
    <mergeCell ref="D59:D60"/>
    <mergeCell ref="E59:E60"/>
    <mergeCell ref="F59:F60"/>
    <mergeCell ref="G59:G60"/>
    <mergeCell ref="A259:B259"/>
    <mergeCell ref="C259:C260"/>
    <mergeCell ref="F1759:F1760"/>
    <mergeCell ref="G1759:G1760"/>
    <mergeCell ref="A1809:B1809"/>
    <mergeCell ref="C1809:C1810"/>
    <mergeCell ref="F2217:F2218"/>
    <mergeCell ref="G2217:G2218"/>
    <mergeCell ref="F2067:F2068"/>
    <mergeCell ref="G2067:G2068"/>
    <mergeCell ref="A1861:B1861"/>
    <mergeCell ref="C1861:C1862"/>
    <mergeCell ref="D1861:D1862"/>
    <mergeCell ref="E1861:E1862"/>
    <mergeCell ref="F1861:F1862"/>
    <mergeCell ref="G1861:G1862"/>
    <mergeCell ref="F1913:F1914"/>
    <mergeCell ref="G1913:G1914"/>
    <mergeCell ref="F2167:F2168"/>
    <mergeCell ref="G2167:G2168"/>
    <mergeCell ref="A2167:B2167"/>
    <mergeCell ref="C2167:C2168"/>
    <mergeCell ref="D2167:D2168"/>
    <mergeCell ref="E2167:E2168"/>
    <mergeCell ref="F2117:F2118"/>
    <mergeCell ref="G2117:G2118"/>
    <mergeCell ref="E2067:E2068"/>
    <mergeCell ref="A2217:B2217"/>
    <mergeCell ref="C2217:C2218"/>
    <mergeCell ref="D2217:D2218"/>
    <mergeCell ref="A109:B109"/>
    <mergeCell ref="C109:C110"/>
    <mergeCell ref="D109:D110"/>
    <mergeCell ref="E109:E110"/>
    <mergeCell ref="F109:F110"/>
    <mergeCell ref="G109:G110"/>
    <mergeCell ref="D159:D160"/>
    <mergeCell ref="E159:E160"/>
    <mergeCell ref="F159:F160"/>
    <mergeCell ref="G159:G160"/>
    <mergeCell ref="A159:B159"/>
    <mergeCell ref="C159:C160"/>
    <mergeCell ref="A409:B409"/>
    <mergeCell ref="C409:C410"/>
    <mergeCell ref="D409:D410"/>
    <mergeCell ref="E409:E410"/>
    <mergeCell ref="F409:F410"/>
    <mergeCell ref="G409:G410"/>
    <mergeCell ref="F259:F260"/>
    <mergeCell ref="G259:G260"/>
    <mergeCell ref="D1809:D1810"/>
    <mergeCell ref="E1809:E1810"/>
    <mergeCell ref="F1809:F1810"/>
    <mergeCell ref="G1809:G1810"/>
    <mergeCell ref="A359:B359"/>
    <mergeCell ref="C359:C360"/>
    <mergeCell ref="D359:D360"/>
    <mergeCell ref="E359:E360"/>
    <mergeCell ref="F359:F360"/>
    <mergeCell ref="G359:G360"/>
    <mergeCell ref="A459:B459"/>
    <mergeCell ref="C459:C460"/>
    <mergeCell ref="D459:D460"/>
    <mergeCell ref="E459:E460"/>
    <mergeCell ref="F459:F460"/>
    <mergeCell ref="G459:G460"/>
    <mergeCell ref="A209:B209"/>
    <mergeCell ref="C209:C210"/>
    <mergeCell ref="D209:D210"/>
    <mergeCell ref="E209:E210"/>
    <mergeCell ref="F209:F210"/>
    <mergeCell ref="G209:G210"/>
    <mergeCell ref="D259:D260"/>
    <mergeCell ref="E259:E260"/>
    <mergeCell ref="A309:B309"/>
    <mergeCell ref="C309:C310"/>
    <mergeCell ref="D309:D310"/>
    <mergeCell ref="E309:E310"/>
    <mergeCell ref="F309:F310"/>
    <mergeCell ref="G309:G310"/>
    <mergeCell ref="A609:B609"/>
    <mergeCell ref="C609:C610"/>
    <mergeCell ref="D609:D610"/>
    <mergeCell ref="E609:E610"/>
    <mergeCell ref="F609:F610"/>
    <mergeCell ref="G609:G610"/>
    <mergeCell ref="A509:B509"/>
    <mergeCell ref="C509:C510"/>
    <mergeCell ref="D509:D510"/>
    <mergeCell ref="E509:E510"/>
    <mergeCell ref="F509:F510"/>
    <mergeCell ref="G509:G510"/>
    <mergeCell ref="A559:B559"/>
    <mergeCell ref="C559:C560"/>
    <mergeCell ref="D559:D560"/>
    <mergeCell ref="E559:E560"/>
    <mergeCell ref="F559:F560"/>
    <mergeCell ref="G559:G560"/>
    <mergeCell ref="A909:B909"/>
    <mergeCell ref="C909:C910"/>
    <mergeCell ref="D909:D910"/>
    <mergeCell ref="E909:E910"/>
    <mergeCell ref="F909:F910"/>
    <mergeCell ref="G909:G910"/>
    <mergeCell ref="A659:B659"/>
    <mergeCell ref="C659:C660"/>
    <mergeCell ref="D659:D660"/>
    <mergeCell ref="E659:E660"/>
    <mergeCell ref="F659:F660"/>
    <mergeCell ref="G659:G660"/>
    <mergeCell ref="A709:B709"/>
    <mergeCell ref="C709:C710"/>
    <mergeCell ref="D709:D710"/>
    <mergeCell ref="E709:E710"/>
    <mergeCell ref="F709:F710"/>
    <mergeCell ref="G709:G710"/>
    <mergeCell ref="A759:B759"/>
    <mergeCell ref="C759:C760"/>
    <mergeCell ref="D759:D760"/>
    <mergeCell ref="E759:E760"/>
    <mergeCell ref="F759:F760"/>
    <mergeCell ref="G759:G760"/>
    <mergeCell ref="A1109:B1109"/>
    <mergeCell ref="C1109:C1110"/>
    <mergeCell ref="D1109:D1110"/>
    <mergeCell ref="E1109:E1110"/>
    <mergeCell ref="F1109:F1110"/>
    <mergeCell ref="G1109:G1110"/>
    <mergeCell ref="A809:B809"/>
    <mergeCell ref="C809:C810"/>
    <mergeCell ref="D809:D810"/>
    <mergeCell ref="E809:E810"/>
    <mergeCell ref="F809:F810"/>
    <mergeCell ref="G809:G810"/>
    <mergeCell ref="A959:B959"/>
    <mergeCell ref="C959:C960"/>
    <mergeCell ref="D959:D960"/>
    <mergeCell ref="E959:E960"/>
    <mergeCell ref="F959:F960"/>
    <mergeCell ref="G959:G960"/>
    <mergeCell ref="A859:B859"/>
    <mergeCell ref="C859:C860"/>
    <mergeCell ref="D859:D860"/>
    <mergeCell ref="E859:E860"/>
    <mergeCell ref="F859:F860"/>
    <mergeCell ref="G859:G8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G1459:G1460"/>
    <mergeCell ref="A1209:B1209"/>
    <mergeCell ref="C1209:C1210"/>
    <mergeCell ref="D1209:D1210"/>
    <mergeCell ref="E1209:E1210"/>
    <mergeCell ref="F1209:F1210"/>
    <mergeCell ref="G1209:G1210"/>
    <mergeCell ref="A1359:B1359"/>
    <mergeCell ref="C1359:C1360"/>
    <mergeCell ref="D1359:D1360"/>
    <mergeCell ref="E1359:E1360"/>
    <mergeCell ref="F1359:F1360"/>
    <mergeCell ref="G1359:G1360"/>
    <mergeCell ref="A1259:B1259"/>
    <mergeCell ref="C1259:C1260"/>
    <mergeCell ref="D1259:D1260"/>
    <mergeCell ref="E1259:E1260"/>
    <mergeCell ref="F1259:F1260"/>
    <mergeCell ref="G1259:G1260"/>
    <mergeCell ref="G1709:G1710"/>
    <mergeCell ref="A1309:B1309"/>
    <mergeCell ref="C1309:C1310"/>
    <mergeCell ref="D1309:D1310"/>
    <mergeCell ref="E1309:E1310"/>
    <mergeCell ref="F1309:F1310"/>
    <mergeCell ref="G1309:G1310"/>
    <mergeCell ref="A1509:B1509"/>
    <mergeCell ref="C1509:C1510"/>
    <mergeCell ref="D1509:D1510"/>
    <mergeCell ref="E1509:E1510"/>
    <mergeCell ref="F1509:F1510"/>
    <mergeCell ref="G1509:G151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559:G1560"/>
    <mergeCell ref="A1609:B1609"/>
    <mergeCell ref="C1609:C1610"/>
    <mergeCell ref="D1609:D1610"/>
    <mergeCell ref="E1609:E1610"/>
    <mergeCell ref="F1609:F1610"/>
    <mergeCell ref="G1609:G1610"/>
    <mergeCell ref="A1965:B1965"/>
    <mergeCell ref="C1965:C1966"/>
    <mergeCell ref="D1965:D1966"/>
    <mergeCell ref="E1965:E1966"/>
    <mergeCell ref="F1965:F1966"/>
    <mergeCell ref="G1965:G1966"/>
    <mergeCell ref="A1659:B1659"/>
    <mergeCell ref="C1659:C1660"/>
    <mergeCell ref="D1659:D1660"/>
    <mergeCell ref="E1659:E1660"/>
    <mergeCell ref="F1659:F1660"/>
    <mergeCell ref="G1659:G1660"/>
    <mergeCell ref="A1709:B1709"/>
    <mergeCell ref="C1709:C1710"/>
    <mergeCell ref="D1709:D1710"/>
    <mergeCell ref="E1709:E1710"/>
    <mergeCell ref="F1709:F1710"/>
    <mergeCell ref="F2266:F2267"/>
    <mergeCell ref="E2316:E2317"/>
    <mergeCell ref="F2316:F2317"/>
    <mergeCell ref="A1559:B1559"/>
    <mergeCell ref="C1559:C1560"/>
    <mergeCell ref="D1559:D1560"/>
    <mergeCell ref="E1559:E1560"/>
    <mergeCell ref="A1759:B1759"/>
    <mergeCell ref="C1759:C1760"/>
    <mergeCell ref="D1759:D1760"/>
    <mergeCell ref="E1759:E1760"/>
    <mergeCell ref="A2266:B2266"/>
    <mergeCell ref="C2266:C2267"/>
    <mergeCell ref="D2266:D2267"/>
    <mergeCell ref="E2266:E2267"/>
    <mergeCell ref="A1913:B1913"/>
    <mergeCell ref="C1913:C1914"/>
    <mergeCell ref="D1913:D1914"/>
    <mergeCell ref="E1913:E1914"/>
    <mergeCell ref="A2067:B2067"/>
    <mergeCell ref="C2067:C2068"/>
    <mergeCell ref="D2067:D2068"/>
    <mergeCell ref="E2217:E2218"/>
    <mergeCell ref="F1559:F1560"/>
    <mergeCell ref="G2465:G2466"/>
    <mergeCell ref="G2515:G2516"/>
    <mergeCell ref="F2366:F2367"/>
    <mergeCell ref="G2366:G2367"/>
    <mergeCell ref="A2316:B2316"/>
    <mergeCell ref="C2316:C2317"/>
    <mergeCell ref="D2316:D2317"/>
    <mergeCell ref="A2465:B2465"/>
    <mergeCell ref="C2465:C2466"/>
    <mergeCell ref="D2465:D2466"/>
    <mergeCell ref="E2465:E2466"/>
    <mergeCell ref="F2465:F2466"/>
    <mergeCell ref="F2515:F2516"/>
    <mergeCell ref="G2316:G2317"/>
    <mergeCell ref="A2415:B2415"/>
    <mergeCell ref="C2415:C2416"/>
    <mergeCell ref="D2415:D2416"/>
    <mergeCell ref="E2415:E2416"/>
    <mergeCell ref="F2415:F2416"/>
    <mergeCell ref="G2415:G2416"/>
    <mergeCell ref="A2366:B2366"/>
    <mergeCell ref="C2366:C2367"/>
    <mergeCell ref="D2366:D2367"/>
    <mergeCell ref="E2366:E2367"/>
    <mergeCell ref="G3120:G3121"/>
    <mergeCell ref="A3173:B3173"/>
    <mergeCell ref="C3173:C3174"/>
    <mergeCell ref="D3173:D3174"/>
    <mergeCell ref="E3173:E3174"/>
    <mergeCell ref="F3173:F3174"/>
    <mergeCell ref="G3173:G3174"/>
    <mergeCell ref="A3385:B3385"/>
    <mergeCell ref="C3385:C3386"/>
    <mergeCell ref="D3385:D3386"/>
    <mergeCell ref="E3385:E3386"/>
    <mergeCell ref="F3385:F3386"/>
    <mergeCell ref="G3385:G3386"/>
    <mergeCell ref="F3279:F3280"/>
    <mergeCell ref="G3279:G3280"/>
    <mergeCell ref="A3332:B3332"/>
    <mergeCell ref="C3332:C3333"/>
    <mergeCell ref="D3332:D3333"/>
    <mergeCell ref="E3332:E3333"/>
    <mergeCell ref="F3332:F3333"/>
    <mergeCell ref="G3332:G3333"/>
    <mergeCell ref="A3279:B3279"/>
    <mergeCell ref="C3279:C3280"/>
    <mergeCell ref="D3279:D3280"/>
    <mergeCell ref="G3585:G3586"/>
    <mergeCell ref="A3635:B3635"/>
    <mergeCell ref="C3635:C3636"/>
    <mergeCell ref="D3635:D3636"/>
    <mergeCell ref="E3635:E3636"/>
    <mergeCell ref="F3635:F3636"/>
    <mergeCell ref="G3635:G3636"/>
    <mergeCell ref="F3735:F3736"/>
    <mergeCell ref="G3735:G3736"/>
    <mergeCell ref="A3685:B3685"/>
    <mergeCell ref="C3685:C3686"/>
    <mergeCell ref="D3685:D3686"/>
    <mergeCell ref="E3685:E3686"/>
    <mergeCell ref="F3685:F3686"/>
    <mergeCell ref="G3685:G3686"/>
    <mergeCell ref="D3585:D3586"/>
    <mergeCell ref="E3585:E3586"/>
    <mergeCell ref="G3985:G3986"/>
    <mergeCell ref="F3885:F3886"/>
    <mergeCell ref="G3885:G3886"/>
    <mergeCell ref="A3935:B3935"/>
    <mergeCell ref="C3935:C3936"/>
    <mergeCell ref="D3935:D3936"/>
    <mergeCell ref="E3935:E3936"/>
    <mergeCell ref="F3935:F3936"/>
    <mergeCell ref="G3935:G3936"/>
    <mergeCell ref="E3885:E3886"/>
    <mergeCell ref="F4385:F4386"/>
    <mergeCell ref="G4385:G4386"/>
    <mergeCell ref="F4085:F4086"/>
    <mergeCell ref="G4085:G4086"/>
    <mergeCell ref="F4135:F4136"/>
    <mergeCell ref="G4135:G4136"/>
    <mergeCell ref="A4135:B4135"/>
    <mergeCell ref="C4135:C4136"/>
    <mergeCell ref="D4135:D4136"/>
    <mergeCell ref="E4135:E4136"/>
    <mergeCell ref="D4185:D4186"/>
    <mergeCell ref="E4185:E4186"/>
    <mergeCell ref="F4185:F4186"/>
    <mergeCell ref="G4185:G4186"/>
    <mergeCell ref="A4235:B4235"/>
    <mergeCell ref="C4235:C4236"/>
    <mergeCell ref="D4235:D4236"/>
    <mergeCell ref="E4235:E4236"/>
    <mergeCell ref="F4235:F4236"/>
    <mergeCell ref="G4235:G4236"/>
    <mergeCell ref="F4335:F4336"/>
    <mergeCell ref="G4335:G4336"/>
    <mergeCell ref="F4285:F4286"/>
    <mergeCell ref="G4285:G4286"/>
    <mergeCell ref="A3535:B3535"/>
    <mergeCell ref="C3535:C3536"/>
    <mergeCell ref="D3535:D3536"/>
    <mergeCell ref="E3535:E3536"/>
    <mergeCell ref="A3735:B3735"/>
    <mergeCell ref="C3735:C3736"/>
    <mergeCell ref="D2615:D2616"/>
    <mergeCell ref="E2615:E2616"/>
    <mergeCell ref="A4085:B4085"/>
    <mergeCell ref="C4085:C4086"/>
    <mergeCell ref="D4085:D4086"/>
    <mergeCell ref="E4085:E4086"/>
    <mergeCell ref="A3985:B3985"/>
    <mergeCell ref="C3985:C3986"/>
    <mergeCell ref="D3985:D3986"/>
    <mergeCell ref="E3985:E3986"/>
    <mergeCell ref="D3735:D3736"/>
    <mergeCell ref="E3735:E3736"/>
    <mergeCell ref="A2715:B2715"/>
    <mergeCell ref="C2715:C2716"/>
    <mergeCell ref="D2715:D2716"/>
    <mergeCell ref="E2715:E2716"/>
    <mergeCell ref="A4535:B4535"/>
    <mergeCell ref="C4535:C4536"/>
    <mergeCell ref="D4535:D4536"/>
    <mergeCell ref="E4535:E4536"/>
    <mergeCell ref="A4435:B4435"/>
    <mergeCell ref="C4435:C4436"/>
    <mergeCell ref="D4435:D4436"/>
    <mergeCell ref="E4435:E4436"/>
    <mergeCell ref="D4335:D4336"/>
    <mergeCell ref="E4335:E4336"/>
    <mergeCell ref="A4485:B4485"/>
    <mergeCell ref="C4485:C4486"/>
    <mergeCell ref="D4485:D4486"/>
    <mergeCell ref="E4485:E4486"/>
    <mergeCell ref="A4385:B4385"/>
    <mergeCell ref="C4385:C4386"/>
    <mergeCell ref="D4385:D4386"/>
    <mergeCell ref="E4385:E4386"/>
    <mergeCell ref="F4535:F4536"/>
    <mergeCell ref="G4535:G4536"/>
    <mergeCell ref="D3785:D3786"/>
    <mergeCell ref="E3785:E3786"/>
    <mergeCell ref="F3785:F3786"/>
    <mergeCell ref="G3785:G3786"/>
    <mergeCell ref="A3835:B3835"/>
    <mergeCell ref="C3835:C3836"/>
    <mergeCell ref="D3835:D3836"/>
    <mergeCell ref="E3835:E3836"/>
    <mergeCell ref="F3835:F3836"/>
    <mergeCell ref="G3835:G3836"/>
    <mergeCell ref="A4185:B4185"/>
    <mergeCell ref="C4185:C4186"/>
    <mergeCell ref="A4285:B4285"/>
    <mergeCell ref="C4285:C4286"/>
    <mergeCell ref="D4285:D4286"/>
    <mergeCell ref="E4285:E4286"/>
    <mergeCell ref="A4335:B4335"/>
    <mergeCell ref="C4335:C4336"/>
    <mergeCell ref="F4435:F4436"/>
    <mergeCell ref="G4435:G4436"/>
    <mergeCell ref="F4485:F4486"/>
    <mergeCell ref="G4485:G4486"/>
    <mergeCell ref="A1159:B1159"/>
    <mergeCell ref="C1159:C1160"/>
    <mergeCell ref="D1159:D1160"/>
    <mergeCell ref="E1159:E1160"/>
    <mergeCell ref="F1159:F1160"/>
    <mergeCell ref="G1159:G1160"/>
    <mergeCell ref="A3226:B3226"/>
    <mergeCell ref="C3226:C3227"/>
    <mergeCell ref="D3226:D3227"/>
    <mergeCell ref="E3226:E3227"/>
    <mergeCell ref="F3226:F3227"/>
    <mergeCell ref="G3226:G3227"/>
    <mergeCell ref="A2117:B2117"/>
    <mergeCell ref="C2117:C2118"/>
    <mergeCell ref="D2117:D2118"/>
    <mergeCell ref="E2117:E2118"/>
    <mergeCell ref="G2915:G2916"/>
    <mergeCell ref="A2970:B2970"/>
    <mergeCell ref="C2970:C2971"/>
    <mergeCell ref="D2970:D2971"/>
    <mergeCell ref="E2970:E2971"/>
    <mergeCell ref="F2970:F2971"/>
    <mergeCell ref="G2970:G2971"/>
    <mergeCell ref="G2266:G2267"/>
    <mergeCell ref="F2615:F2616"/>
    <mergeCell ref="G2615:G2616"/>
    <mergeCell ref="F2565:F2566"/>
    <mergeCell ref="G2565:G2566"/>
    <mergeCell ref="A2515:B2515"/>
    <mergeCell ref="C2515:C2516"/>
    <mergeCell ref="D2515:D2516"/>
    <mergeCell ref="C2615:C2616"/>
    <mergeCell ref="D2565:D2566"/>
    <mergeCell ref="E2565:E2566"/>
    <mergeCell ref="E2515:E2516"/>
    <mergeCell ref="A2565:B2565"/>
    <mergeCell ref="C2565:C2566"/>
    <mergeCell ref="A2615:B2615"/>
  </mergeCells>
  <pageMargins left="0.78740157480314965" right="0.39370078740157483" top="1.1811023622047245" bottom="0.78740157480314965" header="0.39370078740157483" footer="0.39370078740157483"/>
  <pageSetup paperSize="9" scale="60" fitToHeight="111" orientation="portrait" r:id="rId1"/>
  <headerFooter>
    <oddHeader>&amp;L&amp;G</oddHeader>
  </headerFooter>
  <rowBreaks count="73" manualBreakCount="73">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200" max="6" man="1"/>
    <brk id="1250" max="6" man="1"/>
    <brk id="1300" max="6" man="1"/>
    <brk id="1400" max="6" man="1"/>
    <brk id="1450" max="6" man="1"/>
    <brk id="1500" max="6" man="1"/>
    <brk id="1550" max="6" man="1"/>
    <brk id="1600" max="6" man="1"/>
    <brk id="1650" max="6" man="1"/>
    <brk id="1700" max="6" man="1"/>
    <brk id="1750" max="6" man="1"/>
    <brk id="1800" max="6" man="1"/>
    <brk id="1852" max="6" man="1"/>
    <brk id="1902" max="6" man="1"/>
    <brk id="1953" max="6" man="1"/>
    <brk id="2006" max="6" man="1"/>
    <brk id="2058" max="6" man="1"/>
    <brk id="2158" max="6" man="1"/>
    <brk id="2257" max="6" man="1"/>
    <brk id="2406" max="6" man="1"/>
    <brk id="2456" max="6" man="1"/>
    <brk id="2506" max="6" man="1"/>
    <brk id="2556" max="6" man="1"/>
    <brk id="2606" max="6" man="1"/>
    <brk id="2656" max="6" man="1"/>
    <brk id="2706" max="6" man="1"/>
    <brk id="2756" max="6" man="1"/>
    <brk id="2806" max="6" man="1"/>
    <brk id="2856" max="6" man="1"/>
    <brk id="2906" max="6" man="1"/>
    <brk id="2961" max="6" man="1"/>
    <brk id="3014" max="6" man="1"/>
    <brk id="3064" max="6" man="1"/>
    <brk id="3106" max="6" man="1"/>
    <brk id="3161" max="6" man="1"/>
    <brk id="3214" max="6" man="1"/>
    <brk id="3426" max="6" man="1"/>
    <brk id="3476" max="6" man="1"/>
    <brk id="3526" max="6" man="1"/>
    <brk id="3576" max="6" man="1"/>
    <brk id="3626" max="6" man="1"/>
    <brk id="3676" max="6" man="1"/>
    <brk id="3726" max="6" man="1"/>
    <brk id="3776" max="6" man="1"/>
    <brk id="3826" max="6" man="1"/>
    <brk id="3876" max="6" man="1"/>
    <brk id="3926" max="6" man="1"/>
    <brk id="3976" max="6" man="1"/>
    <brk id="4026" max="6" man="1"/>
    <brk id="4076" max="6" man="1"/>
    <brk id="4126" max="6" man="1"/>
  </rowBreaks>
  <legacyDrawingHF r:id="rId2"/>
</worksheet>
</file>

<file path=xl/worksheets/sheet15.xml><?xml version="1.0" encoding="utf-8"?>
<worksheet xmlns="http://schemas.openxmlformats.org/spreadsheetml/2006/main" xmlns:r="http://schemas.openxmlformats.org/officeDocument/2006/relationships">
  <sheetPr codeName="Hoja7">
    <pageSetUpPr fitToPage="1"/>
  </sheetPr>
  <dimension ref="A5:H511"/>
  <sheetViews>
    <sheetView zoomScale="120" zoomScaleNormal="120" workbookViewId="0">
      <selection activeCell="G3" sqref="G3"/>
    </sheetView>
  </sheetViews>
  <sheetFormatPr baseColWidth="10" defaultColWidth="11.42578125" defaultRowHeight="15" customHeight="1"/>
  <cols>
    <col min="1" max="1" width="66.140625" style="523" customWidth="1"/>
    <col min="2" max="2" width="7.5703125" style="525" bestFit="1" customWidth="1"/>
    <col min="3" max="3" width="16.5703125" style="526" customWidth="1"/>
    <col min="4" max="4" width="20.140625" style="523" bestFit="1" customWidth="1"/>
    <col min="5" max="5" width="27.42578125" style="523" customWidth="1"/>
    <col min="6" max="6" width="11.42578125" style="131"/>
    <col min="7" max="7" width="11.42578125" style="130"/>
    <col min="8" max="8" width="22.7109375" style="130" bestFit="1" customWidth="1"/>
    <col min="9" max="16384" width="11.42578125" style="130"/>
  </cols>
  <sheetData>
    <row r="5" spans="1:5" ht="15" customHeight="1">
      <c r="A5" s="524" t="s">
        <v>1113</v>
      </c>
    </row>
    <row r="7" spans="1:5" ht="15" customHeight="1">
      <c r="A7" s="524" t="s">
        <v>1121</v>
      </c>
      <c r="B7" s="524" t="s">
        <v>1243</v>
      </c>
      <c r="C7" s="527" t="s">
        <v>1244</v>
      </c>
      <c r="D7" s="524" t="s">
        <v>1111</v>
      </c>
      <c r="E7" s="524" t="s">
        <v>1112</v>
      </c>
    </row>
    <row r="8" spans="1:5" ht="15" customHeight="1">
      <c r="A8" s="524" t="s">
        <v>1245</v>
      </c>
    </row>
    <row r="9" spans="1:5" ht="15" customHeight="1">
      <c r="A9" s="517"/>
      <c r="B9" s="528"/>
      <c r="C9" s="529"/>
      <c r="D9" s="517"/>
      <c r="E9" s="517" t="str">
        <f t="shared" ref="E9:E75" si="0">IFERROR(VLOOKUP(D9,Tabla_Indices,5,FALSE),"")</f>
        <v/>
      </c>
    </row>
    <row r="10" spans="1:5" ht="15" customHeight="1">
      <c r="A10" s="517"/>
      <c r="B10" s="528"/>
      <c r="C10" s="529"/>
      <c r="D10" s="517"/>
      <c r="E10" s="517" t="str">
        <f t="shared" si="0"/>
        <v/>
      </c>
    </row>
    <row r="11" spans="1:5" ht="15" customHeight="1">
      <c r="A11" s="517"/>
      <c r="B11" s="528"/>
      <c r="C11" s="529"/>
      <c r="D11" s="517"/>
      <c r="E11" s="517" t="str">
        <f t="shared" si="0"/>
        <v/>
      </c>
    </row>
    <row r="12" spans="1:5" ht="15" customHeight="1">
      <c r="A12" s="517"/>
      <c r="B12" s="528"/>
      <c r="C12" s="529"/>
      <c r="D12" s="517"/>
      <c r="E12" s="517" t="str">
        <f t="shared" si="0"/>
        <v/>
      </c>
    </row>
    <row r="13" spans="1:5" ht="15" customHeight="1">
      <c r="A13" s="517"/>
      <c r="B13" s="528"/>
      <c r="C13" s="529"/>
      <c r="D13" s="517"/>
      <c r="E13" s="517" t="str">
        <f t="shared" si="0"/>
        <v/>
      </c>
    </row>
    <row r="14" spans="1:5" ht="15" customHeight="1">
      <c r="A14" s="517"/>
      <c r="B14" s="528"/>
      <c r="C14" s="529"/>
      <c r="D14" s="517"/>
      <c r="E14" s="517" t="str">
        <f t="shared" si="0"/>
        <v/>
      </c>
    </row>
    <row r="15" spans="1:5" ht="15" customHeight="1">
      <c r="A15" s="517"/>
      <c r="B15" s="528"/>
      <c r="C15" s="529"/>
      <c r="D15" s="517"/>
      <c r="E15" s="517" t="str">
        <f t="shared" si="0"/>
        <v/>
      </c>
    </row>
    <row r="16" spans="1:5" ht="15" customHeight="1">
      <c r="A16" s="517"/>
      <c r="B16" s="528"/>
      <c r="C16" s="529"/>
      <c r="D16" s="517"/>
      <c r="E16" s="517" t="str">
        <f t="shared" si="0"/>
        <v/>
      </c>
    </row>
    <row r="17" spans="1:5" ht="15" customHeight="1">
      <c r="A17" s="517"/>
      <c r="B17" s="528"/>
      <c r="C17" s="529"/>
      <c r="D17" s="517"/>
      <c r="E17" s="517" t="str">
        <f t="shared" si="0"/>
        <v/>
      </c>
    </row>
    <row r="18" spans="1:5" ht="15" customHeight="1">
      <c r="A18" s="517"/>
      <c r="B18" s="528"/>
      <c r="C18" s="529"/>
      <c r="D18" s="517"/>
      <c r="E18" s="517" t="str">
        <f t="shared" si="0"/>
        <v/>
      </c>
    </row>
    <row r="19" spans="1:5" ht="15" customHeight="1">
      <c r="A19" s="517"/>
      <c r="B19" s="528"/>
      <c r="C19" s="529"/>
      <c r="D19" s="517"/>
      <c r="E19" s="517" t="str">
        <f t="shared" si="0"/>
        <v/>
      </c>
    </row>
    <row r="20" spans="1:5" ht="15" customHeight="1">
      <c r="A20" s="517"/>
      <c r="B20" s="528"/>
      <c r="C20" s="529"/>
      <c r="D20" s="517"/>
      <c r="E20" s="517" t="str">
        <f t="shared" si="0"/>
        <v/>
      </c>
    </row>
    <row r="21" spans="1:5" ht="15" customHeight="1">
      <c r="A21" s="517"/>
      <c r="B21" s="528"/>
      <c r="C21" s="529"/>
      <c r="D21" s="517"/>
      <c r="E21" s="517" t="str">
        <f t="shared" si="0"/>
        <v/>
      </c>
    </row>
    <row r="22" spans="1:5" ht="15" customHeight="1">
      <c r="A22" s="517"/>
      <c r="B22" s="528"/>
      <c r="C22" s="529"/>
      <c r="D22" s="517"/>
      <c r="E22" s="517" t="str">
        <f t="shared" si="0"/>
        <v/>
      </c>
    </row>
    <row r="23" spans="1:5" ht="15" customHeight="1">
      <c r="A23" s="517"/>
      <c r="B23" s="528"/>
      <c r="C23" s="529"/>
      <c r="D23" s="517"/>
      <c r="E23" s="517" t="str">
        <f t="shared" si="0"/>
        <v/>
      </c>
    </row>
    <row r="24" spans="1:5" ht="15" customHeight="1">
      <c r="A24" s="517"/>
      <c r="B24" s="528"/>
      <c r="C24" s="529"/>
      <c r="D24" s="517"/>
      <c r="E24" s="517" t="str">
        <f t="shared" si="0"/>
        <v/>
      </c>
    </row>
    <row r="25" spans="1:5" ht="15" customHeight="1">
      <c r="A25" s="517"/>
      <c r="B25" s="528"/>
      <c r="C25" s="529"/>
      <c r="D25" s="517"/>
      <c r="E25" s="517" t="str">
        <f t="shared" si="0"/>
        <v/>
      </c>
    </row>
    <row r="26" spans="1:5" ht="15" customHeight="1">
      <c r="A26" s="517"/>
      <c r="B26" s="528"/>
      <c r="C26" s="529"/>
      <c r="D26" s="517"/>
      <c r="E26" s="517" t="str">
        <f t="shared" si="0"/>
        <v/>
      </c>
    </row>
    <row r="27" spans="1:5" ht="15" customHeight="1">
      <c r="A27" s="517"/>
      <c r="B27" s="528"/>
      <c r="C27" s="529"/>
      <c r="D27" s="517"/>
      <c r="E27" s="517" t="str">
        <f>IFERROR(VLOOKUP(D27,Tabla_Indices,5,FALSE),"")</f>
        <v/>
      </c>
    </row>
    <row r="28" spans="1:5" ht="15" customHeight="1">
      <c r="E28" s="523" t="str">
        <f t="shared" si="0"/>
        <v/>
      </c>
    </row>
    <row r="29" spans="1:5" ht="15" customHeight="1">
      <c r="A29" s="524" t="s">
        <v>1246</v>
      </c>
      <c r="E29" s="523" t="str">
        <f t="shared" si="0"/>
        <v/>
      </c>
    </row>
    <row r="30" spans="1:5" ht="15" customHeight="1">
      <c r="A30" s="517"/>
      <c r="B30" s="528"/>
      <c r="C30" s="529"/>
      <c r="D30" s="517"/>
      <c r="E30" s="517" t="str">
        <f t="shared" si="0"/>
        <v/>
      </c>
    </row>
    <row r="31" spans="1:5" ht="15" customHeight="1">
      <c r="A31" s="517"/>
      <c r="B31" s="528"/>
      <c r="C31" s="529"/>
      <c r="D31" s="517"/>
      <c r="E31" s="517" t="str">
        <f t="shared" si="0"/>
        <v/>
      </c>
    </row>
    <row r="32" spans="1:5" ht="15" customHeight="1">
      <c r="A32" s="517"/>
      <c r="B32" s="528"/>
      <c r="C32" s="529"/>
      <c r="D32" s="517"/>
      <c r="E32" s="517" t="str">
        <f t="shared" si="0"/>
        <v/>
      </c>
    </row>
    <row r="33" spans="1:5" ht="15" customHeight="1">
      <c r="A33" s="517"/>
      <c r="B33" s="528"/>
      <c r="C33" s="529"/>
      <c r="D33" s="517"/>
      <c r="E33" s="517" t="str">
        <f t="shared" si="0"/>
        <v/>
      </c>
    </row>
    <row r="34" spans="1:5" ht="15" customHeight="1">
      <c r="A34" s="517"/>
      <c r="B34" s="528"/>
      <c r="C34" s="529"/>
      <c r="D34" s="517"/>
      <c r="E34" s="517" t="str">
        <f t="shared" si="0"/>
        <v/>
      </c>
    </row>
    <row r="35" spans="1:5" ht="15" customHeight="1">
      <c r="A35" s="517"/>
      <c r="B35" s="528"/>
      <c r="C35" s="529"/>
      <c r="D35" s="517"/>
      <c r="E35" s="517" t="str">
        <f t="shared" si="0"/>
        <v/>
      </c>
    </row>
    <row r="36" spans="1:5" ht="15" customHeight="1">
      <c r="A36" s="517"/>
      <c r="B36" s="528"/>
      <c r="C36" s="529"/>
      <c r="D36" s="517"/>
      <c r="E36" s="517" t="str">
        <f t="shared" si="0"/>
        <v/>
      </c>
    </row>
    <row r="37" spans="1:5" ht="15" customHeight="1">
      <c r="A37" s="517"/>
      <c r="B37" s="528"/>
      <c r="C37" s="529"/>
      <c r="D37" s="517"/>
      <c r="E37" s="517" t="str">
        <f t="shared" si="0"/>
        <v/>
      </c>
    </row>
    <row r="38" spans="1:5" ht="15" customHeight="1">
      <c r="A38" s="517"/>
      <c r="B38" s="528"/>
      <c r="C38" s="529"/>
      <c r="D38" s="517"/>
      <c r="E38" s="517" t="str">
        <f t="shared" si="0"/>
        <v/>
      </c>
    </row>
    <row r="39" spans="1:5" ht="15" customHeight="1">
      <c r="A39" s="517"/>
      <c r="B39" s="528"/>
      <c r="C39" s="529"/>
      <c r="D39" s="517"/>
      <c r="E39" s="517" t="str">
        <f t="shared" si="0"/>
        <v/>
      </c>
    </row>
    <row r="40" spans="1:5" ht="15" customHeight="1">
      <c r="A40" s="517"/>
      <c r="B40" s="528"/>
      <c r="C40" s="529"/>
      <c r="D40" s="517"/>
      <c r="E40" s="517" t="str">
        <f t="shared" si="0"/>
        <v/>
      </c>
    </row>
    <row r="41" spans="1:5" ht="15" customHeight="1">
      <c r="A41" s="517"/>
      <c r="B41" s="528"/>
      <c r="C41" s="529"/>
      <c r="D41" s="517"/>
      <c r="E41" s="517" t="str">
        <f t="shared" si="0"/>
        <v/>
      </c>
    </row>
    <row r="42" spans="1:5" ht="15" customHeight="1">
      <c r="A42" s="517"/>
      <c r="B42" s="528"/>
      <c r="C42" s="529"/>
      <c r="D42" s="517"/>
      <c r="E42" s="517" t="str">
        <f t="shared" si="0"/>
        <v/>
      </c>
    </row>
    <row r="43" spans="1:5" ht="15" customHeight="1">
      <c r="A43" s="517"/>
      <c r="B43" s="528"/>
      <c r="C43" s="529"/>
      <c r="D43" s="517"/>
      <c r="E43" s="517" t="str">
        <f t="shared" si="0"/>
        <v/>
      </c>
    </row>
    <row r="44" spans="1:5" ht="15" customHeight="1">
      <c r="A44" s="517"/>
      <c r="B44" s="528"/>
      <c r="C44" s="529"/>
      <c r="D44" s="517"/>
      <c r="E44" s="517" t="str">
        <f t="shared" si="0"/>
        <v/>
      </c>
    </row>
    <row r="45" spans="1:5" ht="15" customHeight="1">
      <c r="A45" s="517"/>
      <c r="B45" s="528"/>
      <c r="C45" s="529"/>
      <c r="D45" s="517"/>
      <c r="E45" s="517" t="str">
        <f t="shared" si="0"/>
        <v/>
      </c>
    </row>
    <row r="46" spans="1:5" ht="15" customHeight="1">
      <c r="A46" s="517"/>
      <c r="B46" s="528"/>
      <c r="C46" s="529"/>
      <c r="D46" s="517"/>
      <c r="E46" s="517" t="str">
        <f t="shared" si="0"/>
        <v/>
      </c>
    </row>
    <row r="47" spans="1:5" ht="15" customHeight="1">
      <c r="A47" s="517"/>
      <c r="B47" s="528"/>
      <c r="C47" s="529"/>
      <c r="D47" s="517"/>
      <c r="E47" s="517" t="str">
        <f t="shared" si="0"/>
        <v/>
      </c>
    </row>
    <row r="48" spans="1:5" ht="15" customHeight="1">
      <c r="A48" s="517"/>
      <c r="B48" s="528"/>
      <c r="C48" s="529"/>
      <c r="D48" s="517"/>
      <c r="E48" s="517" t="str">
        <f t="shared" si="0"/>
        <v/>
      </c>
    </row>
    <row r="49" spans="1:5" ht="15" customHeight="1">
      <c r="A49" s="517"/>
      <c r="B49" s="528"/>
      <c r="C49" s="529"/>
      <c r="D49" s="517"/>
      <c r="E49" s="517" t="str">
        <f t="shared" si="0"/>
        <v/>
      </c>
    </row>
    <row r="50" spans="1:5" ht="15" customHeight="1">
      <c r="A50" s="517"/>
      <c r="B50" s="528"/>
      <c r="C50" s="529"/>
      <c r="D50" s="517"/>
      <c r="E50" s="517" t="str">
        <f t="shared" si="0"/>
        <v/>
      </c>
    </row>
    <row r="51" spans="1:5" ht="15" customHeight="1">
      <c r="A51" s="517"/>
      <c r="B51" s="528"/>
      <c r="C51" s="529"/>
      <c r="D51" s="517"/>
      <c r="E51" s="517" t="str">
        <f t="shared" si="0"/>
        <v/>
      </c>
    </row>
    <row r="52" spans="1:5" ht="15" customHeight="1">
      <c r="A52" s="517"/>
      <c r="B52" s="528"/>
      <c r="C52" s="529"/>
      <c r="D52" s="517"/>
      <c r="E52" s="517" t="str">
        <f t="shared" si="0"/>
        <v/>
      </c>
    </row>
    <row r="53" spans="1:5" ht="15" customHeight="1">
      <c r="A53" s="517"/>
      <c r="B53" s="528"/>
      <c r="C53" s="529"/>
      <c r="D53" s="517"/>
      <c r="E53" s="517" t="str">
        <f t="shared" si="0"/>
        <v/>
      </c>
    </row>
    <row r="54" spans="1:5" ht="15" customHeight="1">
      <c r="A54" s="517"/>
      <c r="B54" s="528"/>
      <c r="C54" s="529"/>
      <c r="D54" s="517"/>
      <c r="E54" s="517" t="str">
        <f t="shared" si="0"/>
        <v/>
      </c>
    </row>
    <row r="55" spans="1:5" ht="15" customHeight="1">
      <c r="A55" s="517"/>
      <c r="B55" s="528"/>
      <c r="C55" s="529"/>
      <c r="D55" s="517"/>
      <c r="E55" s="517" t="str">
        <f t="shared" si="0"/>
        <v/>
      </c>
    </row>
    <row r="56" spans="1:5" ht="15" customHeight="1">
      <c r="A56" s="517"/>
      <c r="B56" s="528"/>
      <c r="C56" s="529"/>
      <c r="D56" s="517"/>
      <c r="E56" s="517" t="str">
        <f t="shared" si="0"/>
        <v/>
      </c>
    </row>
    <row r="57" spans="1:5" ht="15" customHeight="1">
      <c r="A57" s="517"/>
      <c r="B57" s="528"/>
      <c r="C57" s="529"/>
      <c r="D57" s="517"/>
      <c r="E57" s="517" t="str">
        <f t="shared" si="0"/>
        <v/>
      </c>
    </row>
    <row r="58" spans="1:5" ht="15" customHeight="1">
      <c r="A58" s="517"/>
      <c r="B58" s="528"/>
      <c r="C58" s="529"/>
      <c r="D58" s="517"/>
      <c r="E58" s="517" t="str">
        <f t="shared" si="0"/>
        <v/>
      </c>
    </row>
    <row r="59" spans="1:5" ht="15" customHeight="1">
      <c r="A59" s="517"/>
      <c r="B59" s="528"/>
      <c r="C59" s="529"/>
      <c r="D59" s="517"/>
      <c r="E59" s="517" t="str">
        <f t="shared" si="0"/>
        <v/>
      </c>
    </row>
    <row r="60" spans="1:5" ht="15" customHeight="1">
      <c r="A60" s="517"/>
      <c r="B60" s="528"/>
      <c r="C60" s="529"/>
      <c r="D60" s="517"/>
      <c r="E60" s="517" t="str">
        <f t="shared" si="0"/>
        <v/>
      </c>
    </row>
    <row r="61" spans="1:5" ht="15" customHeight="1">
      <c r="A61" s="517"/>
      <c r="B61" s="528"/>
      <c r="C61" s="529"/>
      <c r="D61" s="517"/>
      <c r="E61" s="517" t="str">
        <f t="shared" si="0"/>
        <v/>
      </c>
    </row>
    <row r="62" spans="1:5" ht="15" customHeight="1">
      <c r="A62" s="517"/>
      <c r="B62" s="528"/>
      <c r="C62" s="529"/>
      <c r="D62" s="517"/>
      <c r="E62" s="517" t="str">
        <f t="shared" si="0"/>
        <v/>
      </c>
    </row>
    <row r="63" spans="1:5" ht="15" customHeight="1">
      <c r="A63" s="517"/>
      <c r="B63" s="528"/>
      <c r="C63" s="529"/>
      <c r="D63" s="517"/>
      <c r="E63" s="517" t="str">
        <f t="shared" si="0"/>
        <v/>
      </c>
    </row>
    <row r="64" spans="1:5" ht="15" customHeight="1">
      <c r="A64" s="517"/>
      <c r="B64" s="528"/>
      <c r="C64" s="529"/>
      <c r="D64" s="517"/>
      <c r="E64" s="517" t="str">
        <f t="shared" si="0"/>
        <v/>
      </c>
    </row>
    <row r="65" spans="1:5" ht="15" customHeight="1">
      <c r="A65" s="517"/>
      <c r="B65" s="528"/>
      <c r="C65" s="529"/>
      <c r="D65" s="517"/>
      <c r="E65" s="517" t="str">
        <f t="shared" si="0"/>
        <v/>
      </c>
    </row>
    <row r="66" spans="1:5" ht="15" customHeight="1">
      <c r="A66" s="517"/>
      <c r="B66" s="528"/>
      <c r="C66" s="529"/>
      <c r="D66" s="517"/>
      <c r="E66" s="517" t="str">
        <f t="shared" si="0"/>
        <v/>
      </c>
    </row>
    <row r="67" spans="1:5" ht="15" customHeight="1">
      <c r="A67" s="517"/>
      <c r="B67" s="528"/>
      <c r="C67" s="529"/>
      <c r="D67" s="517"/>
      <c r="E67" s="517" t="str">
        <f t="shared" si="0"/>
        <v/>
      </c>
    </row>
    <row r="68" spans="1:5" ht="15" customHeight="1">
      <c r="A68" s="517"/>
      <c r="B68" s="528"/>
      <c r="C68" s="529"/>
      <c r="D68" s="517"/>
      <c r="E68" s="517" t="str">
        <f t="shared" si="0"/>
        <v/>
      </c>
    </row>
    <row r="69" spans="1:5" ht="15" customHeight="1">
      <c r="A69" s="517"/>
      <c r="B69" s="528"/>
      <c r="C69" s="529"/>
      <c r="D69" s="517"/>
      <c r="E69" s="517" t="str">
        <f t="shared" si="0"/>
        <v/>
      </c>
    </row>
    <row r="70" spans="1:5" ht="15" customHeight="1">
      <c r="A70" s="517"/>
      <c r="B70" s="528"/>
      <c r="C70" s="529"/>
      <c r="D70" s="517"/>
      <c r="E70" s="517" t="str">
        <f t="shared" si="0"/>
        <v/>
      </c>
    </row>
    <row r="71" spans="1:5" ht="15" customHeight="1">
      <c r="E71" s="523" t="str">
        <f t="shared" si="0"/>
        <v/>
      </c>
    </row>
    <row r="72" spans="1:5" ht="15" customHeight="1">
      <c r="A72" s="524" t="s">
        <v>1247</v>
      </c>
      <c r="E72" s="523" t="str">
        <f t="shared" si="0"/>
        <v/>
      </c>
    </row>
    <row r="73" spans="1:5" ht="15" customHeight="1">
      <c r="A73" s="524" t="s">
        <v>1248</v>
      </c>
      <c r="E73" s="523" t="str">
        <f t="shared" si="0"/>
        <v/>
      </c>
    </row>
    <row r="74" spans="1:5" ht="15" customHeight="1">
      <c r="A74" s="517"/>
      <c r="B74" s="528"/>
      <c r="C74" s="529"/>
      <c r="D74" s="517"/>
      <c r="E74" s="517" t="str">
        <f t="shared" si="0"/>
        <v/>
      </c>
    </row>
    <row r="75" spans="1:5" ht="15" customHeight="1">
      <c r="A75" s="517"/>
      <c r="B75" s="528"/>
      <c r="C75" s="529"/>
      <c r="D75" s="517"/>
      <c r="E75" s="517" t="str">
        <f t="shared" si="0"/>
        <v/>
      </c>
    </row>
    <row r="76" spans="1:5" ht="15" customHeight="1">
      <c r="A76" s="517"/>
      <c r="B76" s="528"/>
      <c r="C76" s="529"/>
      <c r="D76" s="517"/>
      <c r="E76" s="517" t="str">
        <f t="shared" ref="E76:E169" si="1">IFERROR(VLOOKUP(D76,Tabla_Indices,5,FALSE),"")</f>
        <v/>
      </c>
    </row>
    <row r="77" spans="1:5" ht="15" customHeight="1">
      <c r="A77" s="517"/>
      <c r="B77" s="528"/>
      <c r="C77" s="529"/>
      <c r="D77" s="517"/>
      <c r="E77" s="517" t="str">
        <f t="shared" si="1"/>
        <v/>
      </c>
    </row>
    <row r="78" spans="1:5" ht="15" customHeight="1">
      <c r="A78" s="517"/>
      <c r="B78" s="528"/>
      <c r="C78" s="529"/>
      <c r="D78" s="517"/>
      <c r="E78" s="517" t="str">
        <f t="shared" si="1"/>
        <v/>
      </c>
    </row>
    <row r="79" spans="1:5" ht="15" customHeight="1">
      <c r="A79" s="517"/>
      <c r="B79" s="528"/>
      <c r="C79" s="529"/>
      <c r="D79" s="517"/>
      <c r="E79" s="517" t="str">
        <f t="shared" si="1"/>
        <v/>
      </c>
    </row>
    <row r="80" spans="1:5" ht="15" customHeight="1">
      <c r="A80" s="517"/>
      <c r="B80" s="528"/>
      <c r="C80" s="529"/>
      <c r="D80" s="517"/>
      <c r="E80" s="517" t="str">
        <f t="shared" si="1"/>
        <v/>
      </c>
    </row>
    <row r="81" spans="1:8" ht="15" customHeight="1">
      <c r="A81" s="517"/>
      <c r="B81" s="528"/>
      <c r="C81" s="529"/>
      <c r="D81" s="517"/>
      <c r="E81" s="517" t="str">
        <f t="shared" si="1"/>
        <v/>
      </c>
    </row>
    <row r="82" spans="1:8" ht="15" customHeight="1">
      <c r="A82" s="517"/>
      <c r="B82" s="528"/>
      <c r="C82" s="529"/>
      <c r="D82" s="517"/>
      <c r="E82" s="517" t="str">
        <f t="shared" si="1"/>
        <v/>
      </c>
    </row>
    <row r="83" spans="1:8" ht="15" customHeight="1">
      <c r="A83" s="409"/>
      <c r="B83" s="530"/>
      <c r="C83" s="531"/>
      <c r="D83" s="409"/>
      <c r="E83" s="409" t="str">
        <f t="shared" si="1"/>
        <v/>
      </c>
    </row>
    <row r="84" spans="1:8" ht="15" customHeight="1">
      <c r="A84" s="409"/>
      <c r="B84" s="530"/>
      <c r="C84" s="531"/>
      <c r="D84" s="409"/>
      <c r="E84" s="409" t="str">
        <f>IFERROR(VLOOKUP(D84,Tabla_Indices,5,FALSE),"")</f>
        <v/>
      </c>
    </row>
    <row r="85" spans="1:8" ht="15" customHeight="1">
      <c r="A85" s="409"/>
      <c r="B85" s="530"/>
      <c r="C85" s="531"/>
      <c r="D85" s="409"/>
      <c r="E85" s="409" t="str">
        <f t="shared" si="1"/>
        <v/>
      </c>
    </row>
    <row r="86" spans="1:8" ht="15" customHeight="1">
      <c r="A86" s="409"/>
      <c r="B86" s="530"/>
      <c r="C86" s="531"/>
      <c r="D86" s="409"/>
      <c r="E86" s="409" t="str">
        <f t="shared" si="1"/>
        <v/>
      </c>
    </row>
    <row r="87" spans="1:8" ht="15" customHeight="1">
      <c r="A87" s="336"/>
      <c r="B87" s="530"/>
      <c r="C87" s="531"/>
      <c r="D87" s="409"/>
      <c r="E87" s="409" t="str">
        <f t="shared" si="1"/>
        <v/>
      </c>
      <c r="H87" s="532"/>
    </row>
    <row r="88" spans="1:8" ht="15" customHeight="1">
      <c r="A88" s="372"/>
      <c r="B88" s="530"/>
      <c r="C88" s="531"/>
      <c r="D88" s="409"/>
      <c r="E88" s="409" t="str">
        <f t="shared" ref="E88:E96" si="2">IFERROR(VLOOKUP(D88,Tabla_Indices,5,FALSE),"")</f>
        <v/>
      </c>
      <c r="H88" s="532"/>
    </row>
    <row r="89" spans="1:8" ht="15" customHeight="1">
      <c r="A89" s="372"/>
      <c r="B89" s="530"/>
      <c r="C89" s="531"/>
      <c r="D89" s="409"/>
      <c r="E89" s="409" t="str">
        <f t="shared" si="2"/>
        <v/>
      </c>
      <c r="H89" s="532"/>
    </row>
    <row r="90" spans="1:8" ht="15" customHeight="1">
      <c r="A90" s="372"/>
      <c r="B90" s="530"/>
      <c r="C90" s="531"/>
      <c r="D90" s="409"/>
      <c r="E90" s="409" t="str">
        <f>IFERROR(VLOOKUP(D90,Tabla_Indices,5,FALSE),"")</f>
        <v/>
      </c>
      <c r="H90" s="532"/>
    </row>
    <row r="91" spans="1:8" ht="15" customHeight="1">
      <c r="A91" s="372"/>
      <c r="B91" s="530"/>
      <c r="C91" s="531"/>
      <c r="D91" s="409"/>
      <c r="E91" s="409" t="str">
        <f t="shared" si="2"/>
        <v/>
      </c>
      <c r="H91" s="532"/>
    </row>
    <row r="92" spans="1:8" ht="15" customHeight="1">
      <c r="A92" s="372"/>
      <c r="B92" s="530"/>
      <c r="C92" s="531"/>
      <c r="D92" s="409"/>
      <c r="E92" s="409" t="str">
        <f t="shared" si="2"/>
        <v/>
      </c>
      <c r="H92" s="532"/>
    </row>
    <row r="93" spans="1:8" ht="15" customHeight="1">
      <c r="A93" s="372"/>
      <c r="B93" s="530"/>
      <c r="C93" s="531"/>
      <c r="D93" s="409"/>
      <c r="E93" s="409" t="str">
        <f t="shared" si="2"/>
        <v/>
      </c>
      <c r="H93" s="532"/>
    </row>
    <row r="94" spans="1:8" ht="15" customHeight="1">
      <c r="A94" s="372"/>
      <c r="B94" s="530"/>
      <c r="C94" s="531"/>
      <c r="D94" s="409"/>
      <c r="E94" s="409" t="str">
        <f t="shared" si="2"/>
        <v/>
      </c>
      <c r="H94" s="532"/>
    </row>
    <row r="95" spans="1:8" ht="15" customHeight="1">
      <c r="A95" s="372"/>
      <c r="B95" s="530"/>
      <c r="C95" s="531"/>
      <c r="D95" s="409"/>
      <c r="E95" s="409" t="str">
        <f t="shared" si="2"/>
        <v/>
      </c>
      <c r="H95" s="532"/>
    </row>
    <row r="96" spans="1:8" ht="15" customHeight="1">
      <c r="A96" s="372"/>
      <c r="B96" s="530"/>
      <c r="C96" s="531"/>
      <c r="D96" s="409"/>
      <c r="E96" s="409" t="str">
        <f t="shared" si="2"/>
        <v/>
      </c>
      <c r="H96" s="532"/>
    </row>
    <row r="97" spans="1:8" ht="15" customHeight="1">
      <c r="A97" s="372"/>
      <c r="B97" s="530"/>
      <c r="C97" s="531"/>
      <c r="D97" s="409"/>
      <c r="E97" s="409" t="str">
        <f>IFERROR(VLOOKUP(D97,Tabla_Indices,5,FALSE),"")</f>
        <v/>
      </c>
      <c r="H97" s="532"/>
    </row>
    <row r="98" spans="1:8" ht="15" customHeight="1">
      <c r="A98" s="517"/>
      <c r="B98" s="528"/>
      <c r="C98" s="529"/>
      <c r="D98" s="517"/>
      <c r="E98" s="517" t="str">
        <f t="shared" si="1"/>
        <v/>
      </c>
    </row>
    <row r="99" spans="1:8" ht="15" customHeight="1">
      <c r="A99" s="517"/>
      <c r="B99" s="528"/>
      <c r="C99" s="529"/>
      <c r="D99" s="517"/>
      <c r="E99" s="517" t="str">
        <f t="shared" si="1"/>
        <v/>
      </c>
    </row>
    <row r="100" spans="1:8" ht="15" customHeight="1">
      <c r="A100" s="517"/>
      <c r="B100" s="528"/>
      <c r="C100" s="529"/>
      <c r="D100" s="517"/>
      <c r="E100" s="517" t="str">
        <f t="shared" si="1"/>
        <v/>
      </c>
    </row>
    <row r="101" spans="1:8" ht="15" customHeight="1">
      <c r="A101" s="517"/>
      <c r="B101" s="528"/>
      <c r="C101" s="529"/>
      <c r="D101" s="517"/>
      <c r="E101" s="517" t="str">
        <f t="shared" si="1"/>
        <v/>
      </c>
    </row>
    <row r="102" spans="1:8" ht="15" customHeight="1">
      <c r="A102" s="517"/>
      <c r="B102" s="528"/>
      <c r="C102" s="529"/>
      <c r="D102" s="517"/>
      <c r="E102" s="517" t="str">
        <f t="shared" si="1"/>
        <v/>
      </c>
    </row>
    <row r="103" spans="1:8" ht="15" customHeight="1">
      <c r="A103" s="517"/>
      <c r="B103" s="528"/>
      <c r="C103" s="529"/>
      <c r="D103" s="517"/>
      <c r="E103" s="517" t="str">
        <f t="shared" si="1"/>
        <v/>
      </c>
    </row>
    <row r="104" spans="1:8" ht="15" customHeight="1">
      <c r="A104" s="517"/>
      <c r="B104" s="528"/>
      <c r="C104" s="529"/>
      <c r="D104" s="517"/>
      <c r="E104" s="517" t="str">
        <f t="shared" si="1"/>
        <v/>
      </c>
    </row>
    <row r="105" spans="1:8" ht="15" customHeight="1">
      <c r="A105" s="517"/>
      <c r="B105" s="528"/>
      <c r="C105" s="529"/>
      <c r="D105" s="517"/>
      <c r="E105" s="517" t="str">
        <f t="shared" si="1"/>
        <v/>
      </c>
    </row>
    <row r="106" spans="1:8" ht="15" customHeight="1">
      <c r="A106" s="517"/>
      <c r="B106" s="528"/>
      <c r="C106" s="529"/>
      <c r="D106" s="517"/>
      <c r="E106" s="517" t="str">
        <f t="shared" si="1"/>
        <v/>
      </c>
    </row>
    <row r="107" spans="1:8" ht="15" customHeight="1">
      <c r="A107" s="517"/>
      <c r="B107" s="528"/>
      <c r="C107" s="529"/>
      <c r="D107" s="517"/>
      <c r="E107" s="517" t="str">
        <f t="shared" si="1"/>
        <v/>
      </c>
    </row>
    <row r="108" spans="1:8" ht="15" customHeight="1">
      <c r="A108" s="517"/>
      <c r="B108" s="528"/>
      <c r="C108" s="529"/>
      <c r="D108" s="517"/>
      <c r="E108" s="517" t="str">
        <f t="shared" si="1"/>
        <v/>
      </c>
    </row>
    <row r="109" spans="1:8" ht="15" customHeight="1">
      <c r="A109" s="517"/>
      <c r="B109" s="528"/>
      <c r="C109" s="529"/>
      <c r="D109" s="517"/>
      <c r="E109" s="517" t="str">
        <f>IFERROR(VLOOKUP(D109,Tabla_Indices,5,FALSE),"")</f>
        <v/>
      </c>
    </row>
    <row r="110" spans="1:8" ht="15" customHeight="1">
      <c r="A110" s="372"/>
      <c r="B110" s="528"/>
      <c r="C110" s="529"/>
      <c r="D110" s="517"/>
      <c r="E110" s="517" t="str">
        <f>IFERROR(VLOOKUP(D110,Tabla_Indices,5,FALSE),"")</f>
        <v/>
      </c>
    </row>
    <row r="111" spans="1:8" ht="15" customHeight="1">
      <c r="A111" s="517"/>
      <c r="B111" s="528"/>
      <c r="C111" s="529"/>
      <c r="D111" s="517"/>
      <c r="E111" s="517" t="str">
        <f t="shared" si="1"/>
        <v/>
      </c>
    </row>
    <row r="112" spans="1:8" ht="15" customHeight="1">
      <c r="A112" s="517"/>
      <c r="B112" s="528"/>
      <c r="C112" s="529"/>
      <c r="D112" s="517"/>
      <c r="E112" s="517" t="str">
        <f t="shared" si="1"/>
        <v/>
      </c>
    </row>
    <row r="113" spans="1:6" ht="15" customHeight="1">
      <c r="A113" s="517"/>
      <c r="B113" s="528"/>
      <c r="C113" s="529"/>
      <c r="D113" s="517"/>
      <c r="E113" s="517" t="str">
        <f t="shared" si="1"/>
        <v/>
      </c>
    </row>
    <row r="114" spans="1:6" ht="15" customHeight="1">
      <c r="A114" s="517"/>
      <c r="B114" s="528"/>
      <c r="C114" s="529"/>
      <c r="D114" s="517"/>
      <c r="E114" s="517" t="str">
        <f t="shared" si="1"/>
        <v/>
      </c>
    </row>
    <row r="115" spans="1:6" ht="15" customHeight="1">
      <c r="E115" s="130"/>
      <c r="F115" s="130"/>
    </row>
    <row r="116" spans="1:6" ht="15" customHeight="1">
      <c r="E116" s="130"/>
      <c r="F116" s="130"/>
    </row>
    <row r="117" spans="1:6" ht="15" customHeight="1">
      <c r="A117" s="524" t="s">
        <v>1249</v>
      </c>
      <c r="E117" s="130"/>
      <c r="F117" s="130"/>
    </row>
    <row r="118" spans="1:6" ht="15" customHeight="1">
      <c r="A118" s="517"/>
      <c r="B118" s="528"/>
      <c r="C118" s="529"/>
      <c r="D118" s="517"/>
      <c r="E118" s="517" t="str">
        <f t="shared" si="1"/>
        <v/>
      </c>
    </row>
    <row r="119" spans="1:6" ht="15" customHeight="1">
      <c r="A119" s="517"/>
      <c r="B119" s="528"/>
      <c r="C119" s="529"/>
      <c r="D119" s="517"/>
      <c r="E119" s="517" t="str">
        <f>IFERROR(VLOOKUP(D119,Tabla_Indices,5,FALSE),"")</f>
        <v/>
      </c>
    </row>
    <row r="120" spans="1:6" ht="15" customHeight="1">
      <c r="A120" s="517"/>
      <c r="B120" s="528"/>
      <c r="C120" s="529"/>
      <c r="D120" s="517"/>
      <c r="E120" s="517" t="str">
        <f>IFERROR(VLOOKUP(D120,Tabla_Indices,5,FALSE),"")</f>
        <v/>
      </c>
    </row>
    <row r="121" spans="1:6" ht="15" customHeight="1">
      <c r="A121" s="517"/>
      <c r="B121" s="528"/>
      <c r="C121" s="529"/>
      <c r="D121" s="517"/>
      <c r="E121" s="517" t="str">
        <f t="shared" si="1"/>
        <v/>
      </c>
    </row>
    <row r="122" spans="1:6" ht="15" customHeight="1">
      <c r="A122" s="517"/>
      <c r="B122" s="528"/>
      <c r="C122" s="529"/>
      <c r="D122" s="517"/>
      <c r="E122" s="517" t="str">
        <f t="shared" si="1"/>
        <v/>
      </c>
    </row>
    <row r="123" spans="1:6" ht="15" customHeight="1">
      <c r="A123" s="517"/>
      <c r="B123" s="528"/>
      <c r="C123" s="529"/>
      <c r="D123" s="517"/>
      <c r="E123" s="517" t="str">
        <f>IFERROR(VLOOKUP(D123,Tabla_Indices,5,FALSE),"")</f>
        <v/>
      </c>
    </row>
    <row r="124" spans="1:6" ht="15" customHeight="1">
      <c r="A124" s="517"/>
      <c r="B124" s="528"/>
      <c r="C124" s="529"/>
      <c r="D124" s="517"/>
      <c r="E124" s="517" t="str">
        <f>IFERROR(VLOOKUP(D124,Tabla_Indices,5,FALSE),"")</f>
        <v/>
      </c>
    </row>
    <row r="125" spans="1:6" ht="15" customHeight="1">
      <c r="A125" s="517"/>
      <c r="B125" s="528"/>
      <c r="C125" s="529"/>
      <c r="D125" s="517"/>
      <c r="E125" s="517" t="str">
        <f t="shared" si="1"/>
        <v/>
      </c>
    </row>
    <row r="126" spans="1:6" ht="15" customHeight="1">
      <c r="A126" s="517"/>
      <c r="B126" s="528"/>
      <c r="C126" s="529"/>
      <c r="D126" s="517"/>
      <c r="E126" s="517" t="str">
        <f t="shared" si="1"/>
        <v/>
      </c>
    </row>
    <row r="127" spans="1:6" ht="15" customHeight="1">
      <c r="A127" s="517"/>
      <c r="B127" s="528"/>
      <c r="C127" s="529"/>
      <c r="D127" s="517"/>
      <c r="E127" s="517" t="str">
        <f t="shared" si="1"/>
        <v/>
      </c>
    </row>
    <row r="128" spans="1:6" ht="15" customHeight="1">
      <c r="A128" s="517"/>
      <c r="B128" s="528"/>
      <c r="C128" s="529"/>
      <c r="D128" s="517"/>
      <c r="E128" s="517" t="str">
        <f>IFERROR(VLOOKUP(D128,Tabla_Indices,5,FALSE),"")</f>
        <v/>
      </c>
    </row>
    <row r="129" spans="1:5" ht="15" customHeight="1">
      <c r="A129" s="517"/>
      <c r="B129" s="528"/>
      <c r="C129" s="529"/>
      <c r="D129" s="517"/>
      <c r="E129" s="517" t="str">
        <f>IFERROR(VLOOKUP(D129,Tabla_Indices,5,FALSE),"")</f>
        <v/>
      </c>
    </row>
    <row r="130" spans="1:5" ht="15" customHeight="1">
      <c r="A130" s="517"/>
      <c r="B130" s="528"/>
      <c r="C130" s="529"/>
      <c r="D130" s="517"/>
      <c r="E130" s="517" t="str">
        <f t="shared" si="1"/>
        <v/>
      </c>
    </row>
    <row r="131" spans="1:5" ht="15" customHeight="1">
      <c r="A131" s="517"/>
      <c r="B131" s="528"/>
      <c r="C131" s="529"/>
      <c r="D131" s="517"/>
      <c r="E131" s="517" t="str">
        <f t="shared" si="1"/>
        <v/>
      </c>
    </row>
    <row r="132" spans="1:5" ht="15" customHeight="1">
      <c r="A132" s="517"/>
      <c r="B132" s="528"/>
      <c r="C132" s="529"/>
      <c r="D132" s="517"/>
      <c r="E132" s="517" t="str">
        <f>IFERROR(VLOOKUP(D132,Tabla_Indices,5,FALSE),"")</f>
        <v/>
      </c>
    </row>
    <row r="133" spans="1:5" ht="15" customHeight="1">
      <c r="A133" s="517"/>
      <c r="B133" s="528"/>
      <c r="C133" s="529"/>
      <c r="D133" s="517"/>
      <c r="E133" s="517" t="str">
        <f>IFERROR(VLOOKUP(D133,Tabla_Indices,5,FALSE),"")</f>
        <v/>
      </c>
    </row>
    <row r="134" spans="1:5" ht="15" customHeight="1">
      <c r="A134" s="517"/>
      <c r="B134" s="528"/>
      <c r="C134" s="529"/>
      <c r="D134" s="517"/>
      <c r="E134" s="517" t="str">
        <f t="shared" si="1"/>
        <v/>
      </c>
    </row>
    <row r="135" spans="1:5" ht="15" customHeight="1">
      <c r="A135" s="517"/>
      <c r="B135" s="528"/>
      <c r="C135" s="529"/>
      <c r="D135" s="517"/>
      <c r="E135" s="517" t="str">
        <f t="shared" si="1"/>
        <v/>
      </c>
    </row>
    <row r="136" spans="1:5" ht="15" customHeight="1">
      <c r="A136" s="517"/>
      <c r="B136" s="528"/>
      <c r="C136" s="529"/>
      <c r="D136" s="517"/>
      <c r="E136" s="517" t="str">
        <f t="shared" si="1"/>
        <v/>
      </c>
    </row>
    <row r="137" spans="1:5" ht="15" customHeight="1">
      <c r="A137" s="517"/>
      <c r="B137" s="528"/>
      <c r="C137" s="529"/>
      <c r="D137" s="517"/>
      <c r="E137" s="517" t="str">
        <f t="shared" si="1"/>
        <v/>
      </c>
    </row>
    <row r="138" spans="1:5" ht="15" customHeight="1">
      <c r="A138" s="517"/>
      <c r="B138" s="528"/>
      <c r="C138" s="529"/>
      <c r="D138" s="517"/>
      <c r="E138" s="517" t="str">
        <f t="shared" si="1"/>
        <v/>
      </c>
    </row>
    <row r="139" spans="1:5" ht="15" customHeight="1">
      <c r="A139" s="517"/>
      <c r="B139" s="528"/>
      <c r="C139" s="529"/>
      <c r="D139" s="517"/>
      <c r="E139" s="517" t="str">
        <f t="shared" si="1"/>
        <v/>
      </c>
    </row>
    <row r="140" spans="1:5" ht="15" customHeight="1">
      <c r="A140" s="517"/>
      <c r="B140" s="528"/>
      <c r="C140" s="529"/>
      <c r="D140" s="517"/>
      <c r="E140" s="517" t="str">
        <f t="shared" si="1"/>
        <v/>
      </c>
    </row>
    <row r="143" spans="1:5" ht="15" customHeight="1">
      <c r="A143" s="524" t="s">
        <v>1250</v>
      </c>
      <c r="E143" s="523" t="str">
        <f t="shared" si="1"/>
        <v/>
      </c>
    </row>
    <row r="144" spans="1:5" ht="15" customHeight="1">
      <c r="A144" s="517"/>
      <c r="B144" s="528"/>
      <c r="C144" s="529"/>
      <c r="D144" s="517"/>
      <c r="E144" s="517" t="str">
        <f t="shared" si="1"/>
        <v/>
      </c>
    </row>
    <row r="145" spans="1:8" ht="15" customHeight="1">
      <c r="A145" s="517"/>
      <c r="B145" s="528"/>
      <c r="C145" s="529"/>
      <c r="D145" s="517"/>
      <c r="E145" s="517" t="str">
        <f>IFERROR(VLOOKUP(D145,Tabla_Indices,5,FALSE),"")</f>
        <v/>
      </c>
    </row>
    <row r="146" spans="1:8" ht="15" customHeight="1">
      <c r="A146" s="517"/>
      <c r="B146" s="528"/>
      <c r="C146" s="529"/>
      <c r="D146" s="517"/>
      <c r="E146" s="517" t="str">
        <f>IFERROR(VLOOKUP(D146,Tabla_Indices,5,FALSE),"")</f>
        <v/>
      </c>
    </row>
    <row r="147" spans="1:8" ht="15" customHeight="1">
      <c r="A147" s="517"/>
      <c r="B147" s="528"/>
      <c r="C147" s="529"/>
      <c r="D147" s="517"/>
      <c r="E147" s="517" t="str">
        <f t="shared" si="1"/>
        <v/>
      </c>
    </row>
    <row r="148" spans="1:8" ht="15" customHeight="1">
      <c r="A148" s="517"/>
      <c r="B148" s="528"/>
      <c r="C148" s="529"/>
      <c r="D148" s="517"/>
      <c r="E148" s="517" t="str">
        <f t="shared" si="1"/>
        <v/>
      </c>
      <c r="H148" s="516"/>
    </row>
    <row r="149" spans="1:8" ht="15" customHeight="1">
      <c r="A149" s="517"/>
      <c r="B149" s="528"/>
      <c r="C149" s="529"/>
      <c r="D149" s="517"/>
      <c r="E149" s="517" t="str">
        <f t="shared" si="1"/>
        <v/>
      </c>
      <c r="H149" s="516"/>
    </row>
    <row r="150" spans="1:8" ht="15" customHeight="1">
      <c r="A150" s="517"/>
      <c r="B150" s="528"/>
      <c r="C150" s="529"/>
      <c r="D150" s="517"/>
      <c r="E150" s="517" t="str">
        <f t="shared" si="1"/>
        <v/>
      </c>
    </row>
    <row r="151" spans="1:8" ht="15" customHeight="1">
      <c r="A151" s="517"/>
      <c r="B151" s="528"/>
      <c r="C151" s="529"/>
      <c r="D151" s="517"/>
      <c r="E151" s="517" t="str">
        <f t="shared" si="1"/>
        <v/>
      </c>
    </row>
    <row r="152" spans="1:8" ht="15" customHeight="1">
      <c r="A152" s="517"/>
      <c r="B152" s="528"/>
      <c r="C152" s="529"/>
      <c r="D152" s="517"/>
      <c r="E152" s="517" t="str">
        <f t="shared" si="1"/>
        <v/>
      </c>
      <c r="H152" s="515"/>
    </row>
    <row r="153" spans="1:8" ht="15" customHeight="1">
      <c r="A153" s="517"/>
      <c r="B153" s="528"/>
      <c r="C153" s="529"/>
      <c r="D153" s="517"/>
      <c r="E153" s="517" t="str">
        <f t="shared" si="1"/>
        <v/>
      </c>
    </row>
    <row r="154" spans="1:8" ht="15" customHeight="1">
      <c r="A154" s="517"/>
      <c r="B154" s="528"/>
      <c r="C154" s="529"/>
      <c r="D154" s="517"/>
      <c r="E154" s="517" t="str">
        <f t="shared" si="1"/>
        <v/>
      </c>
    </row>
    <row r="155" spans="1:8" ht="15" customHeight="1">
      <c r="A155" s="517"/>
      <c r="B155" s="528"/>
      <c r="C155" s="529"/>
      <c r="D155" s="517"/>
      <c r="E155" s="517" t="str">
        <f>IFERROR(VLOOKUP(D155,Tabla_Indices,5,FALSE),"")</f>
        <v/>
      </c>
      <c r="H155" s="515"/>
    </row>
    <row r="156" spans="1:8" ht="15" customHeight="1">
      <c r="A156" s="517"/>
      <c r="B156" s="528"/>
      <c r="C156" s="529"/>
      <c r="D156" s="517"/>
      <c r="E156" s="517" t="str">
        <f>IFERROR(VLOOKUP(D156,Tabla_Indices,5,FALSE),"")</f>
        <v/>
      </c>
      <c r="H156" s="515"/>
    </row>
    <row r="157" spans="1:8" ht="15" customHeight="1">
      <c r="A157" s="517"/>
      <c r="B157" s="528"/>
      <c r="C157" s="529"/>
      <c r="D157" s="517"/>
      <c r="E157" s="517" t="str">
        <f t="shared" si="1"/>
        <v/>
      </c>
    </row>
    <row r="158" spans="1:8" ht="15" customHeight="1">
      <c r="A158" s="517"/>
      <c r="B158" s="528"/>
      <c r="C158" s="529"/>
      <c r="D158" s="517"/>
      <c r="E158" s="517" t="str">
        <f t="shared" si="1"/>
        <v/>
      </c>
    </row>
    <row r="159" spans="1:8" ht="15" customHeight="1">
      <c r="A159" s="517"/>
      <c r="B159" s="528"/>
      <c r="C159" s="529"/>
      <c r="D159" s="517"/>
      <c r="E159" s="517" t="str">
        <f t="shared" si="1"/>
        <v/>
      </c>
    </row>
    <row r="160" spans="1:8" ht="15" customHeight="1">
      <c r="A160" s="517"/>
      <c r="B160" s="528"/>
      <c r="C160" s="529"/>
      <c r="D160" s="517"/>
      <c r="E160" s="517" t="str">
        <f t="shared" si="1"/>
        <v/>
      </c>
    </row>
    <row r="161" spans="1:5" ht="15" customHeight="1">
      <c r="A161" s="517"/>
      <c r="B161" s="528"/>
      <c r="C161" s="529"/>
      <c r="D161" s="517"/>
      <c r="E161" s="517" t="str">
        <f t="shared" si="1"/>
        <v/>
      </c>
    </row>
    <row r="162" spans="1:5" ht="15" customHeight="1">
      <c r="A162" s="517"/>
      <c r="B162" s="528"/>
      <c r="C162" s="529"/>
      <c r="D162" s="517"/>
      <c r="E162" s="517" t="str">
        <f t="shared" si="1"/>
        <v/>
      </c>
    </row>
    <row r="163" spans="1:5" ht="15" customHeight="1">
      <c r="A163" s="517"/>
      <c r="B163" s="528"/>
      <c r="C163" s="529"/>
      <c r="D163" s="517"/>
      <c r="E163" s="517" t="str">
        <f t="shared" si="1"/>
        <v/>
      </c>
    </row>
    <row r="164" spans="1:5" ht="15" customHeight="1">
      <c r="A164" s="517"/>
      <c r="B164" s="528"/>
      <c r="C164" s="529"/>
      <c r="D164" s="517"/>
      <c r="E164" s="517" t="str">
        <f t="shared" si="1"/>
        <v/>
      </c>
    </row>
    <row r="165" spans="1:5" ht="15" customHeight="1">
      <c r="A165" s="517"/>
      <c r="B165" s="528"/>
      <c r="C165" s="529"/>
      <c r="D165" s="517"/>
      <c r="E165" s="517" t="str">
        <f t="shared" si="1"/>
        <v/>
      </c>
    </row>
    <row r="166" spans="1:5" ht="15" customHeight="1">
      <c r="A166" s="517"/>
      <c r="B166" s="528"/>
      <c r="C166" s="529"/>
      <c r="D166" s="517"/>
      <c r="E166" s="517" t="str">
        <f t="shared" si="1"/>
        <v/>
      </c>
    </row>
    <row r="167" spans="1:5" ht="15" customHeight="1">
      <c r="A167" s="517"/>
      <c r="B167" s="528"/>
      <c r="C167" s="529"/>
      <c r="D167" s="517"/>
      <c r="E167" s="517" t="str">
        <f t="shared" si="1"/>
        <v/>
      </c>
    </row>
    <row r="168" spans="1:5" ht="15" customHeight="1">
      <c r="A168" s="517"/>
      <c r="B168" s="528"/>
      <c r="C168" s="529"/>
      <c r="D168" s="517"/>
      <c r="E168" s="517" t="str">
        <f t="shared" si="1"/>
        <v/>
      </c>
    </row>
    <row r="169" spans="1:5" ht="15" customHeight="1">
      <c r="A169" s="517"/>
      <c r="B169" s="528"/>
      <c r="C169" s="529"/>
      <c r="D169" s="517"/>
      <c r="E169" s="517" t="str">
        <f t="shared" si="1"/>
        <v/>
      </c>
    </row>
    <row r="170" spans="1:5" ht="15" customHeight="1">
      <c r="A170" s="517"/>
      <c r="B170" s="528"/>
      <c r="C170" s="529"/>
      <c r="D170" s="517"/>
      <c r="E170" s="517" t="str">
        <f t="shared" ref="E170:E237" si="3">IFERROR(VLOOKUP(D170,Tabla_Indices,5,FALSE),"")</f>
        <v/>
      </c>
    </row>
    <row r="171" spans="1:5" ht="15" customHeight="1">
      <c r="A171" s="517"/>
      <c r="B171" s="528"/>
      <c r="C171" s="529"/>
      <c r="D171" s="517"/>
      <c r="E171" s="517" t="str">
        <f t="shared" si="3"/>
        <v/>
      </c>
    </row>
    <row r="172" spans="1:5" ht="15" customHeight="1">
      <c r="A172" s="517"/>
      <c r="B172" s="528"/>
      <c r="C172" s="529"/>
      <c r="D172" s="517"/>
      <c r="E172" s="517" t="str">
        <f t="shared" si="3"/>
        <v/>
      </c>
    </row>
    <row r="173" spans="1:5" ht="15" customHeight="1">
      <c r="A173" s="517"/>
      <c r="B173" s="528"/>
      <c r="C173" s="529"/>
      <c r="D173" s="517"/>
      <c r="E173" s="517" t="str">
        <f t="shared" si="3"/>
        <v/>
      </c>
    </row>
    <row r="174" spans="1:5" ht="15" customHeight="1">
      <c r="A174" s="517"/>
      <c r="B174" s="528"/>
      <c r="C174" s="529"/>
      <c r="D174" s="517"/>
      <c r="E174" s="517" t="str">
        <f t="shared" si="3"/>
        <v/>
      </c>
    </row>
    <row r="175" spans="1:5" ht="15" customHeight="1">
      <c r="A175" s="517"/>
      <c r="B175" s="528"/>
      <c r="C175" s="529"/>
      <c r="D175" s="517"/>
      <c r="E175" s="517" t="str">
        <f t="shared" si="3"/>
        <v/>
      </c>
    </row>
    <row r="176" spans="1:5" ht="15" customHeight="1">
      <c r="A176" s="517"/>
      <c r="B176" s="528"/>
      <c r="C176" s="529"/>
      <c r="D176" s="517"/>
      <c r="E176" s="517" t="str">
        <f t="shared" si="3"/>
        <v/>
      </c>
    </row>
    <row r="177" spans="1:6" ht="15" customHeight="1">
      <c r="A177" s="517"/>
      <c r="B177" s="528"/>
      <c r="C177" s="529"/>
      <c r="D177" s="517"/>
      <c r="E177" s="517" t="str">
        <f t="shared" si="3"/>
        <v/>
      </c>
    </row>
    <row r="178" spans="1:6" ht="15" customHeight="1">
      <c r="A178" s="517"/>
      <c r="B178" s="528"/>
      <c r="C178" s="529"/>
      <c r="D178" s="517"/>
      <c r="E178" s="517" t="str">
        <f t="shared" si="3"/>
        <v/>
      </c>
    </row>
    <row r="179" spans="1:6" ht="15" customHeight="1">
      <c r="A179" s="517"/>
      <c r="B179" s="528"/>
      <c r="C179" s="529"/>
      <c r="D179" s="517"/>
      <c r="E179" s="517" t="str">
        <f t="shared" si="3"/>
        <v/>
      </c>
      <c r="F179" s="130"/>
    </row>
    <row r="180" spans="1:6" ht="15" customHeight="1">
      <c r="A180" s="517"/>
      <c r="B180" s="528"/>
      <c r="C180" s="529"/>
      <c r="D180" s="517"/>
      <c r="E180" s="517" t="str">
        <f t="shared" si="3"/>
        <v/>
      </c>
      <c r="F180" s="130"/>
    </row>
    <row r="181" spans="1:6" ht="15" customHeight="1">
      <c r="A181" s="517"/>
      <c r="B181" s="528"/>
      <c r="C181" s="529"/>
      <c r="D181" s="517"/>
      <c r="E181" s="517" t="str">
        <f t="shared" si="3"/>
        <v/>
      </c>
      <c r="F181" s="130"/>
    </row>
    <row r="182" spans="1:6" ht="15" customHeight="1">
      <c r="A182" s="517"/>
      <c r="B182" s="528"/>
      <c r="C182" s="529"/>
      <c r="D182" s="517"/>
      <c r="E182" s="517" t="str">
        <f>IFERROR(VLOOKUP(D182,Tabla_Indices,5,FALSE),"")</f>
        <v/>
      </c>
      <c r="F182" s="130"/>
    </row>
    <row r="183" spans="1:6" ht="15" customHeight="1">
      <c r="A183" s="517"/>
      <c r="B183" s="528"/>
      <c r="C183" s="529"/>
      <c r="D183" s="517"/>
      <c r="E183" s="517" t="str">
        <f>IFERROR(VLOOKUP(D183,Tabla_Indices,5,FALSE),"")</f>
        <v/>
      </c>
      <c r="F183" s="130"/>
    </row>
    <row r="184" spans="1:6" ht="15" customHeight="1">
      <c r="A184" s="517"/>
      <c r="B184" s="528"/>
      <c r="C184" s="529"/>
      <c r="D184" s="517"/>
      <c r="E184" s="517" t="str">
        <f>IFERROR(VLOOKUP(D184,Tabla_Indices,5,FALSE),"")</f>
        <v/>
      </c>
      <c r="F184" s="130"/>
    </row>
    <row r="185" spans="1:6" ht="15" customHeight="1">
      <c r="A185" s="517"/>
      <c r="B185" s="528"/>
      <c r="C185" s="529"/>
      <c r="D185" s="517"/>
      <c r="E185" s="517" t="str">
        <f>IFERROR(VLOOKUP(D185,Tabla_Indices,5,FALSE),"")</f>
        <v/>
      </c>
      <c r="F185" s="130"/>
    </row>
    <row r="187" spans="1:6" ht="15" customHeight="1">
      <c r="E187" s="523" t="str">
        <f t="shared" si="3"/>
        <v/>
      </c>
    </row>
    <row r="188" spans="1:6" ht="15" customHeight="1">
      <c r="A188" s="524" t="s">
        <v>1187</v>
      </c>
      <c r="E188" s="523" t="str">
        <f t="shared" si="3"/>
        <v/>
      </c>
    </row>
    <row r="189" spans="1:6" ht="15" customHeight="1">
      <c r="A189" s="517"/>
      <c r="B189" s="528"/>
      <c r="C189" s="529"/>
      <c r="D189" s="517"/>
      <c r="E189" s="517" t="str">
        <f t="shared" si="3"/>
        <v/>
      </c>
    </row>
    <row r="190" spans="1:6" ht="15" customHeight="1">
      <c r="A190" s="517"/>
      <c r="B190" s="528"/>
      <c r="C190" s="529"/>
      <c r="D190" s="517"/>
      <c r="E190" s="517" t="str">
        <f t="shared" si="3"/>
        <v/>
      </c>
    </row>
    <row r="191" spans="1:6" ht="15" customHeight="1">
      <c r="A191" s="517"/>
      <c r="B191" s="528"/>
      <c r="C191" s="529"/>
      <c r="D191" s="517"/>
      <c r="E191" s="517" t="str">
        <f t="shared" si="3"/>
        <v/>
      </c>
    </row>
    <row r="192" spans="1:6" ht="15" customHeight="1">
      <c r="A192" s="517"/>
      <c r="B192" s="528"/>
      <c r="C192" s="529"/>
      <c r="D192" s="517"/>
      <c r="E192" s="517" t="str">
        <f t="shared" si="3"/>
        <v/>
      </c>
    </row>
    <row r="193" spans="1:5" ht="15" customHeight="1">
      <c r="A193" s="517"/>
      <c r="B193" s="528"/>
      <c r="C193" s="529"/>
      <c r="D193" s="517"/>
      <c r="E193" s="517" t="str">
        <f t="shared" si="3"/>
        <v/>
      </c>
    </row>
    <row r="194" spans="1:5" ht="15" customHeight="1">
      <c r="A194" s="517"/>
      <c r="B194" s="528"/>
      <c r="C194" s="529"/>
      <c r="D194" s="517"/>
      <c r="E194" s="517" t="str">
        <f t="shared" si="3"/>
        <v/>
      </c>
    </row>
    <row r="195" spans="1:5" ht="15" customHeight="1">
      <c r="A195" s="517"/>
      <c r="B195" s="528"/>
      <c r="C195" s="529"/>
      <c r="D195" s="517"/>
      <c r="E195" s="517" t="str">
        <f t="shared" si="3"/>
        <v/>
      </c>
    </row>
    <row r="196" spans="1:5" ht="15" customHeight="1">
      <c r="A196" s="517"/>
      <c r="B196" s="528"/>
      <c r="C196" s="529"/>
      <c r="D196" s="517"/>
      <c r="E196" s="517" t="str">
        <f t="shared" si="3"/>
        <v/>
      </c>
    </row>
    <row r="197" spans="1:5" ht="15" customHeight="1">
      <c r="A197" s="517"/>
      <c r="B197" s="528"/>
      <c r="C197" s="529"/>
      <c r="D197" s="517"/>
      <c r="E197" s="517" t="str">
        <f t="shared" si="3"/>
        <v/>
      </c>
    </row>
    <row r="198" spans="1:5" ht="15" customHeight="1">
      <c r="A198" s="517"/>
      <c r="B198" s="528"/>
      <c r="C198" s="529"/>
      <c r="D198" s="517"/>
      <c r="E198" s="517" t="str">
        <f t="shared" si="3"/>
        <v/>
      </c>
    </row>
    <row r="199" spans="1:5" ht="15" customHeight="1">
      <c r="A199" s="517"/>
      <c r="B199" s="528"/>
      <c r="C199" s="529"/>
      <c r="D199" s="517"/>
      <c r="E199" s="517" t="str">
        <f t="shared" si="3"/>
        <v/>
      </c>
    </row>
    <row r="200" spans="1:5" ht="15" customHeight="1">
      <c r="A200" s="517"/>
      <c r="B200" s="528"/>
      <c r="C200" s="529"/>
      <c r="D200" s="517"/>
      <c r="E200" s="517" t="str">
        <f t="shared" si="3"/>
        <v/>
      </c>
    </row>
    <row r="201" spans="1:5" ht="15" customHeight="1">
      <c r="A201" s="517"/>
      <c r="B201" s="528"/>
      <c r="C201" s="529"/>
      <c r="D201" s="517"/>
      <c r="E201" s="517" t="str">
        <f t="shared" si="3"/>
        <v/>
      </c>
    </row>
    <row r="202" spans="1:5" ht="15" customHeight="1">
      <c r="A202" s="517"/>
      <c r="B202" s="528"/>
      <c r="C202" s="529"/>
      <c r="D202" s="517"/>
      <c r="E202" s="517" t="str">
        <f t="shared" si="3"/>
        <v/>
      </c>
    </row>
    <row r="203" spans="1:5" ht="15" customHeight="1">
      <c r="A203" s="517"/>
      <c r="B203" s="528"/>
      <c r="C203" s="529"/>
      <c r="D203" s="517"/>
      <c r="E203" s="517" t="str">
        <f t="shared" si="3"/>
        <v/>
      </c>
    </row>
    <row r="204" spans="1:5" ht="15" customHeight="1">
      <c r="A204" s="517"/>
      <c r="B204" s="528"/>
      <c r="C204" s="529"/>
      <c r="D204" s="517"/>
      <c r="E204" s="517" t="str">
        <f t="shared" si="3"/>
        <v/>
      </c>
    </row>
    <row r="205" spans="1:5" ht="15" customHeight="1">
      <c r="A205" s="517"/>
      <c r="B205" s="528"/>
      <c r="C205" s="529"/>
      <c r="D205" s="517"/>
      <c r="E205" s="517" t="str">
        <f t="shared" si="3"/>
        <v/>
      </c>
    </row>
    <row r="206" spans="1:5" ht="15" customHeight="1">
      <c r="A206" s="517"/>
      <c r="B206" s="528"/>
      <c r="C206" s="529"/>
      <c r="D206" s="517"/>
      <c r="E206" s="517" t="str">
        <f t="shared" si="3"/>
        <v/>
      </c>
    </row>
    <row r="207" spans="1:5" ht="15" customHeight="1">
      <c r="A207" s="517"/>
      <c r="B207" s="528"/>
      <c r="C207" s="529"/>
      <c r="D207" s="517"/>
      <c r="E207" s="517" t="str">
        <f t="shared" si="3"/>
        <v/>
      </c>
    </row>
    <row r="208" spans="1:5" ht="15" customHeight="1">
      <c r="A208" s="517"/>
      <c r="B208" s="528"/>
      <c r="C208" s="529"/>
      <c r="D208" s="517"/>
      <c r="E208" s="517" t="str">
        <f t="shared" si="3"/>
        <v/>
      </c>
    </row>
    <row r="209" spans="1:5" ht="15" customHeight="1">
      <c r="A209" s="517"/>
      <c r="B209" s="528"/>
      <c r="C209" s="529"/>
      <c r="D209" s="517"/>
      <c r="E209" s="517" t="str">
        <f t="shared" si="3"/>
        <v/>
      </c>
    </row>
    <row r="210" spans="1:5" ht="15" customHeight="1">
      <c r="A210" s="517"/>
      <c r="B210" s="528"/>
      <c r="C210" s="529"/>
      <c r="D210" s="517"/>
      <c r="E210" s="517" t="str">
        <f t="shared" si="3"/>
        <v/>
      </c>
    </row>
    <row r="211" spans="1:5" ht="15" customHeight="1">
      <c r="A211" s="517"/>
      <c r="B211" s="528"/>
      <c r="C211" s="529"/>
      <c r="D211" s="517"/>
      <c r="E211" s="517" t="str">
        <f t="shared" si="3"/>
        <v/>
      </c>
    </row>
    <row r="212" spans="1:5" ht="15" customHeight="1">
      <c r="A212" s="517"/>
      <c r="B212" s="528"/>
      <c r="C212" s="529"/>
      <c r="D212" s="517"/>
      <c r="E212" s="517" t="str">
        <f t="shared" si="3"/>
        <v/>
      </c>
    </row>
    <row r="213" spans="1:5" ht="15" customHeight="1">
      <c r="A213" s="517"/>
      <c r="B213" s="528"/>
      <c r="C213" s="529"/>
      <c r="D213" s="517"/>
      <c r="E213" s="517" t="str">
        <f t="shared" si="3"/>
        <v/>
      </c>
    </row>
    <row r="214" spans="1:5" ht="15" customHeight="1">
      <c r="A214" s="517"/>
      <c r="B214" s="528"/>
      <c r="C214" s="529"/>
      <c r="D214" s="517"/>
      <c r="E214" s="517" t="str">
        <f t="shared" si="3"/>
        <v/>
      </c>
    </row>
    <row r="215" spans="1:5" ht="15" customHeight="1">
      <c r="A215" s="517"/>
      <c r="B215" s="528"/>
      <c r="C215" s="529"/>
      <c r="D215" s="517"/>
      <c r="E215" s="517" t="str">
        <f t="shared" si="3"/>
        <v/>
      </c>
    </row>
    <row r="216" spans="1:5" ht="15" customHeight="1">
      <c r="A216" s="517"/>
      <c r="B216" s="528"/>
      <c r="C216" s="529"/>
      <c r="D216" s="517"/>
      <c r="E216" s="517" t="str">
        <f t="shared" si="3"/>
        <v/>
      </c>
    </row>
    <row r="217" spans="1:5" ht="15" customHeight="1">
      <c r="A217" s="517"/>
      <c r="B217" s="528"/>
      <c r="C217" s="529"/>
      <c r="D217" s="517"/>
      <c r="E217" s="517" t="str">
        <f t="shared" si="3"/>
        <v/>
      </c>
    </row>
    <row r="218" spans="1:5" ht="15" customHeight="1">
      <c r="A218" s="517"/>
      <c r="B218" s="528"/>
      <c r="C218" s="529"/>
      <c r="D218" s="517"/>
      <c r="E218" s="517" t="str">
        <f t="shared" si="3"/>
        <v/>
      </c>
    </row>
    <row r="219" spans="1:5" ht="15" customHeight="1">
      <c r="A219" s="517"/>
      <c r="B219" s="528"/>
      <c r="C219" s="529"/>
      <c r="D219" s="517"/>
      <c r="E219" s="517" t="str">
        <f t="shared" si="3"/>
        <v/>
      </c>
    </row>
    <row r="220" spans="1:5" ht="15" customHeight="1">
      <c r="A220" s="517"/>
      <c r="B220" s="528"/>
      <c r="C220" s="529"/>
      <c r="D220" s="517"/>
      <c r="E220" s="517" t="str">
        <f t="shared" si="3"/>
        <v/>
      </c>
    </row>
    <row r="221" spans="1:5" ht="15" customHeight="1">
      <c r="A221" s="517"/>
      <c r="B221" s="528"/>
      <c r="C221" s="529"/>
      <c r="D221" s="517"/>
      <c r="E221" s="517" t="str">
        <f t="shared" si="3"/>
        <v/>
      </c>
    </row>
    <row r="222" spans="1:5" ht="15" customHeight="1">
      <c r="A222" s="517"/>
      <c r="B222" s="528"/>
      <c r="C222" s="529"/>
      <c r="D222" s="517"/>
      <c r="E222" s="517" t="str">
        <f t="shared" si="3"/>
        <v/>
      </c>
    </row>
    <row r="223" spans="1:5" ht="15" customHeight="1">
      <c r="A223" s="517"/>
      <c r="B223" s="528"/>
      <c r="C223" s="529"/>
      <c r="D223" s="517"/>
      <c r="E223" s="517" t="str">
        <f t="shared" si="3"/>
        <v/>
      </c>
    </row>
    <row r="224" spans="1:5" ht="15" customHeight="1">
      <c r="A224" s="517"/>
      <c r="B224" s="528"/>
      <c r="C224" s="529"/>
      <c r="D224" s="517"/>
      <c r="E224" s="517" t="str">
        <f t="shared" si="3"/>
        <v/>
      </c>
    </row>
    <row r="225" spans="1:5" ht="15" customHeight="1">
      <c r="A225" s="517"/>
      <c r="B225" s="528"/>
      <c r="C225" s="529"/>
      <c r="D225" s="517"/>
      <c r="E225" s="517" t="str">
        <f t="shared" si="3"/>
        <v/>
      </c>
    </row>
    <row r="226" spans="1:5" ht="15" customHeight="1">
      <c r="E226" s="523" t="str">
        <f t="shared" si="3"/>
        <v/>
      </c>
    </row>
    <row r="227" spans="1:5" ht="15" customHeight="1">
      <c r="A227" s="524" t="s">
        <v>1251</v>
      </c>
      <c r="E227" s="523" t="str">
        <f t="shared" si="3"/>
        <v/>
      </c>
    </row>
    <row r="228" spans="1:5" ht="15" customHeight="1">
      <c r="A228" s="517"/>
      <c r="B228" s="528"/>
      <c r="C228" s="529"/>
      <c r="D228" s="517"/>
      <c r="E228" s="517" t="str">
        <f t="shared" si="3"/>
        <v/>
      </c>
    </row>
    <row r="229" spans="1:5" ht="15" customHeight="1">
      <c r="A229" s="517"/>
      <c r="B229" s="528"/>
      <c r="C229" s="529"/>
      <c r="D229" s="517"/>
      <c r="E229" s="517" t="str">
        <f t="shared" si="3"/>
        <v/>
      </c>
    </row>
    <row r="230" spans="1:5" ht="15" customHeight="1">
      <c r="A230" s="517"/>
      <c r="B230" s="528"/>
      <c r="C230" s="529"/>
      <c r="D230" s="517"/>
      <c r="E230" s="517" t="str">
        <f t="shared" si="3"/>
        <v/>
      </c>
    </row>
    <row r="231" spans="1:5" ht="15" customHeight="1">
      <c r="A231" s="517"/>
      <c r="B231" s="528"/>
      <c r="C231" s="529"/>
      <c r="D231" s="517"/>
      <c r="E231" s="517" t="str">
        <f t="shared" si="3"/>
        <v/>
      </c>
    </row>
    <row r="232" spans="1:5" ht="15" customHeight="1">
      <c r="A232" s="517"/>
      <c r="B232" s="528"/>
      <c r="C232" s="529"/>
      <c r="D232" s="517"/>
      <c r="E232" s="517" t="str">
        <f t="shared" si="3"/>
        <v/>
      </c>
    </row>
    <row r="233" spans="1:5" ht="15" customHeight="1">
      <c r="A233" s="517"/>
      <c r="B233" s="528"/>
      <c r="C233" s="529"/>
      <c r="D233" s="517"/>
      <c r="E233" s="517" t="str">
        <f t="shared" si="3"/>
        <v/>
      </c>
    </row>
    <row r="234" spans="1:5" ht="15" customHeight="1">
      <c r="A234" s="517"/>
      <c r="B234" s="528"/>
      <c r="C234" s="529"/>
      <c r="D234" s="517"/>
      <c r="E234" s="517" t="str">
        <f t="shared" si="3"/>
        <v/>
      </c>
    </row>
    <row r="235" spans="1:5" ht="15" customHeight="1">
      <c r="A235" s="517"/>
      <c r="B235" s="528"/>
      <c r="C235" s="529"/>
      <c r="D235" s="517"/>
      <c r="E235" s="517" t="str">
        <f t="shared" si="3"/>
        <v/>
      </c>
    </row>
    <row r="236" spans="1:5" ht="15" customHeight="1">
      <c r="A236" s="517"/>
      <c r="B236" s="528"/>
      <c r="C236" s="529"/>
      <c r="D236" s="517"/>
      <c r="E236" s="517" t="str">
        <f t="shared" si="3"/>
        <v/>
      </c>
    </row>
    <row r="237" spans="1:5" ht="15" customHeight="1">
      <c r="A237" s="517"/>
      <c r="B237" s="528"/>
      <c r="C237" s="529"/>
      <c r="D237" s="517"/>
      <c r="E237" s="517" t="str">
        <f t="shared" si="3"/>
        <v/>
      </c>
    </row>
    <row r="238" spans="1:5" ht="15" customHeight="1">
      <c r="A238" s="517"/>
      <c r="B238" s="528"/>
      <c r="C238" s="529"/>
      <c r="D238" s="517"/>
      <c r="E238" s="517" t="str">
        <f t="shared" ref="E238:E303" si="4">IFERROR(VLOOKUP(D238,Tabla_Indices,5,FALSE),"")</f>
        <v/>
      </c>
    </row>
    <row r="239" spans="1:5" ht="15" customHeight="1">
      <c r="A239" s="517"/>
      <c r="B239" s="528"/>
      <c r="C239" s="529"/>
      <c r="D239" s="517"/>
      <c r="E239" s="517" t="str">
        <f t="shared" si="4"/>
        <v/>
      </c>
    </row>
    <row r="240" spans="1:5" ht="15" customHeight="1">
      <c r="A240" s="517"/>
      <c r="B240" s="528"/>
      <c r="C240" s="529"/>
      <c r="D240" s="517"/>
      <c r="E240" s="517" t="str">
        <f t="shared" si="4"/>
        <v/>
      </c>
    </row>
    <row r="241" spans="1:5" ht="15" customHeight="1">
      <c r="A241" s="517"/>
      <c r="B241" s="528"/>
      <c r="C241" s="529"/>
      <c r="D241" s="517"/>
      <c r="E241" s="517" t="str">
        <f t="shared" si="4"/>
        <v/>
      </c>
    </row>
    <row r="242" spans="1:5" ht="15" customHeight="1">
      <c r="A242" s="517"/>
      <c r="B242" s="528"/>
      <c r="C242" s="529"/>
      <c r="D242" s="517"/>
      <c r="E242" s="517" t="str">
        <f t="shared" si="4"/>
        <v/>
      </c>
    </row>
    <row r="243" spans="1:5" ht="15" customHeight="1">
      <c r="A243" s="517"/>
      <c r="B243" s="528"/>
      <c r="C243" s="529"/>
      <c r="D243" s="517"/>
      <c r="E243" s="517" t="str">
        <f t="shared" si="4"/>
        <v/>
      </c>
    </row>
    <row r="244" spans="1:5" ht="15" customHeight="1">
      <c r="E244" s="523" t="str">
        <f t="shared" si="4"/>
        <v/>
      </c>
    </row>
    <row r="245" spans="1:5" ht="15" customHeight="1">
      <c r="A245" s="524" t="s">
        <v>1252</v>
      </c>
      <c r="E245" s="523" t="str">
        <f t="shared" si="4"/>
        <v/>
      </c>
    </row>
    <row r="246" spans="1:5" ht="15" customHeight="1">
      <c r="A246" s="517"/>
      <c r="B246" s="528"/>
      <c r="C246" s="529"/>
      <c r="D246" s="517"/>
      <c r="E246" s="517" t="str">
        <f t="shared" si="4"/>
        <v/>
      </c>
    </row>
    <row r="247" spans="1:5" ht="15" customHeight="1">
      <c r="A247" s="517"/>
      <c r="B247" s="528"/>
      <c r="C247" s="529"/>
      <c r="D247" s="517"/>
      <c r="E247" s="517" t="str">
        <f t="shared" si="4"/>
        <v/>
      </c>
    </row>
    <row r="248" spans="1:5" ht="15" customHeight="1">
      <c r="A248" s="517"/>
      <c r="B248" s="528"/>
      <c r="C248" s="529"/>
      <c r="D248" s="517"/>
      <c r="E248" s="517" t="str">
        <f t="shared" si="4"/>
        <v/>
      </c>
    </row>
    <row r="249" spans="1:5" ht="15" customHeight="1">
      <c r="A249" s="517"/>
      <c r="B249" s="528"/>
      <c r="C249" s="529"/>
      <c r="D249" s="517"/>
      <c r="E249" s="517" t="str">
        <f t="shared" si="4"/>
        <v/>
      </c>
    </row>
    <row r="250" spans="1:5" ht="15" customHeight="1">
      <c r="A250" s="517"/>
      <c r="B250" s="528"/>
      <c r="C250" s="529"/>
      <c r="D250" s="517"/>
      <c r="E250" s="517" t="str">
        <f t="shared" si="4"/>
        <v/>
      </c>
    </row>
    <row r="251" spans="1:5" ht="15" customHeight="1">
      <c r="A251" s="517"/>
      <c r="B251" s="528"/>
      <c r="C251" s="529"/>
      <c r="D251" s="517"/>
      <c r="E251" s="517" t="str">
        <f t="shared" si="4"/>
        <v/>
      </c>
    </row>
    <row r="252" spans="1:5" ht="15" customHeight="1">
      <c r="A252" s="517"/>
      <c r="B252" s="528"/>
      <c r="C252" s="529"/>
      <c r="D252" s="517"/>
      <c r="E252" s="517" t="str">
        <f t="shared" si="4"/>
        <v/>
      </c>
    </row>
    <row r="253" spans="1:5" ht="15" customHeight="1">
      <c r="A253" s="517"/>
      <c r="B253" s="528"/>
      <c r="C253" s="529"/>
      <c r="D253" s="517"/>
      <c r="E253" s="517" t="str">
        <f t="shared" si="4"/>
        <v/>
      </c>
    </row>
    <row r="254" spans="1:5" ht="15" customHeight="1">
      <c r="A254" s="517"/>
      <c r="B254" s="528"/>
      <c r="C254" s="529"/>
      <c r="D254" s="517"/>
      <c r="E254" s="517" t="str">
        <f t="shared" si="4"/>
        <v/>
      </c>
    </row>
    <row r="255" spans="1:5" ht="15" customHeight="1">
      <c r="A255" s="517"/>
      <c r="B255" s="528"/>
      <c r="C255" s="529"/>
      <c r="D255" s="517"/>
      <c r="E255" s="517" t="str">
        <f t="shared" si="4"/>
        <v/>
      </c>
    </row>
    <row r="256" spans="1:5" ht="15" customHeight="1">
      <c r="A256" s="517"/>
      <c r="B256" s="528"/>
      <c r="C256" s="529"/>
      <c r="D256" s="517"/>
      <c r="E256" s="517" t="str">
        <f t="shared" si="4"/>
        <v/>
      </c>
    </row>
    <row r="257" spans="1:5" ht="15" customHeight="1">
      <c r="A257" s="517"/>
      <c r="B257" s="528"/>
      <c r="C257" s="529"/>
      <c r="D257" s="517"/>
      <c r="E257" s="517" t="str">
        <f t="shared" si="4"/>
        <v/>
      </c>
    </row>
    <row r="258" spans="1:5" ht="15" customHeight="1">
      <c r="A258" s="517"/>
      <c r="B258" s="528"/>
      <c r="C258" s="529"/>
      <c r="D258" s="517"/>
      <c r="E258" s="517" t="str">
        <f>IFERROR(VLOOKUP(D258,Tabla_Indices,5,FALSE),"")</f>
        <v/>
      </c>
    </row>
    <row r="259" spans="1:5" ht="15" customHeight="1">
      <c r="A259" s="517"/>
      <c r="B259" s="528"/>
      <c r="C259" s="529"/>
      <c r="D259" s="517"/>
      <c r="E259" s="517" t="str">
        <f t="shared" si="4"/>
        <v/>
      </c>
    </row>
    <row r="260" spans="1:5" ht="15" customHeight="1">
      <c r="A260" s="517"/>
      <c r="B260" s="528"/>
      <c r="C260" s="529"/>
      <c r="D260" s="517"/>
      <c r="E260" s="517" t="str">
        <f t="shared" si="4"/>
        <v/>
      </c>
    </row>
    <row r="261" spans="1:5" ht="15" customHeight="1">
      <c r="A261" s="517"/>
      <c r="B261" s="528"/>
      <c r="C261" s="529"/>
      <c r="D261" s="517"/>
      <c r="E261" s="517" t="str">
        <f t="shared" si="4"/>
        <v/>
      </c>
    </row>
    <row r="262" spans="1:5" ht="15" customHeight="1">
      <c r="A262" s="517"/>
      <c r="B262" s="528"/>
      <c r="C262" s="529"/>
      <c r="D262" s="517"/>
      <c r="E262" s="517" t="str">
        <f t="shared" si="4"/>
        <v/>
      </c>
    </row>
    <row r="263" spans="1:5" ht="15" customHeight="1">
      <c r="A263" s="517"/>
      <c r="B263" s="528"/>
      <c r="C263" s="529"/>
      <c r="D263" s="517"/>
      <c r="E263" s="517" t="str">
        <f t="shared" si="4"/>
        <v/>
      </c>
    </row>
    <row r="264" spans="1:5" ht="15" customHeight="1">
      <c r="A264" s="517"/>
      <c r="B264" s="528"/>
      <c r="C264" s="529"/>
      <c r="D264" s="517"/>
      <c r="E264" s="517" t="str">
        <f t="shared" si="4"/>
        <v/>
      </c>
    </row>
    <row r="265" spans="1:5" ht="15" customHeight="1">
      <c r="A265" s="517"/>
      <c r="B265" s="528"/>
      <c r="C265" s="529"/>
      <c r="D265" s="517"/>
      <c r="E265" s="517" t="str">
        <f t="shared" si="4"/>
        <v/>
      </c>
    </row>
    <row r="266" spans="1:5" ht="15" customHeight="1">
      <c r="A266" s="517"/>
      <c r="B266" s="528"/>
      <c r="C266" s="529"/>
      <c r="D266" s="517"/>
      <c r="E266" s="517" t="str">
        <f t="shared" si="4"/>
        <v/>
      </c>
    </row>
    <row r="267" spans="1:5" ht="15" customHeight="1">
      <c r="A267" s="517"/>
      <c r="B267" s="528"/>
      <c r="C267" s="529"/>
      <c r="D267" s="517"/>
      <c r="E267" s="517" t="str">
        <f t="shared" si="4"/>
        <v/>
      </c>
    </row>
    <row r="268" spans="1:5" ht="15" customHeight="1">
      <c r="A268" s="517"/>
      <c r="B268" s="528"/>
      <c r="C268" s="529"/>
      <c r="D268" s="517"/>
      <c r="E268" s="517" t="str">
        <f t="shared" si="4"/>
        <v/>
      </c>
    </row>
    <row r="269" spans="1:5" ht="15" customHeight="1">
      <c r="A269" s="517"/>
      <c r="B269" s="528"/>
      <c r="C269" s="529"/>
      <c r="D269" s="517"/>
      <c r="E269" s="517" t="str">
        <f t="shared" si="4"/>
        <v/>
      </c>
    </row>
    <row r="270" spans="1:5" ht="15" customHeight="1">
      <c r="A270" s="517"/>
      <c r="B270" s="528"/>
      <c r="C270" s="529"/>
      <c r="D270" s="517"/>
      <c r="E270" s="517" t="str">
        <f t="shared" si="4"/>
        <v/>
      </c>
    </row>
    <row r="271" spans="1:5" ht="15" customHeight="1">
      <c r="A271" s="517"/>
      <c r="B271" s="528"/>
      <c r="C271" s="529"/>
      <c r="D271" s="517"/>
      <c r="E271" s="517" t="str">
        <f t="shared" si="4"/>
        <v/>
      </c>
    </row>
    <row r="272" spans="1:5" ht="15" customHeight="1">
      <c r="A272" s="517"/>
      <c r="B272" s="528"/>
      <c r="C272" s="529"/>
      <c r="D272" s="517"/>
      <c r="E272" s="517" t="str">
        <f t="shared" si="4"/>
        <v/>
      </c>
    </row>
    <row r="273" spans="1:5" ht="15" customHeight="1">
      <c r="A273" s="517"/>
      <c r="B273" s="528"/>
      <c r="C273" s="529"/>
      <c r="D273" s="517"/>
      <c r="E273" s="517" t="str">
        <f t="shared" si="4"/>
        <v/>
      </c>
    </row>
    <row r="274" spans="1:5" ht="15" customHeight="1">
      <c r="A274" s="517"/>
      <c r="B274" s="528"/>
      <c r="C274" s="529"/>
      <c r="D274" s="517"/>
      <c r="E274" s="517" t="str">
        <f t="shared" si="4"/>
        <v/>
      </c>
    </row>
    <row r="275" spans="1:5" ht="15" customHeight="1">
      <c r="A275" s="517"/>
      <c r="B275" s="528"/>
      <c r="C275" s="529"/>
      <c r="D275" s="517"/>
      <c r="E275" s="517" t="str">
        <f>IFERROR(VLOOKUP(D275,Tabla_Indices,5,FALSE),"")</f>
        <v/>
      </c>
    </row>
    <row r="276" spans="1:5" ht="15" customHeight="1">
      <c r="A276" s="517"/>
      <c r="B276" s="528"/>
      <c r="C276" s="529"/>
      <c r="D276" s="517"/>
      <c r="E276" s="517" t="str">
        <f t="shared" si="4"/>
        <v/>
      </c>
    </row>
    <row r="277" spans="1:5" ht="15" customHeight="1">
      <c r="A277" s="517"/>
      <c r="B277" s="528"/>
      <c r="C277" s="529"/>
      <c r="D277" s="517"/>
      <c r="E277" s="517" t="str">
        <f t="shared" si="4"/>
        <v/>
      </c>
    </row>
    <row r="278" spans="1:5" ht="15" customHeight="1">
      <c r="A278" s="517"/>
      <c r="B278" s="528"/>
      <c r="C278" s="529"/>
      <c r="D278" s="517"/>
      <c r="E278" s="517" t="str">
        <f t="shared" si="4"/>
        <v/>
      </c>
    </row>
    <row r="279" spans="1:5" ht="15" customHeight="1">
      <c r="A279" s="517"/>
      <c r="B279" s="528"/>
      <c r="C279" s="529"/>
      <c r="D279" s="517"/>
      <c r="E279" s="517" t="str">
        <f t="shared" si="4"/>
        <v/>
      </c>
    </row>
    <row r="280" spans="1:5" ht="15" customHeight="1">
      <c r="E280" s="523" t="str">
        <f t="shared" si="4"/>
        <v/>
      </c>
    </row>
    <row r="281" spans="1:5" ht="15" customHeight="1">
      <c r="A281" s="524" t="s">
        <v>1138</v>
      </c>
      <c r="E281" s="523" t="str">
        <f t="shared" si="4"/>
        <v/>
      </c>
    </row>
    <row r="282" spans="1:5" ht="15" customHeight="1">
      <c r="A282" s="517"/>
      <c r="B282" s="528"/>
      <c r="C282" s="529"/>
      <c r="D282" s="517"/>
      <c r="E282" s="517" t="str">
        <f t="shared" si="4"/>
        <v/>
      </c>
    </row>
    <row r="283" spans="1:5" ht="15" customHeight="1">
      <c r="A283" s="517"/>
      <c r="B283" s="528"/>
      <c r="C283" s="529"/>
      <c r="D283" s="517"/>
      <c r="E283" s="517" t="str">
        <f t="shared" si="4"/>
        <v/>
      </c>
    </row>
    <row r="284" spans="1:5" ht="15" customHeight="1">
      <c r="A284" s="517"/>
      <c r="B284" s="528"/>
      <c r="C284" s="529"/>
      <c r="D284" s="517"/>
      <c r="E284" s="517" t="str">
        <f t="shared" si="4"/>
        <v/>
      </c>
    </row>
    <row r="285" spans="1:5" ht="15" customHeight="1">
      <c r="A285" s="517"/>
      <c r="B285" s="528"/>
      <c r="C285" s="529"/>
      <c r="D285" s="517"/>
      <c r="E285" s="517" t="str">
        <f t="shared" si="4"/>
        <v/>
      </c>
    </row>
    <row r="286" spans="1:5" ht="15" customHeight="1">
      <c r="A286" s="517"/>
      <c r="B286" s="528"/>
      <c r="C286" s="529"/>
      <c r="D286" s="517"/>
      <c r="E286" s="517" t="str">
        <f t="shared" si="4"/>
        <v/>
      </c>
    </row>
    <row r="287" spans="1:5" ht="15" customHeight="1">
      <c r="A287" s="517"/>
      <c r="B287" s="528"/>
      <c r="C287" s="529"/>
      <c r="D287" s="517"/>
      <c r="E287" s="517" t="str">
        <f t="shared" si="4"/>
        <v/>
      </c>
    </row>
    <row r="288" spans="1:5" ht="15" customHeight="1">
      <c r="A288" s="517"/>
      <c r="B288" s="528"/>
      <c r="C288" s="529"/>
      <c r="D288" s="517"/>
      <c r="E288" s="517" t="str">
        <f t="shared" si="4"/>
        <v/>
      </c>
    </row>
    <row r="289" spans="1:5" ht="15" customHeight="1">
      <c r="A289" s="517"/>
      <c r="B289" s="528"/>
      <c r="C289" s="529"/>
      <c r="D289" s="517"/>
      <c r="E289" s="517" t="str">
        <f t="shared" si="4"/>
        <v/>
      </c>
    </row>
    <row r="290" spans="1:5" ht="15" customHeight="1">
      <c r="A290" s="517"/>
      <c r="B290" s="528"/>
      <c r="C290" s="529"/>
      <c r="D290" s="517"/>
      <c r="E290" s="517" t="str">
        <f t="shared" si="4"/>
        <v/>
      </c>
    </row>
    <row r="291" spans="1:5" ht="15" customHeight="1">
      <c r="A291" s="517"/>
      <c r="B291" s="528"/>
      <c r="C291" s="529"/>
      <c r="D291" s="517"/>
      <c r="E291" s="517" t="str">
        <f t="shared" si="4"/>
        <v/>
      </c>
    </row>
    <row r="292" spans="1:5" ht="15" customHeight="1">
      <c r="A292" s="517"/>
      <c r="B292" s="528"/>
      <c r="C292" s="529"/>
      <c r="D292" s="517"/>
      <c r="E292" s="517" t="str">
        <f t="shared" si="4"/>
        <v/>
      </c>
    </row>
    <row r="293" spans="1:5" ht="15" customHeight="1">
      <c r="A293" s="517"/>
      <c r="B293" s="528"/>
      <c r="C293" s="529"/>
      <c r="D293" s="517"/>
      <c r="E293" s="517" t="str">
        <f t="shared" si="4"/>
        <v/>
      </c>
    </row>
    <row r="294" spans="1:5" ht="15" customHeight="1">
      <c r="A294" s="517"/>
      <c r="B294" s="528"/>
      <c r="C294" s="529"/>
      <c r="D294" s="517"/>
      <c r="E294" s="517" t="str">
        <f t="shared" si="4"/>
        <v/>
      </c>
    </row>
    <row r="295" spans="1:5" ht="15" customHeight="1">
      <c r="A295" s="517"/>
      <c r="B295" s="528"/>
      <c r="C295" s="529"/>
      <c r="D295" s="517"/>
      <c r="E295" s="517" t="str">
        <f t="shared" si="4"/>
        <v/>
      </c>
    </row>
    <row r="296" spans="1:5" ht="15" customHeight="1">
      <c r="A296" s="517"/>
      <c r="B296" s="528"/>
      <c r="C296" s="529"/>
      <c r="D296" s="517"/>
      <c r="E296" s="517" t="str">
        <f t="shared" si="4"/>
        <v/>
      </c>
    </row>
    <row r="297" spans="1:5" ht="15" customHeight="1">
      <c r="A297" s="517"/>
      <c r="B297" s="528"/>
      <c r="C297" s="529"/>
      <c r="D297" s="517"/>
      <c r="E297" s="517" t="str">
        <f t="shared" si="4"/>
        <v/>
      </c>
    </row>
    <row r="298" spans="1:5" ht="15" customHeight="1">
      <c r="A298" s="517"/>
      <c r="B298" s="528"/>
      <c r="C298" s="529"/>
      <c r="D298" s="517"/>
      <c r="E298" s="517" t="str">
        <f t="shared" si="4"/>
        <v/>
      </c>
    </row>
    <row r="299" spans="1:5" ht="15" customHeight="1">
      <c r="A299" s="517"/>
      <c r="B299" s="528"/>
      <c r="C299" s="529"/>
      <c r="D299" s="517"/>
      <c r="E299" s="517" t="str">
        <f t="shared" si="4"/>
        <v/>
      </c>
    </row>
    <row r="300" spans="1:5" ht="15" customHeight="1">
      <c r="A300" s="517"/>
      <c r="B300" s="528"/>
      <c r="C300" s="529"/>
      <c r="D300" s="517"/>
      <c r="E300" s="517" t="str">
        <f t="shared" si="4"/>
        <v/>
      </c>
    </row>
    <row r="301" spans="1:5" ht="15" customHeight="1">
      <c r="A301" s="517"/>
      <c r="B301" s="528"/>
      <c r="C301" s="529"/>
      <c r="D301" s="517"/>
      <c r="E301" s="517" t="str">
        <f t="shared" si="4"/>
        <v/>
      </c>
    </row>
    <row r="302" spans="1:5" ht="15" customHeight="1">
      <c r="A302" s="517"/>
      <c r="B302" s="528"/>
      <c r="C302" s="529"/>
      <c r="D302" s="517"/>
      <c r="E302" s="517" t="str">
        <f t="shared" si="4"/>
        <v/>
      </c>
    </row>
    <row r="303" spans="1:5" ht="15" customHeight="1">
      <c r="A303" s="517"/>
      <c r="B303" s="528"/>
      <c r="C303" s="529"/>
      <c r="D303" s="517"/>
      <c r="E303" s="517" t="str">
        <f t="shared" si="4"/>
        <v/>
      </c>
    </row>
    <row r="304" spans="1:5" ht="15" customHeight="1">
      <c r="A304" s="517"/>
      <c r="B304" s="528"/>
      <c r="C304" s="529"/>
      <c r="D304" s="517"/>
      <c r="E304" s="517" t="str">
        <f t="shared" ref="E304:E415" si="5">IFERROR(VLOOKUP(D304,Tabla_Indices,5,FALSE),"")</f>
        <v/>
      </c>
    </row>
    <row r="305" spans="1:5" ht="15" customHeight="1">
      <c r="A305" s="517"/>
      <c r="B305" s="528"/>
      <c r="C305" s="529"/>
      <c r="D305" s="517"/>
      <c r="E305" s="517" t="str">
        <f t="shared" si="5"/>
        <v/>
      </c>
    </row>
    <row r="306" spans="1:5" ht="15" customHeight="1">
      <c r="A306" s="517"/>
      <c r="B306" s="528"/>
      <c r="C306" s="529"/>
      <c r="D306" s="517"/>
      <c r="E306" s="517" t="str">
        <f t="shared" si="5"/>
        <v/>
      </c>
    </row>
    <row r="307" spans="1:5" ht="15" customHeight="1">
      <c r="A307" s="517"/>
      <c r="B307" s="528"/>
      <c r="C307" s="529"/>
      <c r="D307" s="517"/>
      <c r="E307" s="517" t="str">
        <f t="shared" si="5"/>
        <v/>
      </c>
    </row>
    <row r="308" spans="1:5" ht="15" customHeight="1">
      <c r="A308" s="517"/>
      <c r="B308" s="528"/>
      <c r="C308" s="529"/>
      <c r="D308" s="517"/>
      <c r="E308" s="517" t="str">
        <f t="shared" si="5"/>
        <v/>
      </c>
    </row>
    <row r="309" spans="1:5" ht="15" customHeight="1">
      <c r="A309" s="517"/>
      <c r="B309" s="528"/>
      <c r="C309" s="529"/>
      <c r="D309" s="517"/>
      <c r="E309" s="517" t="str">
        <f>IFERROR(VLOOKUP(D309,Tabla_Indices,5,FALSE),"")</f>
        <v/>
      </c>
    </row>
    <row r="310" spans="1:5" ht="15" customHeight="1">
      <c r="A310" s="517"/>
      <c r="B310" s="528"/>
      <c r="C310" s="529"/>
      <c r="D310" s="517"/>
      <c r="E310" s="517" t="str">
        <f t="shared" si="5"/>
        <v/>
      </c>
    </row>
    <row r="311" spans="1:5" ht="15" customHeight="1">
      <c r="A311" s="517"/>
      <c r="B311" s="528"/>
      <c r="C311" s="529"/>
      <c r="D311" s="517"/>
      <c r="E311" s="517" t="str">
        <f t="shared" si="5"/>
        <v/>
      </c>
    </row>
    <row r="312" spans="1:5" ht="15" customHeight="1">
      <c r="A312" s="517"/>
      <c r="B312" s="528"/>
      <c r="C312" s="529"/>
      <c r="D312" s="517"/>
      <c r="E312" s="517" t="str">
        <f t="shared" si="5"/>
        <v/>
      </c>
    </row>
    <row r="313" spans="1:5" ht="15" customHeight="1">
      <c r="A313" s="517"/>
      <c r="B313" s="528"/>
      <c r="C313" s="529"/>
      <c r="D313" s="517"/>
      <c r="E313" s="517" t="str">
        <f t="shared" si="5"/>
        <v/>
      </c>
    </row>
    <row r="314" spans="1:5" ht="15" customHeight="1">
      <c r="A314" s="517"/>
      <c r="B314" s="528"/>
      <c r="C314" s="529"/>
      <c r="D314" s="517"/>
      <c r="E314" s="517" t="str">
        <f t="shared" si="5"/>
        <v/>
      </c>
    </row>
    <row r="315" spans="1:5" ht="15" customHeight="1">
      <c r="A315" s="517"/>
      <c r="B315" s="528"/>
      <c r="C315" s="529"/>
      <c r="D315" s="517"/>
      <c r="E315" s="517" t="str">
        <f t="shared" si="5"/>
        <v/>
      </c>
    </row>
    <row r="316" spans="1:5" ht="15" customHeight="1">
      <c r="A316" s="517"/>
      <c r="B316" s="528"/>
      <c r="C316" s="529"/>
      <c r="D316" s="517"/>
      <c r="E316" s="517" t="str">
        <f t="shared" si="5"/>
        <v/>
      </c>
    </row>
    <row r="317" spans="1:5" ht="15" customHeight="1">
      <c r="A317" s="517"/>
      <c r="B317" s="528"/>
      <c r="C317" s="529"/>
      <c r="D317" s="517"/>
      <c r="E317" s="517" t="str">
        <f t="shared" si="5"/>
        <v/>
      </c>
    </row>
    <row r="318" spans="1:5" ht="15" customHeight="1">
      <c r="A318" s="517"/>
      <c r="B318" s="528"/>
      <c r="C318" s="529"/>
      <c r="D318" s="517"/>
      <c r="E318" s="517" t="str">
        <f t="shared" si="5"/>
        <v/>
      </c>
    </row>
    <row r="319" spans="1:5" ht="15" customHeight="1">
      <c r="A319" s="517"/>
      <c r="B319" s="528"/>
      <c r="C319" s="529"/>
      <c r="D319" s="517"/>
      <c r="E319" s="517" t="str">
        <f t="shared" si="5"/>
        <v/>
      </c>
    </row>
    <row r="320" spans="1:5" ht="15" customHeight="1">
      <c r="A320" s="517"/>
      <c r="B320" s="528"/>
      <c r="C320" s="529"/>
      <c r="D320" s="517"/>
      <c r="E320" s="517" t="str">
        <f t="shared" si="5"/>
        <v/>
      </c>
    </row>
    <row r="321" spans="1:5" ht="15" customHeight="1">
      <c r="A321" s="517"/>
      <c r="B321" s="528"/>
      <c r="C321" s="529"/>
      <c r="D321" s="517"/>
      <c r="E321" s="517" t="str">
        <f t="shared" si="5"/>
        <v/>
      </c>
    </row>
    <row r="322" spans="1:5" ht="15" customHeight="1">
      <c r="A322" s="517"/>
      <c r="B322" s="528"/>
      <c r="C322" s="529"/>
      <c r="D322" s="517"/>
      <c r="E322" s="517" t="str">
        <f t="shared" si="5"/>
        <v/>
      </c>
    </row>
    <row r="323" spans="1:5" ht="15" customHeight="1">
      <c r="A323" s="517"/>
      <c r="B323" s="528"/>
      <c r="C323" s="529"/>
      <c r="D323" s="517"/>
      <c r="E323" s="517" t="str">
        <f t="shared" si="5"/>
        <v/>
      </c>
    </row>
    <row r="324" spans="1:5" ht="15" customHeight="1">
      <c r="A324" s="517"/>
      <c r="B324" s="528"/>
      <c r="C324" s="529"/>
      <c r="D324" s="517"/>
      <c r="E324" s="517" t="str">
        <f t="shared" si="5"/>
        <v/>
      </c>
    </row>
    <row r="325" spans="1:5" ht="15" customHeight="1">
      <c r="A325" s="517"/>
      <c r="B325" s="528"/>
      <c r="C325" s="529"/>
      <c r="D325" s="517"/>
      <c r="E325" s="517" t="str">
        <f t="shared" ref="E325" si="6">IFERROR(VLOOKUP(D325,Tabla_Indices,5,FALSE),"")</f>
        <v/>
      </c>
    </row>
    <row r="326" spans="1:5" ht="15" customHeight="1">
      <c r="A326" s="517"/>
      <c r="B326" s="528"/>
      <c r="C326" s="529"/>
      <c r="D326" s="517"/>
      <c r="E326" s="517" t="str">
        <f t="shared" si="5"/>
        <v/>
      </c>
    </row>
    <row r="327" spans="1:5" ht="15" customHeight="1">
      <c r="A327" s="517"/>
      <c r="B327" s="528"/>
      <c r="C327" s="529"/>
      <c r="D327" s="517"/>
      <c r="E327" s="517" t="str">
        <f>IFERROR(VLOOKUP(D327,Tabla_Indices,5,FALSE),"")</f>
        <v/>
      </c>
    </row>
    <row r="328" spans="1:5" ht="15" customHeight="1">
      <c r="A328" s="517"/>
      <c r="B328" s="528"/>
      <c r="C328" s="529"/>
      <c r="D328" s="517"/>
      <c r="E328" s="517" t="str">
        <f t="shared" si="5"/>
        <v/>
      </c>
    </row>
    <row r="329" spans="1:5" ht="15" customHeight="1">
      <c r="A329" s="517"/>
      <c r="B329" s="528"/>
      <c r="C329" s="529"/>
      <c r="D329" s="517"/>
      <c r="E329" s="517" t="str">
        <f>IFERROR(VLOOKUP(D329,Tabla_Indices,5,FALSE),"")</f>
        <v/>
      </c>
    </row>
    <row r="330" spans="1:5" ht="15" customHeight="1">
      <c r="A330" s="517"/>
      <c r="B330" s="528"/>
      <c r="C330" s="529"/>
      <c r="D330" s="517"/>
      <c r="E330" s="517" t="str">
        <f>IFERROR(VLOOKUP(D330,Tabla_Indices,5,FALSE),"")</f>
        <v/>
      </c>
    </row>
    <row r="331" spans="1:5" ht="15" customHeight="1">
      <c r="A331" s="517"/>
      <c r="B331" s="528"/>
      <c r="C331" s="529"/>
      <c r="D331" s="517"/>
      <c r="E331" s="517" t="str">
        <f>IFERROR(VLOOKUP(D331,Tabla_Indices,5,FALSE),"")</f>
        <v/>
      </c>
    </row>
    <row r="332" spans="1:5" ht="15" customHeight="1">
      <c r="A332" s="517"/>
      <c r="B332" s="528"/>
      <c r="C332" s="529"/>
      <c r="D332" s="517"/>
      <c r="E332" s="517" t="str">
        <f>IFERROR(VLOOKUP(D332,Tabla_Indices,5,FALSE),"")</f>
        <v/>
      </c>
    </row>
    <row r="333" spans="1:5" ht="15" customHeight="1">
      <c r="A333" s="517"/>
      <c r="B333" s="528"/>
      <c r="C333" s="529"/>
      <c r="D333" s="517"/>
      <c r="E333" s="517" t="str">
        <f>IFERROR(VLOOKUP(D333,Tabla_Indices,5,FALSE),"")</f>
        <v/>
      </c>
    </row>
    <row r="334" spans="1:5" ht="15" customHeight="1">
      <c r="A334" s="409"/>
      <c r="B334" s="528"/>
      <c r="C334" s="529"/>
      <c r="D334" s="409"/>
      <c r="E334" s="409" t="str">
        <f t="shared" si="5"/>
        <v/>
      </c>
    </row>
    <row r="335" spans="1:5" ht="15" customHeight="1">
      <c r="A335" s="409"/>
      <c r="B335" s="530"/>
      <c r="C335" s="531"/>
      <c r="D335" s="409"/>
      <c r="E335" s="409" t="str">
        <f t="shared" si="5"/>
        <v/>
      </c>
    </row>
    <row r="336" spans="1:5" ht="15" customHeight="1">
      <c r="A336" s="409"/>
      <c r="B336" s="530"/>
      <c r="C336" s="531"/>
      <c r="D336" s="409"/>
      <c r="E336" s="409" t="str">
        <f t="shared" ref="E336:E345" si="7">IFERROR(VLOOKUP(D336,Tabla_Indices,5,FALSE),"")</f>
        <v/>
      </c>
    </row>
    <row r="337" spans="1:5" ht="15" customHeight="1">
      <c r="A337" s="409"/>
      <c r="B337" s="530"/>
      <c r="C337" s="531"/>
      <c r="D337" s="409"/>
      <c r="E337" s="409" t="str">
        <f t="shared" si="7"/>
        <v/>
      </c>
    </row>
    <row r="338" spans="1:5" ht="15" customHeight="1">
      <c r="A338" s="409"/>
      <c r="B338" s="530"/>
      <c r="C338" s="531"/>
      <c r="D338" s="409"/>
      <c r="E338" s="409" t="str">
        <f t="shared" si="7"/>
        <v/>
      </c>
    </row>
    <row r="339" spans="1:5" ht="15" customHeight="1">
      <c r="A339" s="409"/>
      <c r="B339" s="530"/>
      <c r="C339" s="531"/>
      <c r="D339" s="409"/>
      <c r="E339" s="409" t="str">
        <f t="shared" si="7"/>
        <v/>
      </c>
    </row>
    <row r="340" spans="1:5" ht="15" customHeight="1">
      <c r="A340" s="409"/>
      <c r="B340" s="530"/>
      <c r="C340" s="531"/>
      <c r="D340" s="409"/>
      <c r="E340" s="409" t="str">
        <f t="shared" si="7"/>
        <v/>
      </c>
    </row>
    <row r="341" spans="1:5" ht="15" customHeight="1">
      <c r="A341" s="409"/>
      <c r="B341" s="530"/>
      <c r="C341" s="531"/>
      <c r="D341" s="409"/>
      <c r="E341" s="409" t="str">
        <f t="shared" si="7"/>
        <v/>
      </c>
    </row>
    <row r="342" spans="1:5" ht="15" customHeight="1">
      <c r="A342" s="409"/>
      <c r="B342" s="530"/>
      <c r="C342" s="531"/>
      <c r="D342" s="409"/>
      <c r="E342" s="409" t="str">
        <f t="shared" si="7"/>
        <v/>
      </c>
    </row>
    <row r="343" spans="1:5" ht="15" customHeight="1">
      <c r="A343" s="409"/>
      <c r="B343" s="530"/>
      <c r="C343" s="531"/>
      <c r="D343" s="409"/>
      <c r="E343" s="409" t="str">
        <f t="shared" si="7"/>
        <v/>
      </c>
    </row>
    <row r="344" spans="1:5" ht="15" customHeight="1">
      <c r="A344" s="409"/>
      <c r="B344" s="530"/>
      <c r="C344" s="531"/>
      <c r="D344" s="409"/>
      <c r="E344" s="409" t="str">
        <f t="shared" si="7"/>
        <v/>
      </c>
    </row>
    <row r="345" spans="1:5" ht="15" customHeight="1">
      <c r="A345" s="409"/>
      <c r="B345" s="530"/>
      <c r="C345" s="531"/>
      <c r="D345" s="409"/>
      <c r="E345" s="409" t="str">
        <f t="shared" si="7"/>
        <v/>
      </c>
    </row>
    <row r="346" spans="1:5" ht="15" customHeight="1">
      <c r="A346" s="409"/>
      <c r="B346" s="530"/>
      <c r="C346" s="531"/>
      <c r="D346" s="409"/>
      <c r="E346" s="409" t="str">
        <f t="shared" ref="E346:E364" si="8">IFERROR(VLOOKUP(D346,Tabla_Indices,5,FALSE),"")</f>
        <v/>
      </c>
    </row>
    <row r="347" spans="1:5" ht="15" customHeight="1">
      <c r="A347" s="409"/>
      <c r="B347" s="530"/>
      <c r="C347" s="531"/>
      <c r="D347" s="409"/>
      <c r="E347" s="409" t="str">
        <f t="shared" si="8"/>
        <v/>
      </c>
    </row>
    <row r="348" spans="1:5" ht="15" customHeight="1">
      <c r="A348" s="409"/>
      <c r="B348" s="530"/>
      <c r="C348" s="531"/>
      <c r="D348" s="409"/>
      <c r="E348" s="409" t="str">
        <f t="shared" si="8"/>
        <v/>
      </c>
    </row>
    <row r="349" spans="1:5" ht="15" customHeight="1">
      <c r="A349" s="409"/>
      <c r="B349" s="530"/>
      <c r="C349" s="531"/>
      <c r="D349" s="409"/>
      <c r="E349" s="409" t="str">
        <f t="shared" si="8"/>
        <v/>
      </c>
    </row>
    <row r="350" spans="1:5" ht="15" customHeight="1">
      <c r="A350" s="409"/>
      <c r="B350" s="530"/>
      <c r="C350" s="531"/>
      <c r="D350" s="409"/>
      <c r="E350" s="409" t="str">
        <f t="shared" si="8"/>
        <v/>
      </c>
    </row>
    <row r="351" spans="1:5" ht="15" customHeight="1">
      <c r="A351" s="409"/>
      <c r="B351" s="530"/>
      <c r="C351" s="531"/>
      <c r="D351" s="409"/>
      <c r="E351" s="409" t="str">
        <f t="shared" si="8"/>
        <v/>
      </c>
    </row>
    <row r="352" spans="1:5" ht="15" customHeight="1">
      <c r="A352" s="409"/>
      <c r="B352" s="530"/>
      <c r="C352" s="531"/>
      <c r="D352" s="409"/>
      <c r="E352" s="409" t="str">
        <f t="shared" si="8"/>
        <v/>
      </c>
    </row>
    <row r="353" spans="1:5" ht="15" customHeight="1">
      <c r="A353" s="409"/>
      <c r="B353" s="530"/>
      <c r="C353" s="531"/>
      <c r="D353" s="409"/>
      <c r="E353" s="409" t="str">
        <f t="shared" si="8"/>
        <v/>
      </c>
    </row>
    <row r="354" spans="1:5" ht="15" customHeight="1">
      <c r="A354" s="409"/>
      <c r="B354" s="530"/>
      <c r="C354" s="531"/>
      <c r="D354" s="409"/>
      <c r="E354" s="409" t="str">
        <f t="shared" ref="E354:E359" si="9">IFERROR(VLOOKUP(D354,Tabla_Indices,5,FALSE),"")</f>
        <v/>
      </c>
    </row>
    <row r="355" spans="1:5" ht="15" customHeight="1">
      <c r="A355" s="409"/>
      <c r="B355" s="530"/>
      <c r="C355" s="531"/>
      <c r="D355" s="409"/>
      <c r="E355" s="409" t="str">
        <f t="shared" si="9"/>
        <v/>
      </c>
    </row>
    <row r="356" spans="1:5" ht="15" customHeight="1">
      <c r="A356" s="409"/>
      <c r="B356" s="530"/>
      <c r="C356" s="531"/>
      <c r="D356" s="409"/>
      <c r="E356" s="409" t="str">
        <f t="shared" si="9"/>
        <v/>
      </c>
    </row>
    <row r="357" spans="1:5" ht="15" customHeight="1">
      <c r="A357" s="409"/>
      <c r="B357" s="530"/>
      <c r="C357" s="531"/>
      <c r="D357" s="409"/>
      <c r="E357" s="409" t="str">
        <f t="shared" si="9"/>
        <v/>
      </c>
    </row>
    <row r="358" spans="1:5" ht="15" customHeight="1">
      <c r="A358" s="409"/>
      <c r="B358" s="530"/>
      <c r="C358" s="531"/>
      <c r="D358" s="409"/>
      <c r="E358" s="409" t="str">
        <f t="shared" si="9"/>
        <v/>
      </c>
    </row>
    <row r="359" spans="1:5" ht="15" customHeight="1">
      <c r="A359" s="409"/>
      <c r="B359" s="530"/>
      <c r="C359" s="531"/>
      <c r="D359" s="409"/>
      <c r="E359" s="409" t="str">
        <f t="shared" si="9"/>
        <v/>
      </c>
    </row>
    <row r="360" spans="1:5" ht="15" customHeight="1">
      <c r="A360" s="409"/>
      <c r="B360" s="530"/>
      <c r="C360" s="531"/>
      <c r="D360" s="409"/>
      <c r="E360" s="409" t="str">
        <f t="shared" ref="E360:E361" si="10">IFERROR(VLOOKUP(D360,Tabla_Indices,5,FALSE),"")</f>
        <v/>
      </c>
    </row>
    <row r="361" spans="1:5" ht="15" customHeight="1">
      <c r="A361" s="409"/>
      <c r="B361" s="530"/>
      <c r="C361" s="531"/>
      <c r="D361" s="409"/>
      <c r="E361" s="409" t="str">
        <f t="shared" si="10"/>
        <v/>
      </c>
    </row>
    <row r="362" spans="1:5" ht="15" customHeight="1">
      <c r="A362" s="409"/>
      <c r="B362" s="530"/>
      <c r="C362" s="531"/>
      <c r="D362" s="409"/>
      <c r="E362" s="409" t="str">
        <f t="shared" ref="E362:E363" si="11">IFERROR(VLOOKUP(D362,Tabla_Indices,5,FALSE),"")</f>
        <v/>
      </c>
    </row>
    <row r="363" spans="1:5" ht="15" customHeight="1">
      <c r="A363" s="409"/>
      <c r="B363" s="530"/>
      <c r="C363" s="531"/>
      <c r="D363" s="409"/>
      <c r="E363" s="409" t="str">
        <f t="shared" si="11"/>
        <v/>
      </c>
    </row>
    <row r="364" spans="1:5" ht="15" customHeight="1">
      <c r="A364" s="409"/>
      <c r="B364" s="530"/>
      <c r="C364" s="531"/>
      <c r="D364" s="409"/>
      <c r="E364" s="409" t="str">
        <f t="shared" si="8"/>
        <v/>
      </c>
    </row>
    <row r="365" spans="1:5" ht="15" customHeight="1">
      <c r="A365" s="404"/>
      <c r="B365" s="530"/>
      <c r="C365" s="531"/>
      <c r="D365" s="409"/>
      <c r="E365" s="409" t="str">
        <f t="shared" ref="E365:E371" si="12">IFERROR(VLOOKUP(D365,Tabla_Indices,5,FALSE),"")</f>
        <v/>
      </c>
    </row>
    <row r="366" spans="1:5" ht="15" customHeight="1">
      <c r="A366" s="404"/>
      <c r="B366" s="530"/>
      <c r="C366" s="531"/>
      <c r="D366" s="409"/>
      <c r="E366" s="409" t="str">
        <f t="shared" si="12"/>
        <v/>
      </c>
    </row>
    <row r="367" spans="1:5" ht="15" customHeight="1">
      <c r="A367" s="404"/>
      <c r="B367" s="530"/>
      <c r="C367" s="531"/>
      <c r="D367" s="409"/>
      <c r="E367" s="409" t="str">
        <f t="shared" si="12"/>
        <v/>
      </c>
    </row>
    <row r="368" spans="1:5" ht="15" customHeight="1">
      <c r="A368" s="409"/>
      <c r="B368" s="530"/>
      <c r="C368" s="531"/>
      <c r="D368" s="409"/>
      <c r="E368" s="409" t="str">
        <f t="shared" si="12"/>
        <v/>
      </c>
    </row>
    <row r="369" spans="1:7" ht="15" customHeight="1">
      <c r="A369" s="409"/>
      <c r="B369" s="530"/>
      <c r="C369" s="531"/>
      <c r="D369" s="409"/>
      <c r="E369" s="409" t="str">
        <f t="shared" si="12"/>
        <v/>
      </c>
    </row>
    <row r="370" spans="1:7" ht="15" customHeight="1">
      <c r="A370" s="409"/>
      <c r="B370" s="530"/>
      <c r="C370" s="531"/>
      <c r="D370" s="409"/>
      <c r="E370" s="409" t="str">
        <f t="shared" si="12"/>
        <v/>
      </c>
    </row>
    <row r="371" spans="1:7" ht="15" customHeight="1">
      <c r="A371" s="409"/>
      <c r="B371" s="530"/>
      <c r="C371" s="531"/>
      <c r="D371" s="409"/>
      <c r="E371" s="409" t="str">
        <f t="shared" si="12"/>
        <v/>
      </c>
    </row>
    <row r="372" spans="1:7" ht="15" customHeight="1">
      <c r="A372" s="517"/>
      <c r="B372" s="528"/>
      <c r="C372" s="529"/>
      <c r="D372" s="517"/>
      <c r="E372" s="517" t="str">
        <f t="shared" si="5"/>
        <v/>
      </c>
    </row>
    <row r="373" spans="1:7" ht="15" customHeight="1">
      <c r="A373" s="517"/>
      <c r="B373" s="528"/>
      <c r="C373" s="529"/>
      <c r="D373" s="517"/>
      <c r="E373" s="517" t="str">
        <f t="shared" si="5"/>
        <v/>
      </c>
    </row>
    <row r="374" spans="1:7" ht="15" customHeight="1">
      <c r="A374" s="517"/>
      <c r="B374" s="528"/>
      <c r="C374" s="529"/>
      <c r="D374" s="517"/>
      <c r="E374" s="517" t="str">
        <f t="shared" si="5"/>
        <v/>
      </c>
      <c r="G374" s="515"/>
    </row>
    <row r="375" spans="1:7" ht="15" customHeight="1">
      <c r="A375" s="517"/>
      <c r="B375" s="528"/>
      <c r="C375" s="529"/>
      <c r="D375" s="517"/>
      <c r="E375" s="517" t="str">
        <f t="shared" si="5"/>
        <v/>
      </c>
      <c r="G375" s="515"/>
    </row>
    <row r="376" spans="1:7" ht="15" customHeight="1">
      <c r="A376" s="517"/>
      <c r="B376" s="528"/>
      <c r="C376" s="529"/>
      <c r="D376" s="517"/>
      <c r="E376" s="517" t="str">
        <f t="shared" si="5"/>
        <v/>
      </c>
    </row>
    <row r="377" spans="1:7" ht="15" customHeight="1">
      <c r="A377" s="517"/>
      <c r="B377" s="528"/>
      <c r="C377" s="529"/>
      <c r="D377" s="517"/>
      <c r="E377" s="517" t="str">
        <f t="shared" si="5"/>
        <v/>
      </c>
    </row>
    <row r="378" spans="1:7" ht="15" customHeight="1">
      <c r="A378" s="517"/>
      <c r="B378" s="528"/>
      <c r="C378" s="529"/>
      <c r="D378" s="517"/>
      <c r="E378" s="517" t="str">
        <f t="shared" si="5"/>
        <v/>
      </c>
    </row>
    <row r="379" spans="1:7" ht="15" customHeight="1">
      <c r="A379" s="517"/>
      <c r="B379" s="528"/>
      <c r="C379" s="529"/>
      <c r="D379" s="517"/>
      <c r="E379" s="517" t="str">
        <f t="shared" si="5"/>
        <v/>
      </c>
    </row>
    <row r="380" spans="1:7" ht="15" customHeight="1">
      <c r="A380" s="517"/>
      <c r="B380" s="528"/>
      <c r="C380" s="529"/>
      <c r="D380" s="517"/>
      <c r="E380" s="517" t="str">
        <f t="shared" si="5"/>
        <v/>
      </c>
    </row>
    <row r="381" spans="1:7" ht="15" customHeight="1">
      <c r="A381" s="517"/>
      <c r="B381" s="528"/>
      <c r="C381" s="529"/>
      <c r="D381" s="517"/>
      <c r="E381" s="517" t="str">
        <f>IFERROR(VLOOKUP(D381,Tabla_Indices,5,FALSE),"")</f>
        <v/>
      </c>
    </row>
    <row r="382" spans="1:7" ht="15" customHeight="1">
      <c r="A382" s="517"/>
      <c r="B382" s="528"/>
      <c r="C382" s="529"/>
      <c r="D382" s="517"/>
      <c r="E382" s="517" t="str">
        <f>IFERROR(VLOOKUP(D382,Tabla_Indices,5,FALSE),"")</f>
        <v/>
      </c>
    </row>
    <row r="383" spans="1:7" ht="15" customHeight="1">
      <c r="A383" s="517"/>
      <c r="B383" s="528"/>
      <c r="C383" s="529"/>
      <c r="D383" s="517"/>
      <c r="E383" s="517" t="str">
        <f t="shared" si="5"/>
        <v/>
      </c>
    </row>
    <row r="384" spans="1:7" ht="15" customHeight="1">
      <c r="A384" s="517"/>
      <c r="B384" s="528"/>
      <c r="C384" s="529"/>
      <c r="D384" s="517"/>
      <c r="E384" s="517" t="str">
        <f t="shared" si="5"/>
        <v/>
      </c>
    </row>
    <row r="385" spans="1:5" ht="15" customHeight="1">
      <c r="A385" s="517"/>
      <c r="B385" s="528"/>
      <c r="C385" s="529"/>
      <c r="D385" s="517"/>
      <c r="E385" s="517" t="str">
        <f t="shared" si="5"/>
        <v/>
      </c>
    </row>
    <row r="386" spans="1:5" ht="15" customHeight="1">
      <c r="A386" s="517"/>
      <c r="B386" s="528"/>
      <c r="C386" s="529"/>
      <c r="D386" s="517"/>
      <c r="E386" s="517" t="str">
        <f t="shared" si="5"/>
        <v/>
      </c>
    </row>
    <row r="387" spans="1:5" ht="15" customHeight="1">
      <c r="A387" s="517"/>
      <c r="B387" s="528"/>
      <c r="C387" s="529"/>
      <c r="D387" s="517"/>
      <c r="E387" s="517" t="str">
        <f t="shared" si="5"/>
        <v/>
      </c>
    </row>
    <row r="388" spans="1:5" ht="15" customHeight="1">
      <c r="A388" s="517"/>
      <c r="B388" s="528"/>
      <c r="C388" s="529"/>
      <c r="D388" s="517"/>
      <c r="E388" s="517" t="str">
        <f t="shared" si="5"/>
        <v/>
      </c>
    </row>
    <row r="389" spans="1:5" ht="15" customHeight="1">
      <c r="A389" s="517"/>
      <c r="B389" s="528"/>
      <c r="C389" s="529"/>
      <c r="D389" s="517"/>
      <c r="E389" s="517" t="str">
        <f t="shared" si="5"/>
        <v/>
      </c>
    </row>
    <row r="390" spans="1:5" ht="15" customHeight="1">
      <c r="A390" s="517"/>
      <c r="B390" s="528"/>
      <c r="C390" s="529"/>
      <c r="D390" s="517"/>
      <c r="E390" s="517" t="str">
        <f t="shared" si="5"/>
        <v/>
      </c>
    </row>
    <row r="391" spans="1:5" ht="15" customHeight="1">
      <c r="A391" s="517"/>
      <c r="B391" s="528"/>
      <c r="C391" s="529"/>
      <c r="D391" s="517"/>
      <c r="E391" s="517" t="str">
        <f t="shared" si="5"/>
        <v/>
      </c>
    </row>
    <row r="392" spans="1:5" ht="15" customHeight="1">
      <c r="A392" s="517"/>
      <c r="B392" s="528"/>
      <c r="C392" s="529"/>
      <c r="D392" s="517"/>
      <c r="E392" s="517" t="str">
        <f t="shared" si="5"/>
        <v/>
      </c>
    </row>
    <row r="393" spans="1:5" ht="15" customHeight="1">
      <c r="A393" s="517"/>
      <c r="B393" s="528"/>
      <c r="C393" s="529"/>
      <c r="D393" s="517"/>
      <c r="E393" s="517" t="str">
        <f t="shared" si="5"/>
        <v/>
      </c>
    </row>
    <row r="394" spans="1:5" ht="15" customHeight="1">
      <c r="A394" s="517"/>
      <c r="B394" s="528"/>
      <c r="C394" s="529"/>
      <c r="D394" s="517"/>
      <c r="E394" s="517" t="str">
        <f t="shared" si="5"/>
        <v/>
      </c>
    </row>
    <row r="395" spans="1:5" ht="15" customHeight="1">
      <c r="A395" s="517"/>
      <c r="B395" s="528"/>
      <c r="C395" s="529"/>
      <c r="D395" s="517"/>
      <c r="E395" s="517" t="str">
        <f t="shared" si="5"/>
        <v/>
      </c>
    </row>
    <row r="396" spans="1:5" ht="15" customHeight="1">
      <c r="A396" s="517"/>
      <c r="B396" s="528"/>
      <c r="C396" s="529"/>
      <c r="D396" s="517"/>
      <c r="E396" s="517" t="str">
        <f t="shared" si="5"/>
        <v/>
      </c>
    </row>
    <row r="397" spans="1:5" ht="15" customHeight="1">
      <c r="A397" s="517"/>
      <c r="B397" s="528"/>
      <c r="C397" s="529"/>
      <c r="D397" s="517"/>
      <c r="E397" s="517" t="str">
        <f t="shared" si="5"/>
        <v/>
      </c>
    </row>
    <row r="398" spans="1:5" ht="15" customHeight="1">
      <c r="A398" s="517"/>
      <c r="B398" s="528"/>
      <c r="C398" s="529"/>
      <c r="D398" s="517"/>
      <c r="E398" s="517" t="str">
        <f t="shared" si="5"/>
        <v/>
      </c>
    </row>
    <row r="399" spans="1:5" ht="15" customHeight="1">
      <c r="A399" s="517"/>
      <c r="B399" s="528"/>
      <c r="C399" s="529"/>
      <c r="D399" s="517"/>
      <c r="E399" s="517" t="str">
        <f t="shared" si="5"/>
        <v/>
      </c>
    </row>
    <row r="400" spans="1:5" ht="15" customHeight="1">
      <c r="A400" s="517"/>
      <c r="B400" s="528"/>
      <c r="C400" s="529"/>
      <c r="D400" s="517"/>
      <c r="E400" s="517" t="str">
        <f t="shared" si="5"/>
        <v/>
      </c>
    </row>
    <row r="401" spans="1:5" ht="15" customHeight="1">
      <c r="A401" s="517"/>
      <c r="B401" s="528"/>
      <c r="C401" s="529"/>
      <c r="D401" s="517"/>
      <c r="E401" s="517" t="str">
        <f t="shared" si="5"/>
        <v/>
      </c>
    </row>
    <row r="402" spans="1:5" ht="15" customHeight="1">
      <c r="A402" s="517"/>
      <c r="B402" s="528"/>
      <c r="C402" s="529"/>
      <c r="D402" s="517"/>
      <c r="E402" s="517" t="str">
        <f t="shared" si="5"/>
        <v/>
      </c>
    </row>
    <row r="403" spans="1:5" ht="15" customHeight="1">
      <c r="A403" s="517"/>
      <c r="B403" s="528"/>
      <c r="C403" s="529"/>
      <c r="D403" s="517"/>
      <c r="E403" s="517" t="str">
        <f t="shared" si="5"/>
        <v/>
      </c>
    </row>
    <row r="404" spans="1:5" ht="15" customHeight="1">
      <c r="A404" s="517"/>
      <c r="B404" s="528"/>
      <c r="C404" s="529"/>
      <c r="D404" s="517"/>
      <c r="E404" s="517" t="str">
        <f t="shared" si="5"/>
        <v/>
      </c>
    </row>
    <row r="405" spans="1:5" ht="15" customHeight="1">
      <c r="A405" s="517"/>
      <c r="B405" s="528"/>
      <c r="C405" s="529"/>
      <c r="D405" s="517"/>
      <c r="E405" s="517" t="str">
        <f t="shared" si="5"/>
        <v/>
      </c>
    </row>
    <row r="406" spans="1:5" ht="15" customHeight="1">
      <c r="A406" s="517"/>
      <c r="B406" s="528"/>
      <c r="C406" s="529"/>
      <c r="D406" s="517"/>
      <c r="E406" s="517" t="str">
        <f>IFERROR(VLOOKUP(D406,Tabla_Indices,5,FALSE),"")</f>
        <v/>
      </c>
    </row>
    <row r="407" spans="1:5" ht="15" customHeight="1">
      <c r="A407" s="517"/>
      <c r="B407" s="528"/>
      <c r="C407" s="529"/>
      <c r="D407" s="517"/>
      <c r="E407" s="517" t="str">
        <f>IFERROR(VLOOKUP(D407,Tabla_Indices,5,FALSE),"")</f>
        <v/>
      </c>
    </row>
    <row r="408" spans="1:5" ht="15" customHeight="1">
      <c r="A408" s="517"/>
      <c r="B408" s="528"/>
      <c r="C408" s="529"/>
      <c r="D408" s="517"/>
      <c r="E408" s="517" t="str">
        <f t="shared" si="5"/>
        <v/>
      </c>
    </row>
    <row r="409" spans="1:5" ht="15" customHeight="1">
      <c r="A409" s="517"/>
      <c r="B409" s="528"/>
      <c r="C409" s="529"/>
      <c r="D409" s="517"/>
      <c r="E409" s="517" t="str">
        <f t="shared" si="5"/>
        <v/>
      </c>
    </row>
    <row r="410" spans="1:5" ht="15" customHeight="1">
      <c r="A410" s="517"/>
      <c r="B410" s="528"/>
      <c r="C410" s="529"/>
      <c r="D410" s="517"/>
      <c r="E410" s="517" t="str">
        <f t="shared" si="5"/>
        <v/>
      </c>
    </row>
    <row r="411" spans="1:5" ht="15" customHeight="1">
      <c r="A411" s="517"/>
      <c r="B411" s="528"/>
      <c r="C411" s="529"/>
      <c r="D411" s="517"/>
      <c r="E411" s="517" t="str">
        <f t="shared" si="5"/>
        <v/>
      </c>
    </row>
    <row r="412" spans="1:5" ht="15" customHeight="1">
      <c r="A412" s="517"/>
      <c r="B412" s="528"/>
      <c r="C412" s="529"/>
      <c r="D412" s="517"/>
      <c r="E412" s="517" t="str">
        <f t="shared" si="5"/>
        <v/>
      </c>
    </row>
    <row r="413" spans="1:5" ht="15" customHeight="1">
      <c r="A413" s="517"/>
      <c r="B413" s="528"/>
      <c r="C413" s="529"/>
      <c r="D413" s="517"/>
      <c r="E413" s="517" t="str">
        <f t="shared" si="5"/>
        <v/>
      </c>
    </row>
    <row r="414" spans="1:5" ht="15" customHeight="1">
      <c r="A414" s="517"/>
      <c r="B414" s="528"/>
      <c r="C414" s="529"/>
      <c r="D414" s="517"/>
      <c r="E414" s="517" t="str">
        <f t="shared" si="5"/>
        <v/>
      </c>
    </row>
    <row r="415" spans="1:5" ht="15" customHeight="1">
      <c r="A415" s="517"/>
      <c r="B415" s="528"/>
      <c r="C415" s="529"/>
      <c r="D415" s="517"/>
      <c r="E415" s="517" t="str">
        <f t="shared" si="5"/>
        <v/>
      </c>
    </row>
    <row r="416" spans="1:5" ht="15" customHeight="1">
      <c r="A416" s="517"/>
      <c r="B416" s="528"/>
      <c r="C416" s="529"/>
      <c r="D416" s="517"/>
      <c r="E416" s="517" t="str">
        <f t="shared" ref="E416:E440" si="13">IFERROR(VLOOKUP(D416,Tabla_Indices,5,FALSE),"")</f>
        <v/>
      </c>
    </row>
    <row r="417" spans="1:5" ht="15" customHeight="1">
      <c r="A417" s="517"/>
      <c r="B417" s="528"/>
      <c r="C417" s="529"/>
      <c r="D417" s="517"/>
      <c r="E417" s="517" t="str">
        <f t="shared" si="13"/>
        <v/>
      </c>
    </row>
    <row r="418" spans="1:5" ht="15" customHeight="1">
      <c r="A418" s="517"/>
      <c r="B418" s="528"/>
      <c r="C418" s="529"/>
      <c r="D418" s="517"/>
      <c r="E418" s="517" t="str">
        <f t="shared" si="13"/>
        <v/>
      </c>
    </row>
    <row r="419" spans="1:5" ht="15" customHeight="1">
      <c r="A419" s="517"/>
      <c r="B419" s="528"/>
      <c r="C419" s="529"/>
      <c r="D419" s="517"/>
      <c r="E419" s="517" t="str">
        <f t="shared" si="13"/>
        <v/>
      </c>
    </row>
    <row r="420" spans="1:5" ht="15" customHeight="1">
      <c r="A420" s="517"/>
      <c r="B420" s="528"/>
      <c r="C420" s="529"/>
      <c r="D420" s="517"/>
      <c r="E420" s="517" t="str">
        <f t="shared" si="13"/>
        <v/>
      </c>
    </row>
    <row r="421" spans="1:5" ht="15" customHeight="1">
      <c r="A421" s="517"/>
      <c r="B421" s="528"/>
      <c r="C421" s="529"/>
      <c r="D421" s="517"/>
      <c r="E421" s="517" t="str">
        <f t="shared" si="13"/>
        <v/>
      </c>
    </row>
    <row r="422" spans="1:5" ht="15" customHeight="1">
      <c r="A422" s="517"/>
      <c r="B422" s="528"/>
      <c r="C422" s="529"/>
      <c r="D422" s="517"/>
      <c r="E422" s="517" t="str">
        <f t="shared" si="13"/>
        <v/>
      </c>
    </row>
    <row r="423" spans="1:5" ht="15" customHeight="1">
      <c r="A423" s="517"/>
      <c r="B423" s="528"/>
      <c r="C423" s="529"/>
      <c r="D423" s="517"/>
      <c r="E423" s="517" t="str">
        <f t="shared" si="13"/>
        <v/>
      </c>
    </row>
    <row r="424" spans="1:5" ht="15" customHeight="1">
      <c r="A424" s="517"/>
      <c r="B424" s="528"/>
      <c r="C424" s="529"/>
      <c r="D424" s="517"/>
      <c r="E424" s="517" t="str">
        <f>IFERROR(VLOOKUP(D424,Tabla_Indices,5,FALSE),"")</f>
        <v/>
      </c>
    </row>
    <row r="425" spans="1:5" ht="15" customHeight="1">
      <c r="A425" s="517"/>
      <c r="B425" s="528"/>
      <c r="C425" s="529"/>
      <c r="D425" s="517"/>
      <c r="E425" s="517" t="str">
        <f>IFERROR(VLOOKUP(D425,Tabla_Indices,5,FALSE),"")</f>
        <v/>
      </c>
    </row>
    <row r="426" spans="1:5" ht="15" customHeight="1">
      <c r="A426" s="517"/>
      <c r="B426" s="528"/>
      <c r="C426" s="529"/>
      <c r="D426" s="517"/>
      <c r="E426" s="517" t="str">
        <f t="shared" si="13"/>
        <v/>
      </c>
    </row>
    <row r="427" spans="1:5" ht="15" customHeight="1">
      <c r="A427" s="517"/>
      <c r="B427" s="528"/>
      <c r="C427" s="529"/>
      <c r="D427" s="517"/>
      <c r="E427" s="517" t="str">
        <f t="shared" si="13"/>
        <v/>
      </c>
    </row>
    <row r="428" spans="1:5" ht="15" customHeight="1">
      <c r="A428" s="517"/>
      <c r="B428" s="528"/>
      <c r="C428" s="529"/>
      <c r="D428" s="517"/>
      <c r="E428" s="517" t="str">
        <f t="shared" si="13"/>
        <v/>
      </c>
    </row>
    <row r="429" spans="1:5" ht="15" customHeight="1">
      <c r="A429" s="517"/>
      <c r="B429" s="528"/>
      <c r="C429" s="529"/>
      <c r="D429" s="517"/>
      <c r="E429" s="517" t="str">
        <f t="shared" si="13"/>
        <v/>
      </c>
    </row>
    <row r="430" spans="1:5" ht="15" customHeight="1">
      <c r="A430" s="517"/>
      <c r="B430" s="528"/>
      <c r="C430" s="529"/>
      <c r="D430" s="517"/>
      <c r="E430" s="517" t="str">
        <f t="shared" si="13"/>
        <v/>
      </c>
    </row>
    <row r="431" spans="1:5" ht="15" customHeight="1">
      <c r="A431" s="517"/>
      <c r="B431" s="528"/>
      <c r="C431" s="529"/>
      <c r="D431" s="517"/>
      <c r="E431" s="517" t="str">
        <f t="shared" si="13"/>
        <v/>
      </c>
    </row>
    <row r="432" spans="1:5" ht="15" customHeight="1">
      <c r="A432" s="517"/>
      <c r="B432" s="528"/>
      <c r="C432" s="529"/>
      <c r="D432" s="517"/>
      <c r="E432" s="517" t="str">
        <f t="shared" si="13"/>
        <v/>
      </c>
    </row>
    <row r="433" spans="1:5" ht="15" customHeight="1">
      <c r="A433" s="517"/>
      <c r="B433" s="528"/>
      <c r="C433" s="529"/>
      <c r="D433" s="517"/>
      <c r="E433" s="517" t="str">
        <f>IFERROR(VLOOKUP(D433,Tabla_Indices,5,FALSE),"")</f>
        <v/>
      </c>
    </row>
    <row r="434" spans="1:5" ht="15" customHeight="1">
      <c r="A434" s="517"/>
      <c r="B434" s="528"/>
      <c r="C434" s="529"/>
      <c r="D434" s="517"/>
      <c r="E434" s="517" t="str">
        <f t="shared" si="13"/>
        <v/>
      </c>
    </row>
    <row r="435" spans="1:5" ht="15" customHeight="1">
      <c r="A435" s="517"/>
      <c r="B435" s="528"/>
      <c r="C435" s="529"/>
      <c r="D435" s="517"/>
      <c r="E435" s="517" t="str">
        <f>IFERROR(VLOOKUP(D435,Tabla_Indices,5,FALSE),"")</f>
        <v/>
      </c>
    </row>
    <row r="436" spans="1:5" ht="15" customHeight="1">
      <c r="A436" s="517"/>
      <c r="B436" s="528"/>
      <c r="C436" s="529"/>
      <c r="D436" s="517"/>
      <c r="E436" s="517" t="str">
        <f>IFERROR(VLOOKUP(D436,Tabla_Indices,5,FALSE),"")</f>
        <v/>
      </c>
    </row>
    <row r="437" spans="1:5" ht="15" customHeight="1">
      <c r="A437" s="517"/>
      <c r="B437" s="528"/>
      <c r="C437" s="529"/>
      <c r="D437" s="517"/>
      <c r="E437" s="517" t="str">
        <f t="shared" si="13"/>
        <v/>
      </c>
    </row>
    <row r="438" spans="1:5" ht="15" customHeight="1">
      <c r="A438" s="517"/>
      <c r="B438" s="528"/>
      <c r="C438" s="529"/>
      <c r="D438" s="517"/>
      <c r="E438" s="517" t="str">
        <f t="shared" si="13"/>
        <v/>
      </c>
    </row>
    <row r="439" spans="1:5" ht="15" customHeight="1">
      <c r="A439" s="517"/>
      <c r="B439" s="528"/>
      <c r="C439" s="529"/>
      <c r="D439" s="517"/>
      <c r="E439" s="517" t="str">
        <f t="shared" si="13"/>
        <v/>
      </c>
    </row>
    <row r="440" spans="1:5" ht="15" customHeight="1">
      <c r="A440" s="517"/>
      <c r="B440" s="528"/>
      <c r="C440" s="529"/>
      <c r="D440" s="517"/>
      <c r="E440" s="517" t="str">
        <f t="shared" si="13"/>
        <v/>
      </c>
    </row>
    <row r="441" spans="1:5" ht="15" customHeight="1">
      <c r="A441" s="517"/>
      <c r="B441" s="528"/>
      <c r="C441" s="529"/>
      <c r="D441" s="517"/>
      <c r="E441" s="517" t="str">
        <f t="shared" ref="E441:E446" si="14">IFERROR(VLOOKUP(D441,Tabla_Indices,5,FALSE),"")</f>
        <v/>
      </c>
    </row>
    <row r="442" spans="1:5" ht="15" customHeight="1">
      <c r="A442" s="517"/>
      <c r="B442" s="528"/>
      <c r="C442" s="529"/>
      <c r="D442" s="517"/>
      <c r="E442" s="517" t="str">
        <f t="shared" si="14"/>
        <v/>
      </c>
    </row>
    <row r="443" spans="1:5" ht="15" customHeight="1">
      <c r="A443" s="517"/>
      <c r="B443" s="528"/>
      <c r="C443" s="529"/>
      <c r="D443" s="517"/>
      <c r="E443" s="517" t="str">
        <f t="shared" si="14"/>
        <v/>
      </c>
    </row>
    <row r="444" spans="1:5" ht="15" customHeight="1">
      <c r="A444" s="409"/>
      <c r="B444" s="528"/>
      <c r="C444" s="529"/>
      <c r="D444" s="517"/>
      <c r="E444" s="517" t="str">
        <f t="shared" si="14"/>
        <v/>
      </c>
    </row>
    <row r="445" spans="1:5" ht="15" customHeight="1">
      <c r="A445" s="409"/>
      <c r="B445" s="528"/>
      <c r="C445" s="529"/>
      <c r="D445" s="517"/>
      <c r="E445" s="517" t="str">
        <f t="shared" si="14"/>
        <v/>
      </c>
    </row>
    <row r="446" spans="1:5" ht="15" customHeight="1">
      <c r="A446" s="409"/>
      <c r="B446" s="528"/>
      <c r="C446" s="529"/>
      <c r="D446" s="517"/>
      <c r="E446" s="517" t="str">
        <f t="shared" si="14"/>
        <v/>
      </c>
    </row>
    <row r="449" spans="1:5" ht="15" customHeight="1">
      <c r="A449" s="524" t="s">
        <v>1253</v>
      </c>
      <c r="E449" s="523" t="str">
        <f t="shared" ref="E449:E481" si="15">IFERROR(VLOOKUP(D449,Tabla_Indices,5,FALSE),"")</f>
        <v/>
      </c>
    </row>
    <row r="450" spans="1:5" ht="15" customHeight="1">
      <c r="A450" s="517"/>
      <c r="B450" s="528"/>
      <c r="C450" s="529"/>
      <c r="D450" s="517"/>
      <c r="E450" s="517" t="str">
        <f t="shared" si="15"/>
        <v/>
      </c>
    </row>
    <row r="451" spans="1:5" ht="15" customHeight="1">
      <c r="A451" s="517"/>
      <c r="B451" s="528"/>
      <c r="C451" s="529"/>
      <c r="D451" s="517"/>
      <c r="E451" s="517" t="str">
        <f t="shared" si="15"/>
        <v/>
      </c>
    </row>
    <row r="452" spans="1:5" ht="15" customHeight="1">
      <c r="A452" s="517"/>
      <c r="B452" s="528"/>
      <c r="C452" s="529"/>
      <c r="D452" s="517"/>
      <c r="E452" s="517" t="str">
        <f t="shared" si="15"/>
        <v/>
      </c>
    </row>
    <row r="453" spans="1:5" ht="15" customHeight="1">
      <c r="A453" s="517"/>
      <c r="B453" s="528"/>
      <c r="C453" s="529"/>
      <c r="D453" s="517"/>
      <c r="E453" s="517" t="str">
        <f t="shared" si="15"/>
        <v/>
      </c>
    </row>
    <row r="454" spans="1:5" ht="15" customHeight="1">
      <c r="A454" s="517"/>
      <c r="B454" s="528"/>
      <c r="C454" s="529"/>
      <c r="D454" s="517"/>
      <c r="E454" s="517" t="str">
        <f t="shared" si="15"/>
        <v/>
      </c>
    </row>
    <row r="455" spans="1:5" ht="15" customHeight="1">
      <c r="A455" s="517"/>
      <c r="B455" s="528"/>
      <c r="C455" s="529"/>
      <c r="D455" s="517"/>
      <c r="E455" s="517" t="str">
        <f t="shared" si="15"/>
        <v/>
      </c>
    </row>
    <row r="456" spans="1:5" ht="15" customHeight="1">
      <c r="A456" s="517"/>
      <c r="B456" s="528"/>
      <c r="C456" s="529"/>
      <c r="D456" s="517"/>
      <c r="E456" s="517" t="str">
        <f t="shared" si="15"/>
        <v/>
      </c>
    </row>
    <row r="457" spans="1:5" ht="15" customHeight="1">
      <c r="A457" s="517"/>
      <c r="B457" s="528"/>
      <c r="C457" s="529"/>
      <c r="D457" s="517"/>
      <c r="E457" s="517" t="str">
        <f t="shared" si="15"/>
        <v/>
      </c>
    </row>
    <row r="458" spans="1:5" ht="15" customHeight="1">
      <c r="A458" s="517"/>
      <c r="B458" s="528"/>
      <c r="C458" s="529"/>
      <c r="D458" s="517"/>
      <c r="E458" s="517" t="str">
        <f t="shared" si="15"/>
        <v/>
      </c>
    </row>
    <row r="459" spans="1:5" ht="15" customHeight="1">
      <c r="A459" s="517"/>
      <c r="B459" s="528"/>
      <c r="C459" s="529"/>
      <c r="D459" s="517"/>
      <c r="E459" s="517" t="str">
        <f t="shared" si="15"/>
        <v/>
      </c>
    </row>
    <row r="460" spans="1:5" ht="15" customHeight="1">
      <c r="A460" s="517"/>
      <c r="B460" s="528"/>
      <c r="C460" s="529"/>
      <c r="D460" s="517"/>
      <c r="E460" s="517" t="str">
        <f t="shared" si="15"/>
        <v/>
      </c>
    </row>
    <row r="461" spans="1:5" ht="15" customHeight="1">
      <c r="A461" s="517"/>
      <c r="B461" s="528"/>
      <c r="C461" s="529"/>
      <c r="D461" s="517"/>
      <c r="E461" s="517" t="str">
        <f t="shared" si="15"/>
        <v/>
      </c>
    </row>
    <row r="462" spans="1:5" ht="15" customHeight="1">
      <c r="A462" s="517"/>
      <c r="B462" s="528"/>
      <c r="C462" s="529"/>
      <c r="D462" s="517"/>
      <c r="E462" s="517" t="str">
        <f t="shared" si="15"/>
        <v/>
      </c>
    </row>
    <row r="463" spans="1:5" ht="15" customHeight="1">
      <c r="A463" s="517"/>
      <c r="B463" s="528"/>
      <c r="C463" s="529"/>
      <c r="D463" s="517"/>
      <c r="E463" s="517" t="str">
        <f t="shared" si="15"/>
        <v/>
      </c>
    </row>
    <row r="464" spans="1:5" ht="15" customHeight="1">
      <c r="A464" s="517"/>
      <c r="B464" s="528"/>
      <c r="C464" s="529"/>
      <c r="D464" s="517"/>
      <c r="E464" s="517" t="str">
        <f t="shared" si="15"/>
        <v/>
      </c>
    </row>
    <row r="465" spans="1:5" ht="15" customHeight="1">
      <c r="A465" s="517"/>
      <c r="B465" s="528"/>
      <c r="C465" s="529"/>
      <c r="D465" s="517"/>
      <c r="E465" s="517" t="str">
        <f t="shared" si="15"/>
        <v/>
      </c>
    </row>
    <row r="466" spans="1:5" ht="15" customHeight="1">
      <c r="A466" s="517"/>
      <c r="B466" s="528"/>
      <c r="C466" s="529"/>
      <c r="D466" s="517"/>
      <c r="E466" s="517" t="str">
        <f t="shared" si="15"/>
        <v/>
      </c>
    </row>
    <row r="467" spans="1:5" ht="15" customHeight="1">
      <c r="A467" s="517"/>
      <c r="B467" s="528"/>
      <c r="C467" s="529"/>
      <c r="D467" s="517"/>
      <c r="E467" s="517" t="str">
        <f t="shared" si="15"/>
        <v/>
      </c>
    </row>
    <row r="468" spans="1:5" ht="15" customHeight="1">
      <c r="A468" s="517"/>
      <c r="B468" s="528"/>
      <c r="C468" s="529"/>
      <c r="D468" s="517"/>
      <c r="E468" s="517" t="str">
        <f t="shared" si="15"/>
        <v/>
      </c>
    </row>
    <row r="469" spans="1:5" ht="15" customHeight="1">
      <c r="A469" s="517"/>
      <c r="B469" s="528"/>
      <c r="C469" s="529"/>
      <c r="D469" s="517"/>
      <c r="E469" s="517" t="str">
        <f t="shared" si="15"/>
        <v/>
      </c>
    </row>
    <row r="470" spans="1:5" ht="15" customHeight="1">
      <c r="A470" s="517"/>
      <c r="B470" s="528"/>
      <c r="C470" s="529"/>
      <c r="D470" s="517"/>
      <c r="E470" s="517" t="str">
        <f t="shared" si="15"/>
        <v/>
      </c>
    </row>
    <row r="471" spans="1:5" ht="15" customHeight="1">
      <c r="A471" s="517"/>
      <c r="B471" s="528"/>
      <c r="C471" s="529"/>
      <c r="D471" s="517"/>
      <c r="E471" s="517" t="str">
        <f t="shared" si="15"/>
        <v/>
      </c>
    </row>
    <row r="472" spans="1:5" ht="15" customHeight="1">
      <c r="A472" s="517"/>
      <c r="B472" s="528"/>
      <c r="C472" s="529"/>
      <c r="D472" s="517"/>
      <c r="E472" s="517" t="str">
        <f t="shared" si="15"/>
        <v/>
      </c>
    </row>
    <row r="473" spans="1:5" ht="15" customHeight="1">
      <c r="A473" s="517"/>
      <c r="B473" s="528"/>
      <c r="C473" s="529"/>
      <c r="D473" s="517"/>
      <c r="E473" s="517" t="str">
        <f t="shared" si="15"/>
        <v/>
      </c>
    </row>
    <row r="474" spans="1:5" ht="15" customHeight="1">
      <c r="A474" s="517"/>
      <c r="B474" s="528"/>
      <c r="C474" s="529"/>
      <c r="D474" s="517"/>
      <c r="E474" s="517" t="str">
        <f t="shared" si="15"/>
        <v/>
      </c>
    </row>
    <row r="475" spans="1:5" ht="15" customHeight="1">
      <c r="A475" s="517"/>
      <c r="B475" s="528"/>
      <c r="C475" s="529"/>
      <c r="D475" s="517"/>
      <c r="E475" s="517" t="str">
        <f t="shared" si="15"/>
        <v/>
      </c>
    </row>
    <row r="476" spans="1:5" ht="15" customHeight="1">
      <c r="A476" s="517"/>
      <c r="B476" s="528"/>
      <c r="C476" s="529"/>
      <c r="D476" s="517"/>
      <c r="E476" s="517" t="str">
        <f t="shared" si="15"/>
        <v/>
      </c>
    </row>
    <row r="477" spans="1:5" ht="15" customHeight="1">
      <c r="A477" s="517"/>
      <c r="B477" s="528"/>
      <c r="C477" s="529"/>
      <c r="D477" s="517"/>
      <c r="E477" s="517" t="str">
        <f t="shared" si="15"/>
        <v/>
      </c>
    </row>
    <row r="478" spans="1:5" ht="15" customHeight="1">
      <c r="A478" s="517"/>
      <c r="B478" s="528"/>
      <c r="C478" s="529"/>
      <c r="D478" s="517"/>
      <c r="E478" s="517" t="str">
        <f t="shared" si="15"/>
        <v/>
      </c>
    </row>
    <row r="479" spans="1:5" ht="15" customHeight="1">
      <c r="A479" s="517"/>
      <c r="B479" s="528"/>
      <c r="C479" s="529"/>
      <c r="D479" s="517"/>
      <c r="E479" s="517" t="str">
        <f t="shared" si="15"/>
        <v/>
      </c>
    </row>
    <row r="480" spans="1:5" ht="15" customHeight="1">
      <c r="A480" s="517"/>
      <c r="B480" s="528"/>
      <c r="C480" s="529"/>
      <c r="D480" s="517"/>
      <c r="E480" s="517" t="str">
        <f>IFERROR(VLOOKUP(D480,Tabla_Indices,5,FALSE),"")</f>
        <v/>
      </c>
    </row>
    <row r="481" spans="1:5" ht="15" customHeight="1">
      <c r="A481" s="517"/>
      <c r="B481" s="528"/>
      <c r="C481" s="529"/>
      <c r="D481" s="517"/>
      <c r="E481" s="517" t="str">
        <f t="shared" si="15"/>
        <v/>
      </c>
    </row>
    <row r="482" spans="1:5" ht="15" customHeight="1">
      <c r="A482" s="517"/>
      <c r="B482" s="528"/>
      <c r="C482" s="529"/>
      <c r="D482" s="517"/>
      <c r="E482" s="517" t="str">
        <f t="shared" ref="E482:E511" si="16">IFERROR(VLOOKUP(D482,Tabla_Indices,5,FALSE),"")</f>
        <v/>
      </c>
    </row>
    <row r="483" spans="1:5" ht="15" customHeight="1">
      <c r="A483" s="517"/>
      <c r="B483" s="528"/>
      <c r="C483" s="529"/>
      <c r="D483" s="517"/>
      <c r="E483" s="517" t="str">
        <f t="shared" si="16"/>
        <v/>
      </c>
    </row>
    <row r="484" spans="1:5" ht="15" customHeight="1">
      <c r="A484" s="517"/>
      <c r="B484" s="528"/>
      <c r="C484" s="529"/>
      <c r="D484" s="517"/>
      <c r="E484" s="517" t="str">
        <f t="shared" si="16"/>
        <v/>
      </c>
    </row>
    <row r="485" spans="1:5" ht="15" customHeight="1">
      <c r="A485" s="517"/>
      <c r="B485" s="528"/>
      <c r="C485" s="529"/>
      <c r="D485" s="517"/>
      <c r="E485" s="517" t="str">
        <f t="shared" si="16"/>
        <v/>
      </c>
    </row>
    <row r="486" spans="1:5" ht="15" customHeight="1">
      <c r="A486" s="517"/>
      <c r="B486" s="528"/>
      <c r="C486" s="529"/>
      <c r="D486" s="517"/>
      <c r="E486" s="517" t="str">
        <f t="shared" si="16"/>
        <v/>
      </c>
    </row>
    <row r="487" spans="1:5" ht="15" customHeight="1">
      <c r="A487" s="517"/>
      <c r="B487" s="528"/>
      <c r="C487" s="529"/>
      <c r="D487" s="517"/>
      <c r="E487" s="517" t="str">
        <f t="shared" ref="E487:E492" si="17">IFERROR(VLOOKUP(D487,Tabla_Indices,5,FALSE),"")</f>
        <v/>
      </c>
    </row>
    <row r="488" spans="1:5" ht="15" customHeight="1">
      <c r="A488" s="517"/>
      <c r="B488" s="528"/>
      <c r="C488" s="529"/>
      <c r="D488" s="517"/>
      <c r="E488" s="517" t="str">
        <f t="shared" si="17"/>
        <v/>
      </c>
    </row>
    <row r="489" spans="1:5" ht="15" customHeight="1">
      <c r="A489" s="517"/>
      <c r="B489" s="528"/>
      <c r="C489" s="529"/>
      <c r="D489" s="517"/>
      <c r="E489" s="517" t="str">
        <f t="shared" si="17"/>
        <v/>
      </c>
    </row>
    <row r="490" spans="1:5" ht="15" customHeight="1">
      <c r="A490" s="517"/>
      <c r="B490" s="528"/>
      <c r="C490" s="529"/>
      <c r="D490" s="517"/>
      <c r="E490" s="517" t="str">
        <f t="shared" si="17"/>
        <v/>
      </c>
    </row>
    <row r="491" spans="1:5" ht="15" customHeight="1">
      <c r="A491" s="517"/>
      <c r="B491" s="528"/>
      <c r="C491" s="529"/>
      <c r="D491" s="517"/>
      <c r="E491" s="517" t="str">
        <f t="shared" si="17"/>
        <v/>
      </c>
    </row>
    <row r="492" spans="1:5" ht="15" customHeight="1">
      <c r="A492" s="517"/>
      <c r="B492" s="528"/>
      <c r="C492" s="529"/>
      <c r="D492" s="517"/>
      <c r="E492" s="517" t="str">
        <f t="shared" si="17"/>
        <v/>
      </c>
    </row>
    <row r="493" spans="1:5" ht="15" customHeight="1">
      <c r="E493" s="523" t="str">
        <f t="shared" si="16"/>
        <v/>
      </c>
    </row>
    <row r="494" spans="1:5" ht="15" customHeight="1">
      <c r="A494" s="524" t="s">
        <v>1254</v>
      </c>
      <c r="E494" s="523" t="str">
        <f t="shared" si="16"/>
        <v/>
      </c>
    </row>
    <row r="495" spans="1:5" ht="15" customHeight="1">
      <c r="A495" s="517"/>
      <c r="B495" s="528"/>
      <c r="C495" s="529"/>
      <c r="D495" s="517"/>
      <c r="E495" s="517" t="str">
        <f t="shared" si="16"/>
        <v/>
      </c>
    </row>
    <row r="496" spans="1:5" ht="15" customHeight="1">
      <c r="A496" s="517"/>
      <c r="B496" s="528"/>
      <c r="C496" s="529"/>
      <c r="D496" s="517"/>
      <c r="E496" s="517" t="str">
        <f t="shared" si="16"/>
        <v/>
      </c>
    </row>
    <row r="497" spans="1:5" ht="15" customHeight="1">
      <c r="A497" s="517"/>
      <c r="B497" s="528"/>
      <c r="C497" s="529"/>
      <c r="D497" s="517"/>
      <c r="E497" s="517" t="str">
        <f t="shared" si="16"/>
        <v/>
      </c>
    </row>
    <row r="498" spans="1:5" ht="15" customHeight="1">
      <c r="A498" s="517"/>
      <c r="B498" s="528"/>
      <c r="C498" s="529"/>
      <c r="D498" s="517"/>
      <c r="E498" s="517" t="str">
        <f t="shared" si="16"/>
        <v/>
      </c>
    </row>
    <row r="499" spans="1:5" ht="15" customHeight="1">
      <c r="A499" s="517"/>
      <c r="B499" s="528"/>
      <c r="C499" s="529"/>
      <c r="D499" s="517"/>
      <c r="E499" s="517" t="str">
        <f t="shared" si="16"/>
        <v/>
      </c>
    </row>
    <row r="500" spans="1:5" ht="15" customHeight="1">
      <c r="A500" s="517"/>
      <c r="B500" s="528"/>
      <c r="C500" s="529"/>
      <c r="D500" s="517"/>
      <c r="E500" s="517" t="str">
        <f t="shared" si="16"/>
        <v/>
      </c>
    </row>
    <row r="501" spans="1:5" ht="15" customHeight="1">
      <c r="A501" s="517"/>
      <c r="B501" s="528"/>
      <c r="C501" s="529"/>
      <c r="D501" s="517"/>
      <c r="E501" s="517" t="str">
        <f t="shared" si="16"/>
        <v/>
      </c>
    </row>
    <row r="502" spans="1:5" ht="15" customHeight="1">
      <c r="A502" s="517"/>
      <c r="B502" s="528"/>
      <c r="C502" s="529"/>
      <c r="D502" s="517"/>
      <c r="E502" s="517" t="str">
        <f t="shared" si="16"/>
        <v/>
      </c>
    </row>
    <row r="503" spans="1:5" ht="15" customHeight="1">
      <c r="A503" s="517"/>
      <c r="B503" s="528"/>
      <c r="C503" s="529"/>
      <c r="D503" s="517"/>
      <c r="E503" s="517" t="str">
        <f t="shared" si="16"/>
        <v/>
      </c>
    </row>
    <row r="504" spans="1:5" ht="15" customHeight="1">
      <c r="A504" s="409"/>
      <c r="B504" s="528"/>
      <c r="C504" s="529"/>
      <c r="D504" s="517"/>
      <c r="E504" s="517" t="str">
        <f t="shared" si="16"/>
        <v/>
      </c>
    </row>
    <row r="505" spans="1:5" ht="15" customHeight="1">
      <c r="A505" s="517"/>
      <c r="B505" s="528"/>
      <c r="C505" s="529"/>
      <c r="D505" s="517"/>
      <c r="E505" s="517" t="str">
        <f t="shared" si="16"/>
        <v/>
      </c>
    </row>
    <row r="506" spans="1:5" ht="15" customHeight="1">
      <c r="A506" s="517"/>
      <c r="B506" s="528"/>
      <c r="C506" s="529"/>
      <c r="D506" s="517"/>
      <c r="E506" s="517" t="str">
        <f t="shared" si="16"/>
        <v/>
      </c>
    </row>
    <row r="507" spans="1:5" ht="15" customHeight="1">
      <c r="A507" s="517"/>
      <c r="B507" s="528"/>
      <c r="C507" s="529"/>
      <c r="D507" s="517"/>
      <c r="E507" s="517" t="str">
        <f t="shared" si="16"/>
        <v/>
      </c>
    </row>
    <row r="508" spans="1:5" ht="15" customHeight="1">
      <c r="A508" s="517"/>
      <c r="B508" s="528"/>
      <c r="C508" s="529"/>
      <c r="D508" s="517"/>
      <c r="E508" s="517" t="str">
        <f t="shared" si="16"/>
        <v/>
      </c>
    </row>
    <row r="509" spans="1:5" ht="15" customHeight="1">
      <c r="A509" s="517"/>
      <c r="B509" s="528"/>
      <c r="C509" s="529"/>
      <c r="D509" s="517"/>
      <c r="E509" s="517" t="str">
        <f t="shared" si="16"/>
        <v/>
      </c>
    </row>
    <row r="510" spans="1:5" ht="15" customHeight="1">
      <c r="A510" s="517"/>
      <c r="B510" s="528"/>
      <c r="C510" s="529"/>
      <c r="D510" s="517"/>
      <c r="E510" s="517" t="str">
        <f t="shared" si="16"/>
        <v/>
      </c>
    </row>
    <row r="511" spans="1:5" ht="15" customHeight="1">
      <c r="A511" s="517"/>
      <c r="B511" s="528"/>
      <c r="C511" s="529"/>
      <c r="D511" s="517"/>
      <c r="E511" s="517" t="str">
        <f t="shared" si="16"/>
        <v/>
      </c>
    </row>
  </sheetData>
  <sortState ref="K1:K3789">
    <sortCondition ref="K1:K3789"/>
  </sortState>
  <pageMargins left="1.1811023622047245" right="0.78740157480314965" top="1.1811023622047245" bottom="0.78740157480314965" header="0.39370078740157483" footer="0.39370078740157483"/>
  <pageSetup paperSize="9" scale="76" fitToHeight="111" orientation="landscape" r:id="rId1"/>
  <headerFooter>
    <oddHeader>&amp;L&amp;G</oddHeader>
  </headerFooter>
  <legacyDrawing r:id="rId2"/>
</worksheet>
</file>

<file path=xl/worksheets/sheet16.xml><?xml version="1.0" encoding="utf-8"?>
<worksheet xmlns="http://schemas.openxmlformats.org/spreadsheetml/2006/main" xmlns:r="http://schemas.openxmlformats.org/officeDocument/2006/relationships">
  <sheetPr codeName="Hoja5">
    <pageSetUpPr fitToPage="1"/>
  </sheetPr>
  <dimension ref="G1:G3"/>
  <sheetViews>
    <sheetView zoomScaleNormal="100" workbookViewId="0">
      <selection activeCell="U17" sqref="U17"/>
    </sheetView>
  </sheetViews>
  <sheetFormatPr baseColWidth="10" defaultColWidth="10.7109375" defaultRowHeight="15"/>
  <cols>
    <col min="1" max="16384" width="10.7109375" style="1"/>
  </cols>
  <sheetData>
    <row r="1" spans="7:7" ht="23.25">
      <c r="G1" s="129" t="str">
        <f>"OBRA:  "&amp; Obra</f>
        <v>OBRA:  BARRIO SAN CAYETANO - DPTO. CHIMBAS</v>
      </c>
    </row>
    <row r="2" spans="7:7" ht="23.25">
      <c r="G2" s="129" t="s">
        <v>1131</v>
      </c>
    </row>
    <row r="3" spans="7:7" ht="23.25">
      <c r="G3" s="129" t="s">
        <v>1132</v>
      </c>
    </row>
  </sheetData>
  <pageMargins left="1.7716535433070868" right="0.78740157480314965" top="1.3779527559055118" bottom="0.78740157480314965" header="0.78740157480314965" footer="0.39370078740157483"/>
  <pageSetup paperSize="5" scale="77" orientation="landscape"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sheetPr codeName="Hoja6">
    <pageSetUpPr fitToPage="1"/>
  </sheetPr>
  <dimension ref="G1:G3"/>
  <sheetViews>
    <sheetView zoomScale="80" zoomScaleNormal="80" workbookViewId="0">
      <selection activeCell="E61" sqref="E61"/>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7" ht="23.25">
      <c r="G1" s="129" t="str">
        <f>"OBRA:  "&amp; Obra</f>
        <v>OBRA:  BARRIO SAN CAYETANO - DPTO. CHIMBAS</v>
      </c>
    </row>
    <row r="2" spans="7:7" ht="23.25">
      <c r="G2" s="129" t="s">
        <v>1133</v>
      </c>
    </row>
    <row r="3" spans="7:7" ht="23.25">
      <c r="G3" s="129" t="s">
        <v>1134</v>
      </c>
    </row>
  </sheetData>
  <pageMargins left="1.1811023622047245" right="0.78740157480314965" top="1.3779527559055118" bottom="0.78740157480314965" header="0.78740157480314965" footer="0.39370078740157483"/>
  <pageSetup paperSize="5" scale="69" pageOrder="overThenDown" orientation="landscape" r:id="rId1"/>
  <headerFooter>
    <oddHeader xml:space="preserve">&amp;C&amp;G
</oddHeader>
  </headerFooter>
  <drawing r:id="rId2"/>
  <legacyDrawingHF r:id="rId3"/>
</worksheet>
</file>

<file path=xl/worksheets/sheet18.xml><?xml version="1.0" encoding="utf-8"?>
<worksheet xmlns="http://schemas.openxmlformats.org/spreadsheetml/2006/main" xmlns:r="http://schemas.openxmlformats.org/officeDocument/2006/relationships">
  <sheetPr codeName="Hoja9"/>
  <dimension ref="A1:G969"/>
  <sheetViews>
    <sheetView topLeftCell="A315" workbookViewId="0">
      <selection activeCell="A340" sqref="A340"/>
    </sheetView>
  </sheetViews>
  <sheetFormatPr baseColWidth="10" defaultColWidth="11.42578125" defaultRowHeight="11.25"/>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c r="B1" s="7" t="s">
        <v>547</v>
      </c>
      <c r="D1" s="8"/>
    </row>
    <row r="3" spans="1:7" ht="12.75" customHeight="1">
      <c r="A3" s="634" t="s">
        <v>348</v>
      </c>
      <c r="B3" s="9" t="s">
        <v>43</v>
      </c>
      <c r="C3" s="10"/>
      <c r="D3" s="10"/>
      <c r="E3" s="634" t="s">
        <v>44</v>
      </c>
      <c r="F3" s="10"/>
      <c r="G3" s="10"/>
    </row>
    <row r="4" spans="1:7">
      <c r="A4" s="634"/>
      <c r="B4" s="9" t="s">
        <v>45</v>
      </c>
      <c r="C4" s="10"/>
      <c r="D4" s="10"/>
      <c r="E4" s="634"/>
      <c r="F4" s="10"/>
      <c r="G4" s="10"/>
    </row>
    <row r="5" spans="1:7">
      <c r="A5" s="8"/>
      <c r="B5" s="8"/>
      <c r="C5" s="8"/>
      <c r="D5" s="8"/>
      <c r="E5" s="8"/>
      <c r="F5" s="8"/>
      <c r="G5" s="8"/>
    </row>
    <row r="6" spans="1:7" ht="11.25" customHeight="1">
      <c r="A6" s="9" t="str">
        <f t="shared" ref="A6:A69" si="0">CONCATENATE("INDEC-CM - ",B6,C6,D6)</f>
        <v>INDEC-CM - 37210-51</v>
      </c>
      <c r="B6" s="12">
        <v>37210</v>
      </c>
      <c r="C6" s="13" t="s">
        <v>46</v>
      </c>
      <c r="D6" s="9">
        <v>51</v>
      </c>
      <c r="E6" s="11" t="s">
        <v>47</v>
      </c>
    </row>
    <row r="7" spans="1:7">
      <c r="A7" s="9" t="str">
        <f t="shared" si="0"/>
        <v>INDEC-CM - 37210-52</v>
      </c>
      <c r="B7" s="12">
        <v>37210</v>
      </c>
      <c r="C7" s="13" t="s">
        <v>46</v>
      </c>
      <c r="D7" s="9">
        <v>52</v>
      </c>
      <c r="E7" s="11" t="s">
        <v>48</v>
      </c>
    </row>
    <row r="8" spans="1:7">
      <c r="A8" s="9" t="str">
        <f t="shared" si="0"/>
        <v>INDEC-CM - 42911-81</v>
      </c>
      <c r="B8" s="12">
        <v>42911</v>
      </c>
      <c r="C8" s="13" t="s">
        <v>46</v>
      </c>
      <c r="D8" s="9">
        <v>81</v>
      </c>
      <c r="E8" s="14" t="s">
        <v>49</v>
      </c>
      <c r="F8" s="14"/>
      <c r="G8" s="14"/>
    </row>
    <row r="9" spans="1:7">
      <c r="A9" s="9" t="str">
        <f t="shared" si="0"/>
        <v>INDEC-CM - 41242-11</v>
      </c>
      <c r="B9" s="12">
        <v>41242</v>
      </c>
      <c r="C9" s="13" t="s">
        <v>46</v>
      </c>
      <c r="D9" s="9">
        <v>11</v>
      </c>
      <c r="E9" s="14" t="s">
        <v>50</v>
      </c>
      <c r="F9" s="14"/>
      <c r="G9" s="14"/>
    </row>
    <row r="10" spans="1:7">
      <c r="A10" s="9" t="str">
        <f t="shared" si="0"/>
        <v>INDEC-CM - 37440-21</v>
      </c>
      <c r="B10" s="12">
        <v>37440</v>
      </c>
      <c r="C10" s="13" t="s">
        <v>46</v>
      </c>
      <c r="D10" s="9">
        <v>21</v>
      </c>
      <c r="E10" s="11" t="s">
        <v>51</v>
      </c>
    </row>
    <row r="11" spans="1:7">
      <c r="A11" s="9" t="str">
        <f t="shared" si="0"/>
        <v>INDEC-CM - 38130-13</v>
      </c>
      <c r="B11" s="12">
        <v>38130</v>
      </c>
      <c r="C11" s="13" t="s">
        <v>46</v>
      </c>
      <c r="D11" s="9">
        <v>13</v>
      </c>
      <c r="E11" s="14" t="s">
        <v>52</v>
      </c>
      <c r="F11" s="14"/>
      <c r="G11" s="14"/>
    </row>
    <row r="12" spans="1:7">
      <c r="A12" s="9" t="str">
        <f t="shared" si="0"/>
        <v>INDEC-CM - 38130-12</v>
      </c>
      <c r="B12" s="12">
        <v>38130</v>
      </c>
      <c r="C12" s="13" t="s">
        <v>46</v>
      </c>
      <c r="D12" s="9">
        <v>12</v>
      </c>
      <c r="E12" s="14" t="s">
        <v>53</v>
      </c>
      <c r="F12" s="14"/>
      <c r="G12" s="14"/>
    </row>
    <row r="13" spans="1:7">
      <c r="A13" s="9" t="str">
        <f t="shared" si="0"/>
        <v>INDEC-CM - 38130-11</v>
      </c>
      <c r="B13" s="12">
        <v>38130</v>
      </c>
      <c r="C13" s="13" t="s">
        <v>46</v>
      </c>
      <c r="D13" s="9">
        <v>11</v>
      </c>
      <c r="E13" s="14" t="s">
        <v>54</v>
      </c>
      <c r="F13" s="14"/>
      <c r="G13" s="14"/>
    </row>
    <row r="14" spans="1:7">
      <c r="A14" s="9" t="str">
        <f t="shared" si="0"/>
        <v>INDEC-CM - 27230-11</v>
      </c>
      <c r="B14" s="12">
        <v>27230</v>
      </c>
      <c r="C14" s="13" t="s">
        <v>46</v>
      </c>
      <c r="D14" s="9">
        <v>11</v>
      </c>
      <c r="E14" s="14" t="s">
        <v>55</v>
      </c>
      <c r="F14" s="14"/>
      <c r="G14" s="14"/>
    </row>
    <row r="15" spans="1:7">
      <c r="A15" s="9" t="str">
        <f t="shared" si="0"/>
        <v>INDEC-CM - 44821-11</v>
      </c>
      <c r="B15" s="12">
        <v>44821</v>
      </c>
      <c r="C15" s="13" t="s">
        <v>46</v>
      </c>
      <c r="D15" s="9">
        <v>11</v>
      </c>
      <c r="E15" s="11" t="s">
        <v>56</v>
      </c>
    </row>
    <row r="16" spans="1:7">
      <c r="A16" s="9" t="str">
        <f t="shared" si="0"/>
        <v>INDEC-CM - 37560-11</v>
      </c>
      <c r="B16" s="12">
        <v>37560</v>
      </c>
      <c r="C16" s="13" t="s">
        <v>46</v>
      </c>
      <c r="D16" s="9">
        <v>11</v>
      </c>
      <c r="E16" s="14" t="s">
        <v>57</v>
      </c>
      <c r="F16" s="14"/>
      <c r="G16" s="14"/>
    </row>
    <row r="17" spans="1:7">
      <c r="A17" s="9" t="str">
        <f t="shared" si="0"/>
        <v>INDEC-CM - 15400-11</v>
      </c>
      <c r="B17" s="12">
        <v>15400</v>
      </c>
      <c r="C17" s="13" t="s">
        <v>46</v>
      </c>
      <c r="D17" s="9">
        <v>11</v>
      </c>
      <c r="E17" s="14" t="s">
        <v>58</v>
      </c>
      <c r="F17" s="14"/>
      <c r="G17" s="14"/>
    </row>
    <row r="18" spans="1:7">
      <c r="A18" s="9" t="str">
        <f t="shared" si="0"/>
        <v>INDEC-CM - 15310-11</v>
      </c>
      <c r="B18" s="12">
        <v>15310</v>
      </c>
      <c r="C18" s="13" t="s">
        <v>46</v>
      </c>
      <c r="D18" s="9">
        <v>11</v>
      </c>
      <c r="E18" s="11" t="s">
        <v>59</v>
      </c>
    </row>
    <row r="19" spans="1:7">
      <c r="A19" s="9" t="str">
        <f t="shared" si="0"/>
        <v>INDEC-CM - 46531-11</v>
      </c>
      <c r="B19" s="12">
        <v>46531</v>
      </c>
      <c r="C19" s="13" t="s">
        <v>46</v>
      </c>
      <c r="D19" s="9">
        <v>11</v>
      </c>
      <c r="E19" s="14" t="s">
        <v>60</v>
      </c>
      <c r="F19" s="14"/>
      <c r="G19" s="14"/>
    </row>
    <row r="20" spans="1:7">
      <c r="A20" s="9" t="str">
        <f t="shared" si="0"/>
        <v>INDEC-CM - 43540-11</v>
      </c>
      <c r="B20" s="12">
        <v>43540</v>
      </c>
      <c r="C20" s="13" t="s">
        <v>46</v>
      </c>
      <c r="D20" s="9">
        <v>11</v>
      </c>
      <c r="E20" s="11" t="s">
        <v>61</v>
      </c>
    </row>
    <row r="21" spans="1:7">
      <c r="A21" s="9" t="str">
        <f t="shared" si="0"/>
        <v>INDEC-CM - 43540-12</v>
      </c>
      <c r="B21" s="12">
        <v>43540</v>
      </c>
      <c r="C21" s="13" t="s">
        <v>46</v>
      </c>
      <c r="D21" s="9">
        <v>12</v>
      </c>
      <c r="E21" s="11" t="s">
        <v>62</v>
      </c>
    </row>
    <row r="22" spans="1:7">
      <c r="A22" s="9" t="str">
        <f t="shared" si="0"/>
        <v>INDEC-CM - 37370-21</v>
      </c>
      <c r="B22" s="12">
        <v>37370</v>
      </c>
      <c r="C22" s="13" t="s">
        <v>46</v>
      </c>
      <c r="D22" s="9">
        <v>21</v>
      </c>
      <c r="E22" s="11" t="s">
        <v>63</v>
      </c>
    </row>
    <row r="23" spans="1:7">
      <c r="A23" s="9" t="str">
        <f t="shared" si="0"/>
        <v>INDEC-CM - 37370-11</v>
      </c>
      <c r="B23" s="12">
        <v>37370</v>
      </c>
      <c r="C23" s="13" t="s">
        <v>46</v>
      </c>
      <c r="D23" s="9">
        <v>11</v>
      </c>
      <c r="E23" s="11" t="s">
        <v>64</v>
      </c>
    </row>
    <row r="24" spans="1:7">
      <c r="A24" s="9" t="str">
        <f t="shared" si="0"/>
        <v>INDEC-CM - 37370-12</v>
      </c>
      <c r="B24" s="12">
        <v>37370</v>
      </c>
      <c r="C24" s="13" t="s">
        <v>46</v>
      </c>
      <c r="D24" s="9">
        <v>12</v>
      </c>
      <c r="E24" s="11" t="s">
        <v>65</v>
      </c>
    </row>
    <row r="25" spans="1:7">
      <c r="A25" s="9" t="str">
        <f t="shared" si="0"/>
        <v>INDEC-CM - 37690-11</v>
      </c>
      <c r="B25" s="12">
        <v>37690</v>
      </c>
      <c r="C25" s="13" t="s">
        <v>46</v>
      </c>
      <c r="D25" s="9">
        <v>11</v>
      </c>
      <c r="E25" s="11" t="s">
        <v>66</v>
      </c>
    </row>
    <row r="26" spans="1:7">
      <c r="A26" s="9" t="str">
        <f t="shared" si="0"/>
        <v>INDEC-CM - 42911-11</v>
      </c>
      <c r="B26" s="12">
        <v>42911</v>
      </c>
      <c r="C26" s="13" t="s">
        <v>46</v>
      </c>
      <c r="D26" s="9">
        <v>11</v>
      </c>
      <c r="E26" s="11" t="s">
        <v>67</v>
      </c>
    </row>
    <row r="27" spans="1:7">
      <c r="A27" s="9" t="str">
        <f t="shared" si="0"/>
        <v>INDEC-CM - 37129-11</v>
      </c>
      <c r="B27" s="12">
        <v>37129</v>
      </c>
      <c r="C27" s="13" t="s">
        <v>46</v>
      </c>
      <c r="D27" s="9">
        <v>11</v>
      </c>
      <c r="E27" s="11" t="s">
        <v>68</v>
      </c>
    </row>
    <row r="28" spans="1:7">
      <c r="A28" s="9" t="str">
        <f t="shared" si="0"/>
        <v>INDEC-CM - 35110-41</v>
      </c>
      <c r="B28" s="12">
        <v>35110</v>
      </c>
      <c r="C28" s="13" t="s">
        <v>46</v>
      </c>
      <c r="D28" s="9">
        <v>41</v>
      </c>
      <c r="E28" s="11" t="s">
        <v>69</v>
      </c>
    </row>
    <row r="29" spans="1:7">
      <c r="A29" s="9" t="str">
        <f t="shared" si="0"/>
        <v>INDEC-CM - 37210-23</v>
      </c>
      <c r="B29" s="12">
        <v>37210</v>
      </c>
      <c r="C29" s="13" t="s">
        <v>46</v>
      </c>
      <c r="D29" s="9">
        <v>23</v>
      </c>
      <c r="E29" s="11" t="s">
        <v>70</v>
      </c>
    </row>
    <row r="30" spans="1:7">
      <c r="A30" s="9" t="str">
        <f t="shared" si="0"/>
        <v>INDEC-CM - 37210-22</v>
      </c>
      <c r="B30" s="12">
        <v>37210</v>
      </c>
      <c r="C30" s="13" t="s">
        <v>46</v>
      </c>
      <c r="D30" s="9">
        <v>22</v>
      </c>
      <c r="E30" s="11" t="s">
        <v>71</v>
      </c>
    </row>
    <row r="31" spans="1:7">
      <c r="A31" s="9" t="str">
        <f t="shared" si="0"/>
        <v>INDEC-CM - 37210-21</v>
      </c>
      <c r="B31" s="12">
        <v>37210</v>
      </c>
      <c r="C31" s="13" t="s">
        <v>46</v>
      </c>
      <c r="D31" s="9">
        <v>21</v>
      </c>
      <c r="E31" s="11" t="s">
        <v>72</v>
      </c>
    </row>
    <row r="32" spans="1:7">
      <c r="A32" s="9" t="str">
        <f t="shared" si="0"/>
        <v>INDEC-CM - 41543-21</v>
      </c>
      <c r="B32" s="12">
        <v>41543</v>
      </c>
      <c r="C32" s="13" t="s">
        <v>46</v>
      </c>
      <c r="D32" s="9">
        <v>21</v>
      </c>
      <c r="E32" s="11" t="s">
        <v>73</v>
      </c>
    </row>
    <row r="33" spans="1:5">
      <c r="A33" s="9" t="str">
        <f t="shared" si="0"/>
        <v>INDEC-CM - 46340-31</v>
      </c>
      <c r="B33" s="12">
        <v>46340</v>
      </c>
      <c r="C33" s="13" t="s">
        <v>46</v>
      </c>
      <c r="D33" s="9">
        <v>31</v>
      </c>
      <c r="E33" s="11" t="s">
        <v>74</v>
      </c>
    </row>
    <row r="34" spans="1:5">
      <c r="A34" s="9" t="str">
        <f t="shared" si="0"/>
        <v>INDEC-CM - 46320-11</v>
      </c>
      <c r="B34" s="12">
        <v>46320</v>
      </c>
      <c r="C34" s="13" t="s">
        <v>46</v>
      </c>
      <c r="D34" s="9">
        <v>11</v>
      </c>
      <c r="E34" s="11" t="s">
        <v>75</v>
      </c>
    </row>
    <row r="35" spans="1:5">
      <c r="A35" s="9" t="str">
        <f t="shared" si="0"/>
        <v>INDEC-CM - 46340-11</v>
      </c>
      <c r="B35" s="12">
        <v>46340</v>
      </c>
      <c r="C35" s="13" t="s">
        <v>46</v>
      </c>
      <c r="D35" s="9">
        <v>11</v>
      </c>
      <c r="E35" s="11" t="s">
        <v>76</v>
      </c>
    </row>
    <row r="36" spans="1:5">
      <c r="A36" s="9" t="str">
        <f t="shared" si="0"/>
        <v>INDEC-CM - 46340-12</v>
      </c>
      <c r="B36" s="12">
        <v>46340</v>
      </c>
      <c r="C36" s="13" t="s">
        <v>46</v>
      </c>
      <c r="D36" s="9">
        <v>12</v>
      </c>
      <c r="E36" s="11" t="s">
        <v>77</v>
      </c>
    </row>
    <row r="37" spans="1:5">
      <c r="A37" s="9" t="str">
        <f t="shared" si="0"/>
        <v>INDEC-CM - 46340-21</v>
      </c>
      <c r="B37" s="12">
        <v>46340</v>
      </c>
      <c r="C37" s="13" t="s">
        <v>46</v>
      </c>
      <c r="D37" s="9">
        <v>21</v>
      </c>
      <c r="E37" s="11" t="s">
        <v>78</v>
      </c>
    </row>
    <row r="38" spans="1:5">
      <c r="A38" s="9" t="str">
        <f t="shared" si="0"/>
        <v>INDEC-CM - 46212-21</v>
      </c>
      <c r="B38" s="12">
        <v>46212</v>
      </c>
      <c r="C38" s="13" t="s">
        <v>46</v>
      </c>
      <c r="D38" s="9">
        <v>21</v>
      </c>
      <c r="E38" s="11" t="s">
        <v>79</v>
      </c>
    </row>
    <row r="39" spans="1:5">
      <c r="A39" s="9" t="str">
        <f t="shared" si="0"/>
        <v>INDEC-CM - 42999-23</v>
      </c>
      <c r="B39" s="12">
        <v>42999</v>
      </c>
      <c r="C39" s="13" t="s">
        <v>46</v>
      </c>
      <c r="D39" s="9">
        <v>23</v>
      </c>
      <c r="E39" s="11" t="s">
        <v>80</v>
      </c>
    </row>
    <row r="40" spans="1:5">
      <c r="A40" s="9" t="str">
        <f t="shared" si="0"/>
        <v>INDEC-CM - 42999-21</v>
      </c>
      <c r="B40" s="12">
        <v>42999</v>
      </c>
      <c r="C40" s="13" t="s">
        <v>46</v>
      </c>
      <c r="D40" s="9">
        <v>21</v>
      </c>
      <c r="E40" s="11" t="s">
        <v>81</v>
      </c>
    </row>
    <row r="41" spans="1:5">
      <c r="A41" s="9" t="str">
        <f t="shared" si="0"/>
        <v>INDEC-CM - 42999-31</v>
      </c>
      <c r="B41" s="12">
        <v>42999</v>
      </c>
      <c r="C41" s="13" t="s">
        <v>46</v>
      </c>
      <c r="D41" s="9">
        <v>31</v>
      </c>
      <c r="E41" s="11" t="s">
        <v>82</v>
      </c>
    </row>
    <row r="42" spans="1:5">
      <c r="A42" s="9" t="str">
        <f t="shared" si="0"/>
        <v>INDEC-CM - 42999-22</v>
      </c>
      <c r="B42" s="12">
        <v>42999</v>
      </c>
      <c r="C42" s="13" t="s">
        <v>46</v>
      </c>
      <c r="D42" s="9">
        <v>22</v>
      </c>
      <c r="E42" s="11" t="s">
        <v>83</v>
      </c>
    </row>
    <row r="43" spans="1:5">
      <c r="A43" s="9" t="str">
        <f t="shared" si="0"/>
        <v>INDEC-CM - 31600-63</v>
      </c>
      <c r="B43" s="12">
        <v>31600</v>
      </c>
      <c r="C43" s="13" t="s">
        <v>46</v>
      </c>
      <c r="D43" s="9">
        <v>63</v>
      </c>
      <c r="E43" s="11" t="s">
        <v>84</v>
      </c>
    </row>
    <row r="44" spans="1:5">
      <c r="A44" s="9" t="str">
        <f t="shared" si="0"/>
        <v>INDEC-CM - 31600-62</v>
      </c>
      <c r="B44" s="12">
        <v>31600</v>
      </c>
      <c r="C44" s="13" t="s">
        <v>46</v>
      </c>
      <c r="D44" s="9">
        <v>62</v>
      </c>
      <c r="E44" s="11" t="s">
        <v>85</v>
      </c>
    </row>
    <row r="45" spans="1:5">
      <c r="A45" s="9" t="str">
        <f t="shared" si="0"/>
        <v>INDEC-CM - 31600-61</v>
      </c>
      <c r="B45" s="12">
        <v>31600</v>
      </c>
      <c r="C45" s="13" t="s">
        <v>46</v>
      </c>
      <c r="D45" s="9">
        <v>61</v>
      </c>
      <c r="E45" s="11" t="s">
        <v>86</v>
      </c>
    </row>
    <row r="46" spans="1:5">
      <c r="A46" s="9" t="str">
        <f t="shared" si="0"/>
        <v>INDEC-CM - 37420-11</v>
      </c>
      <c r="B46" s="12">
        <v>37420</v>
      </c>
      <c r="C46" s="13" t="s">
        <v>46</v>
      </c>
      <c r="D46" s="9">
        <v>11</v>
      </c>
      <c r="E46" s="11" t="s">
        <v>87</v>
      </c>
    </row>
    <row r="47" spans="1:5">
      <c r="A47" s="9" t="str">
        <f t="shared" si="0"/>
        <v>INDEC-CM - 37420-12</v>
      </c>
      <c r="B47" s="12">
        <v>37420</v>
      </c>
      <c r="C47" s="13" t="s">
        <v>46</v>
      </c>
      <c r="D47" s="9">
        <v>12</v>
      </c>
      <c r="E47" s="11" t="s">
        <v>88</v>
      </c>
    </row>
    <row r="48" spans="1:5">
      <c r="A48" s="9" t="str">
        <f t="shared" si="0"/>
        <v>INDEC-CM - 44822-11</v>
      </c>
      <c r="B48" s="12">
        <v>44822</v>
      </c>
      <c r="C48" s="13" t="s">
        <v>46</v>
      </c>
      <c r="D48" s="9">
        <v>11</v>
      </c>
      <c r="E48" s="11" t="s">
        <v>89</v>
      </c>
    </row>
    <row r="49" spans="1:5">
      <c r="A49" s="9" t="str">
        <f t="shared" si="0"/>
        <v>INDEC-CM - 44826-11</v>
      </c>
      <c r="B49" s="12">
        <v>44826</v>
      </c>
      <c r="C49" s="13" t="s">
        <v>46</v>
      </c>
      <c r="D49" s="9">
        <v>11</v>
      </c>
      <c r="E49" s="11" t="s">
        <v>90</v>
      </c>
    </row>
    <row r="50" spans="1:5">
      <c r="A50" s="9" t="str">
        <f t="shared" si="0"/>
        <v>INDEC-CM - 44826-12</v>
      </c>
      <c r="B50" s="12">
        <v>44826</v>
      </c>
      <c r="C50" s="13" t="s">
        <v>46</v>
      </c>
      <c r="D50" s="9">
        <v>12</v>
      </c>
      <c r="E50" s="11" t="s">
        <v>91</v>
      </c>
    </row>
    <row r="51" spans="1:5">
      <c r="A51" s="9" t="str">
        <f t="shared" si="0"/>
        <v>INDEC-CM - 42911-21</v>
      </c>
      <c r="B51" s="12">
        <v>42911</v>
      </c>
      <c r="C51" s="13" t="s">
        <v>46</v>
      </c>
      <c r="D51" s="9">
        <v>21</v>
      </c>
      <c r="E51" s="11" t="s">
        <v>92</v>
      </c>
    </row>
    <row r="52" spans="1:5">
      <c r="A52" s="9" t="str">
        <f t="shared" si="0"/>
        <v>INDEC-CM - 41277-21</v>
      </c>
      <c r="B52" s="12">
        <v>41277</v>
      </c>
      <c r="C52" s="13" t="s">
        <v>46</v>
      </c>
      <c r="D52" s="9">
        <v>21</v>
      </c>
      <c r="E52" s="11" t="s">
        <v>93</v>
      </c>
    </row>
    <row r="53" spans="1:5">
      <c r="A53" s="9" t="str">
        <f t="shared" si="0"/>
        <v>INDEC-CM - 41277-11</v>
      </c>
      <c r="B53" s="12">
        <v>41277</v>
      </c>
      <c r="C53" s="13" t="s">
        <v>46</v>
      </c>
      <c r="D53" s="9">
        <v>11</v>
      </c>
      <c r="E53" s="11" t="s">
        <v>94</v>
      </c>
    </row>
    <row r="54" spans="1:5">
      <c r="A54" s="9" t="str">
        <f t="shared" si="0"/>
        <v>INDEC-CM - 41516-11</v>
      </c>
      <c r="B54" s="12">
        <v>41516</v>
      </c>
      <c r="C54" s="13" t="s">
        <v>46</v>
      </c>
      <c r="D54" s="9">
        <v>11</v>
      </c>
      <c r="E54" s="11" t="s">
        <v>95</v>
      </c>
    </row>
    <row r="55" spans="1:5">
      <c r="A55" s="9" t="str">
        <f t="shared" si="0"/>
        <v>INDEC-CM - 41516-12</v>
      </c>
      <c r="B55" s="12">
        <v>41516</v>
      </c>
      <c r="C55" s="13" t="s">
        <v>46</v>
      </c>
      <c r="D55" s="9">
        <v>12</v>
      </c>
      <c r="E55" s="11" t="s">
        <v>96</v>
      </c>
    </row>
    <row r="56" spans="1:5">
      <c r="A56" s="9" t="str">
        <f t="shared" si="0"/>
        <v>INDEC-CM - 41273-11</v>
      </c>
      <c r="B56" s="12">
        <v>41273</v>
      </c>
      <c r="C56" s="13" t="s">
        <v>46</v>
      </c>
      <c r="D56" s="9">
        <v>11</v>
      </c>
      <c r="E56" s="11" t="s">
        <v>97</v>
      </c>
    </row>
    <row r="57" spans="1:5">
      <c r="A57" s="9" t="str">
        <f t="shared" si="0"/>
        <v>INDEC-CM - 41273-12</v>
      </c>
      <c r="B57" s="12">
        <v>41273</v>
      </c>
      <c r="C57" s="13" t="s">
        <v>46</v>
      </c>
      <c r="D57" s="9">
        <v>12</v>
      </c>
      <c r="E57" s="11" t="s">
        <v>98</v>
      </c>
    </row>
    <row r="58" spans="1:5">
      <c r="A58" s="9" t="str">
        <f t="shared" si="0"/>
        <v>INDEC-CM - 41277-41</v>
      </c>
      <c r="B58" s="12">
        <v>41277</v>
      </c>
      <c r="C58" s="13" t="s">
        <v>46</v>
      </c>
      <c r="D58" s="9">
        <v>41</v>
      </c>
      <c r="E58" s="11" t="s">
        <v>99</v>
      </c>
    </row>
    <row r="59" spans="1:5">
      <c r="A59" s="9" t="str">
        <f t="shared" si="0"/>
        <v>INDEC-CM - 41277-31</v>
      </c>
      <c r="B59" s="12">
        <v>41277</v>
      </c>
      <c r="C59" s="13" t="s">
        <v>46</v>
      </c>
      <c r="D59" s="9">
        <v>31</v>
      </c>
      <c r="E59" s="11" t="s">
        <v>100</v>
      </c>
    </row>
    <row r="60" spans="1:5">
      <c r="A60" s="9" t="str">
        <f t="shared" si="0"/>
        <v>INDEC-CM - 41543-11</v>
      </c>
      <c r="B60" s="12">
        <v>41543</v>
      </c>
      <c r="C60" s="13" t="s">
        <v>46</v>
      </c>
      <c r="D60" s="9">
        <v>11</v>
      </c>
      <c r="E60" s="11" t="s">
        <v>101</v>
      </c>
    </row>
    <row r="61" spans="1:5">
      <c r="A61" s="9" t="str">
        <f t="shared" si="0"/>
        <v>INDEC-CM - 36320-21</v>
      </c>
      <c r="B61" s="12">
        <v>36320</v>
      </c>
      <c r="C61" s="13" t="s">
        <v>46</v>
      </c>
      <c r="D61" s="9">
        <v>21</v>
      </c>
      <c r="E61" s="11" t="s">
        <v>102</v>
      </c>
    </row>
    <row r="62" spans="1:5">
      <c r="A62" s="9" t="str">
        <f t="shared" si="0"/>
        <v>INDEC-CM - 36320-22</v>
      </c>
      <c r="B62" s="12">
        <v>36320</v>
      </c>
      <c r="C62" s="13" t="s">
        <v>46</v>
      </c>
      <c r="D62" s="9">
        <v>22</v>
      </c>
      <c r="E62" s="11" t="s">
        <v>103</v>
      </c>
    </row>
    <row r="63" spans="1:5">
      <c r="A63" s="9" t="str">
        <f t="shared" si="0"/>
        <v>INDEC-CM - 36320-11</v>
      </c>
      <c r="B63" s="12">
        <v>36320</v>
      </c>
      <c r="C63" s="13" t="s">
        <v>46</v>
      </c>
      <c r="D63" s="9">
        <v>11</v>
      </c>
      <c r="E63" s="11" t="s">
        <v>104</v>
      </c>
    </row>
    <row r="64" spans="1:5">
      <c r="A64" s="9" t="str">
        <f t="shared" si="0"/>
        <v>INDEC-CM - 36320-12</v>
      </c>
      <c r="B64" s="12">
        <v>36320</v>
      </c>
      <c r="C64" s="13" t="s">
        <v>46</v>
      </c>
      <c r="D64" s="9">
        <v>12</v>
      </c>
      <c r="E64" s="11" t="s">
        <v>105</v>
      </c>
    </row>
    <row r="65" spans="1:7">
      <c r="A65" s="9" t="str">
        <f t="shared" si="0"/>
        <v>INDEC-CM - 15320-11</v>
      </c>
      <c r="B65" s="12">
        <v>15320</v>
      </c>
      <c r="C65" s="13" t="s">
        <v>46</v>
      </c>
      <c r="D65" s="9">
        <v>11</v>
      </c>
      <c r="E65" s="11" t="s">
        <v>106</v>
      </c>
    </row>
    <row r="66" spans="1:7">
      <c r="A66" s="9" t="str">
        <f t="shared" si="0"/>
        <v>INDEC-CM - 37350-61</v>
      </c>
      <c r="B66" s="12">
        <v>37350</v>
      </c>
      <c r="C66" s="13" t="s">
        <v>46</v>
      </c>
      <c r="D66" s="9">
        <v>61</v>
      </c>
      <c r="E66" s="14" t="s">
        <v>107</v>
      </c>
      <c r="F66" s="14"/>
      <c r="G66" s="14"/>
    </row>
    <row r="67" spans="1:7">
      <c r="A67" s="9" t="str">
        <f t="shared" si="0"/>
        <v>INDEC-CM - 37440-31</v>
      </c>
      <c r="B67" s="12">
        <v>37440</v>
      </c>
      <c r="C67" s="13" t="s">
        <v>46</v>
      </c>
      <c r="D67" s="9">
        <v>31</v>
      </c>
      <c r="E67" s="11" t="s">
        <v>108</v>
      </c>
    </row>
    <row r="68" spans="1:7">
      <c r="A68" s="9" t="str">
        <f t="shared" si="0"/>
        <v>INDEC-CM - 37440-11</v>
      </c>
      <c r="B68" s="12">
        <v>37440</v>
      </c>
      <c r="C68" s="13" t="s">
        <v>46</v>
      </c>
      <c r="D68" s="9">
        <v>11</v>
      </c>
      <c r="E68" s="11" t="s">
        <v>109</v>
      </c>
    </row>
    <row r="69" spans="1:7">
      <c r="A69" s="9" t="str">
        <f t="shared" si="0"/>
        <v>INDEC-CM - 44821-21</v>
      </c>
      <c r="B69" s="12">
        <v>44821</v>
      </c>
      <c r="C69" s="13" t="s">
        <v>46</v>
      </c>
      <c r="D69" s="9">
        <v>21</v>
      </c>
      <c r="E69" s="11" t="s">
        <v>110</v>
      </c>
    </row>
    <row r="70" spans="1:7">
      <c r="A70" s="9" t="str">
        <f t="shared" ref="A70:A133" si="1">CONCATENATE("INDEC-CM - ",B70,C70,D70)</f>
        <v>INDEC-CM - 36320-31</v>
      </c>
      <c r="B70" s="12">
        <v>36320</v>
      </c>
      <c r="C70" s="13" t="s">
        <v>46</v>
      </c>
      <c r="D70" s="9">
        <v>31</v>
      </c>
      <c r="E70" s="11" t="s">
        <v>111</v>
      </c>
    </row>
    <row r="71" spans="1:7">
      <c r="A71" s="9" t="str">
        <f t="shared" si="1"/>
        <v>INDEC-CM - 41278-12</v>
      </c>
      <c r="B71" s="12">
        <v>41278</v>
      </c>
      <c r="C71" s="13" t="s">
        <v>46</v>
      </c>
      <c r="D71" s="9">
        <v>12</v>
      </c>
      <c r="E71" s="14" t="s">
        <v>112</v>
      </c>
      <c r="F71" s="14"/>
      <c r="G71" s="14"/>
    </row>
    <row r="72" spans="1:7">
      <c r="A72" s="9" t="str">
        <f t="shared" si="1"/>
        <v>INDEC-CM - 41278-11</v>
      </c>
      <c r="B72" s="12">
        <v>41278</v>
      </c>
      <c r="C72" s="13" t="s">
        <v>46</v>
      </c>
      <c r="D72" s="9">
        <v>11</v>
      </c>
      <c r="E72" s="14" t="s">
        <v>113</v>
      </c>
      <c r="F72" s="14"/>
      <c r="G72" s="14"/>
    </row>
    <row r="73" spans="1:7">
      <c r="A73" s="9" t="str">
        <f t="shared" si="1"/>
        <v>INDEC-CM - 36320-41</v>
      </c>
      <c r="B73" s="12">
        <v>36320</v>
      </c>
      <c r="C73" s="13" t="s">
        <v>46</v>
      </c>
      <c r="D73" s="9">
        <v>41</v>
      </c>
      <c r="E73" s="11" t="s">
        <v>114</v>
      </c>
    </row>
    <row r="74" spans="1:7">
      <c r="A74" s="9" t="str">
        <f t="shared" si="1"/>
        <v>INDEC-CM - 41516-21</v>
      </c>
      <c r="B74" s="12">
        <v>41516</v>
      </c>
      <c r="C74" s="13" t="s">
        <v>46</v>
      </c>
      <c r="D74" s="9">
        <v>21</v>
      </c>
      <c r="E74" s="11" t="s">
        <v>115</v>
      </c>
    </row>
    <row r="75" spans="1:7">
      <c r="A75" s="9" t="str">
        <f t="shared" si="1"/>
        <v>INDEC-CM - 41278-22</v>
      </c>
      <c r="B75" s="12">
        <v>41278</v>
      </c>
      <c r="C75" s="13" t="s">
        <v>46</v>
      </c>
      <c r="D75" s="9">
        <v>22</v>
      </c>
      <c r="E75" s="14" t="s">
        <v>116</v>
      </c>
      <c r="F75" s="14"/>
      <c r="G75" s="14"/>
    </row>
    <row r="76" spans="1:7">
      <c r="A76" s="9" t="str">
        <f t="shared" si="1"/>
        <v>INDEC-CM - 46350-11</v>
      </c>
      <c r="B76" s="12">
        <v>46350</v>
      </c>
      <c r="C76" s="13" t="s">
        <v>46</v>
      </c>
      <c r="D76" s="9">
        <v>11</v>
      </c>
      <c r="E76" s="11" t="s">
        <v>117</v>
      </c>
    </row>
    <row r="77" spans="1:7">
      <c r="A77" s="9" t="str">
        <f t="shared" si="1"/>
        <v>INDEC-CM - 41278-41</v>
      </c>
      <c r="B77" s="12">
        <v>41278</v>
      </c>
      <c r="C77" s="13" t="s">
        <v>46</v>
      </c>
      <c r="D77" s="9">
        <v>41</v>
      </c>
      <c r="E77" s="14" t="s">
        <v>118</v>
      </c>
      <c r="F77" s="14"/>
      <c r="G77" s="14"/>
    </row>
    <row r="78" spans="1:7">
      <c r="A78" s="9" t="str">
        <f t="shared" si="1"/>
        <v>INDEC-CM - 42999-11</v>
      </c>
      <c r="B78" s="12">
        <v>42999</v>
      </c>
      <c r="C78" s="13" t="s">
        <v>46</v>
      </c>
      <c r="D78" s="9">
        <v>11</v>
      </c>
      <c r="E78" s="11" t="s">
        <v>119</v>
      </c>
    </row>
    <row r="79" spans="1:7">
      <c r="A79" s="9" t="str">
        <f t="shared" si="1"/>
        <v>INDEC-CM - 36320-51</v>
      </c>
      <c r="B79" s="12">
        <v>36320</v>
      </c>
      <c r="C79" s="13" t="s">
        <v>46</v>
      </c>
      <c r="D79" s="9">
        <v>51</v>
      </c>
      <c r="E79" s="11" t="s">
        <v>120</v>
      </c>
    </row>
    <row r="80" spans="1:7">
      <c r="A80" s="9" t="str">
        <f t="shared" si="1"/>
        <v>INDEC-CM - 31600-12</v>
      </c>
      <c r="B80" s="12">
        <v>31600</v>
      </c>
      <c r="C80" s="13" t="s">
        <v>46</v>
      </c>
      <c r="D80" s="9">
        <v>12</v>
      </c>
      <c r="E80" s="11" t="s">
        <v>121</v>
      </c>
    </row>
    <row r="81" spans="1:7">
      <c r="A81" s="9" t="str">
        <f t="shared" si="1"/>
        <v>INDEC-CM - 36950-11</v>
      </c>
      <c r="B81" s="12">
        <v>36950</v>
      </c>
      <c r="C81" s="13" t="s">
        <v>46</v>
      </c>
      <c r="D81" s="9">
        <v>11</v>
      </c>
      <c r="E81" s="11" t="s">
        <v>122</v>
      </c>
    </row>
    <row r="82" spans="1:7">
      <c r="A82" s="9" t="str">
        <f t="shared" si="1"/>
        <v>INDEC-CM - 31600-11</v>
      </c>
      <c r="B82" s="12">
        <v>31600</v>
      </c>
      <c r="C82" s="13" t="s">
        <v>46</v>
      </c>
      <c r="D82" s="9">
        <v>11</v>
      </c>
      <c r="E82" s="11" t="s">
        <v>123</v>
      </c>
    </row>
    <row r="83" spans="1:7">
      <c r="A83" s="9" t="str">
        <f t="shared" si="1"/>
        <v>INDEC-CM - 37112-11</v>
      </c>
      <c r="B83" s="12">
        <v>37112</v>
      </c>
      <c r="C83" s="13" t="s">
        <v>46</v>
      </c>
      <c r="D83" s="9">
        <v>11</v>
      </c>
      <c r="E83" s="11" t="s">
        <v>124</v>
      </c>
    </row>
    <row r="84" spans="1:7">
      <c r="A84" s="9" t="str">
        <f t="shared" si="1"/>
        <v>INDEC-CM - 41278-31</v>
      </c>
      <c r="B84" s="12">
        <v>41278</v>
      </c>
      <c r="C84" s="13" t="s">
        <v>46</v>
      </c>
      <c r="D84" s="9">
        <v>31</v>
      </c>
      <c r="E84" s="14" t="s">
        <v>125</v>
      </c>
      <c r="F84" s="14"/>
      <c r="G84" s="14"/>
    </row>
    <row r="85" spans="1:7">
      <c r="A85" s="9" t="str">
        <f t="shared" si="1"/>
        <v>INDEC-CM - 41278-13</v>
      </c>
      <c r="B85" s="12">
        <v>41278</v>
      </c>
      <c r="C85" s="13" t="s">
        <v>46</v>
      </c>
      <c r="D85" s="9">
        <v>13</v>
      </c>
      <c r="E85" s="14" t="s">
        <v>126</v>
      </c>
      <c r="F85" s="14"/>
      <c r="G85" s="14"/>
    </row>
    <row r="86" spans="1:7">
      <c r="A86" s="9" t="str">
        <f t="shared" si="1"/>
        <v>INDEC-CM - 37570-11</v>
      </c>
      <c r="B86" s="12">
        <v>37570</v>
      </c>
      <c r="C86" s="13" t="s">
        <v>46</v>
      </c>
      <c r="D86" s="9">
        <v>11</v>
      </c>
      <c r="E86" s="14" t="s">
        <v>127</v>
      </c>
      <c r="F86" s="14"/>
      <c r="G86" s="14"/>
    </row>
    <row r="87" spans="1:7">
      <c r="A87" s="9" t="str">
        <f t="shared" si="1"/>
        <v>INDEC-CM - 43220-11</v>
      </c>
      <c r="B87" s="12">
        <v>43220</v>
      </c>
      <c r="C87" s="13" t="s">
        <v>46</v>
      </c>
      <c r="D87" s="9">
        <v>11</v>
      </c>
      <c r="E87" s="11" t="s">
        <v>128</v>
      </c>
    </row>
    <row r="88" spans="1:7">
      <c r="A88" s="9" t="str">
        <f t="shared" si="1"/>
        <v>INDEC-CM - 43220-12</v>
      </c>
      <c r="B88" s="12">
        <v>43220</v>
      </c>
      <c r="C88" s="13" t="s">
        <v>46</v>
      </c>
      <c r="D88" s="9">
        <v>12</v>
      </c>
      <c r="E88" s="11" t="s">
        <v>129</v>
      </c>
    </row>
    <row r="89" spans="1:7">
      <c r="A89" s="9" t="str">
        <f t="shared" si="1"/>
        <v>INDEC-CM - 43220-21</v>
      </c>
      <c r="B89" s="12">
        <v>43220</v>
      </c>
      <c r="C89" s="13" t="s">
        <v>46</v>
      </c>
      <c r="D89" s="9">
        <v>21</v>
      </c>
      <c r="E89" s="11" t="s">
        <v>130</v>
      </c>
    </row>
    <row r="90" spans="1:7">
      <c r="A90" s="9" t="str">
        <f t="shared" si="1"/>
        <v>INDEC-CM - 43220-22</v>
      </c>
      <c r="B90" s="12">
        <v>43220</v>
      </c>
      <c r="C90" s="13" t="s">
        <v>46</v>
      </c>
      <c r="D90" s="9">
        <v>22</v>
      </c>
      <c r="E90" s="11" t="s">
        <v>131</v>
      </c>
    </row>
    <row r="91" spans="1:7">
      <c r="A91" s="9" t="str">
        <f t="shared" si="1"/>
        <v>INDEC-CM - 43220-23</v>
      </c>
      <c r="B91" s="12">
        <v>43220</v>
      </c>
      <c r="C91" s="13" t="s">
        <v>46</v>
      </c>
      <c r="D91" s="9">
        <v>23</v>
      </c>
      <c r="E91" s="11" t="s">
        <v>132</v>
      </c>
    </row>
    <row r="92" spans="1:7">
      <c r="A92" s="9" t="str">
        <f t="shared" si="1"/>
        <v>INDEC-CM - 43220-31</v>
      </c>
      <c r="B92" s="12">
        <v>43220</v>
      </c>
      <c r="C92" s="13" t="s">
        <v>46</v>
      </c>
      <c r="D92" s="9">
        <v>31</v>
      </c>
      <c r="E92" s="11" t="s">
        <v>133</v>
      </c>
    </row>
    <row r="93" spans="1:7">
      <c r="A93" s="9" t="str">
        <f t="shared" si="1"/>
        <v>INDEC-CM - 43220-32</v>
      </c>
      <c r="B93" s="12">
        <v>43220</v>
      </c>
      <c r="C93" s="13" t="s">
        <v>46</v>
      </c>
      <c r="D93" s="9">
        <v>32</v>
      </c>
      <c r="E93" s="11" t="s">
        <v>134</v>
      </c>
    </row>
    <row r="94" spans="1:7">
      <c r="A94" s="9" t="str">
        <f t="shared" si="1"/>
        <v>INDEC-CM - 41278-32</v>
      </c>
      <c r="B94" s="12">
        <v>41278</v>
      </c>
      <c r="C94" s="13" t="s">
        <v>46</v>
      </c>
      <c r="D94" s="9">
        <v>32</v>
      </c>
      <c r="E94" s="14" t="s">
        <v>135</v>
      </c>
      <c r="F94" s="14"/>
      <c r="G94" s="14"/>
    </row>
    <row r="95" spans="1:7">
      <c r="A95" s="9" t="str">
        <f t="shared" si="1"/>
        <v>INDEC-CM - 36320-32</v>
      </c>
      <c r="B95" s="12">
        <v>36320</v>
      </c>
      <c r="C95" s="13" t="s">
        <v>46</v>
      </c>
      <c r="D95" s="9">
        <v>32</v>
      </c>
      <c r="E95" s="11" t="s">
        <v>136</v>
      </c>
    </row>
    <row r="96" spans="1:7">
      <c r="A96" s="9" t="str">
        <f t="shared" si="1"/>
        <v>INDEC-CM - 41278-23</v>
      </c>
      <c r="B96" s="12">
        <v>41278</v>
      </c>
      <c r="C96" s="13" t="s">
        <v>46</v>
      </c>
      <c r="D96" s="9">
        <v>23</v>
      </c>
      <c r="E96" s="14" t="s">
        <v>137</v>
      </c>
      <c r="F96" s="14"/>
      <c r="G96" s="14"/>
    </row>
    <row r="97" spans="1:5">
      <c r="A97" s="9" t="str">
        <f t="shared" si="1"/>
        <v>INDEC-CM - 35110-11</v>
      </c>
      <c r="B97" s="12">
        <v>35110</v>
      </c>
      <c r="C97" s="13" t="s">
        <v>46</v>
      </c>
      <c r="D97" s="9">
        <v>11</v>
      </c>
      <c r="E97" s="11" t="s">
        <v>138</v>
      </c>
    </row>
    <row r="98" spans="1:5">
      <c r="A98" s="9" t="str">
        <f t="shared" si="1"/>
        <v>INDEC-CM - 35110-12</v>
      </c>
      <c r="B98" s="12">
        <v>35110</v>
      </c>
      <c r="C98" s="13" t="s">
        <v>46</v>
      </c>
      <c r="D98" s="9">
        <v>12</v>
      </c>
      <c r="E98" s="11" t="s">
        <v>139</v>
      </c>
    </row>
    <row r="99" spans="1:5">
      <c r="A99" s="9" t="str">
        <f t="shared" si="1"/>
        <v>INDEC-CM - 35110-21</v>
      </c>
      <c r="B99" s="12">
        <v>35110</v>
      </c>
      <c r="C99" s="13" t="s">
        <v>46</v>
      </c>
      <c r="D99" s="9">
        <v>21</v>
      </c>
      <c r="E99" s="11" t="s">
        <v>140</v>
      </c>
    </row>
    <row r="100" spans="1:5">
      <c r="A100" s="9" t="str">
        <f t="shared" si="1"/>
        <v>INDEC-CM - 35110-22</v>
      </c>
      <c r="B100" s="12">
        <v>35110</v>
      </c>
      <c r="C100" s="13" t="s">
        <v>46</v>
      </c>
      <c r="D100" s="9">
        <v>22</v>
      </c>
      <c r="E100" s="11" t="s">
        <v>141</v>
      </c>
    </row>
    <row r="101" spans="1:5">
      <c r="A101" s="9" t="str">
        <f t="shared" si="1"/>
        <v>INDEC-CM - 41547-11</v>
      </c>
      <c r="B101" s="12">
        <v>41547</v>
      </c>
      <c r="C101" s="13" t="s">
        <v>46</v>
      </c>
      <c r="D101" s="9">
        <v>11</v>
      </c>
      <c r="E101" s="11" t="s">
        <v>142</v>
      </c>
    </row>
    <row r="102" spans="1:5">
      <c r="A102" s="9" t="str">
        <f t="shared" si="1"/>
        <v>INDEC-CM - 31600-73</v>
      </c>
      <c r="B102" s="12">
        <v>31600</v>
      </c>
      <c r="C102" s="13" t="s">
        <v>46</v>
      </c>
      <c r="D102" s="9">
        <v>73</v>
      </c>
      <c r="E102" s="11" t="s">
        <v>143</v>
      </c>
    </row>
    <row r="103" spans="1:5">
      <c r="A103" s="9" t="str">
        <f t="shared" si="1"/>
        <v>INDEC-CM - 31600-72</v>
      </c>
      <c r="B103" s="12">
        <v>31600</v>
      </c>
      <c r="C103" s="13" t="s">
        <v>46</v>
      </c>
      <c r="D103" s="9">
        <v>72</v>
      </c>
      <c r="E103" s="11" t="s">
        <v>144</v>
      </c>
    </row>
    <row r="104" spans="1:5">
      <c r="A104" s="9" t="str">
        <f t="shared" si="1"/>
        <v>INDEC-CM - 31600-71</v>
      </c>
      <c r="B104" s="12">
        <v>31600</v>
      </c>
      <c r="C104" s="13" t="s">
        <v>46</v>
      </c>
      <c r="D104" s="9">
        <v>71</v>
      </c>
      <c r="E104" s="11" t="s">
        <v>145</v>
      </c>
    </row>
    <row r="105" spans="1:5">
      <c r="A105" s="9" t="str">
        <f t="shared" si="1"/>
        <v>INDEC-CM - 35110-61</v>
      </c>
      <c r="B105" s="12">
        <v>35110</v>
      </c>
      <c r="C105" s="13" t="s">
        <v>46</v>
      </c>
      <c r="D105" s="9">
        <v>61</v>
      </c>
      <c r="E105" s="11" t="s">
        <v>146</v>
      </c>
    </row>
    <row r="106" spans="1:5">
      <c r="A106" s="9" t="str">
        <f t="shared" si="1"/>
        <v>INDEC-CM - 31600-53</v>
      </c>
      <c r="B106" s="12">
        <v>31600</v>
      </c>
      <c r="C106" s="13" t="s">
        <v>46</v>
      </c>
      <c r="D106" s="9">
        <v>53</v>
      </c>
      <c r="E106" s="11" t="s">
        <v>147</v>
      </c>
    </row>
    <row r="107" spans="1:5">
      <c r="A107" s="9" t="str">
        <f t="shared" si="1"/>
        <v>INDEC-CM - 31600-51</v>
      </c>
      <c r="B107" s="12">
        <v>31600</v>
      </c>
      <c r="C107" s="13" t="s">
        <v>46</v>
      </c>
      <c r="D107" s="9">
        <v>51</v>
      </c>
      <c r="E107" s="11" t="s">
        <v>148</v>
      </c>
    </row>
    <row r="108" spans="1:5">
      <c r="A108" s="9" t="str">
        <f t="shared" si="1"/>
        <v>INDEC-CM - 37550-21</v>
      </c>
      <c r="B108" s="12">
        <v>37550</v>
      </c>
      <c r="C108" s="13" t="s">
        <v>46</v>
      </c>
      <c r="D108" s="9">
        <v>21</v>
      </c>
      <c r="E108" s="11" t="s">
        <v>149</v>
      </c>
    </row>
    <row r="109" spans="1:5">
      <c r="A109" s="9" t="str">
        <f t="shared" si="1"/>
        <v>INDEC-CM - 42999-41</v>
      </c>
      <c r="B109" s="12">
        <v>42999</v>
      </c>
      <c r="C109" s="13" t="s">
        <v>46</v>
      </c>
      <c r="D109" s="9">
        <v>41</v>
      </c>
      <c r="E109" s="11" t="s">
        <v>150</v>
      </c>
    </row>
    <row r="110" spans="1:5">
      <c r="A110" s="9" t="str">
        <f t="shared" si="1"/>
        <v>INDEC-CM - 42911-53</v>
      </c>
      <c r="B110" s="12">
        <v>42911</v>
      </c>
      <c r="C110" s="13" t="s">
        <v>46</v>
      </c>
      <c r="D110" s="9">
        <v>53</v>
      </c>
      <c r="E110" s="11" t="s">
        <v>151</v>
      </c>
    </row>
    <row r="111" spans="1:5">
      <c r="A111" s="9" t="str">
        <f t="shared" si="1"/>
        <v>INDEC-CM - 42911-52</v>
      </c>
      <c r="B111" s="12">
        <v>42911</v>
      </c>
      <c r="C111" s="13" t="s">
        <v>46</v>
      </c>
      <c r="D111" s="9">
        <v>52</v>
      </c>
      <c r="E111" s="11" t="s">
        <v>152</v>
      </c>
    </row>
    <row r="112" spans="1:5">
      <c r="A112" s="9" t="str">
        <f t="shared" si="1"/>
        <v>INDEC-CM - 42911-51</v>
      </c>
      <c r="B112" s="12">
        <v>42911</v>
      </c>
      <c r="C112" s="13" t="s">
        <v>46</v>
      </c>
      <c r="D112" s="9">
        <v>51</v>
      </c>
      <c r="E112" s="11" t="s">
        <v>153</v>
      </c>
    </row>
    <row r="113" spans="1:7">
      <c r="A113" s="9" t="str">
        <f t="shared" si="1"/>
        <v>INDEC-CM - 42911-43</v>
      </c>
      <c r="B113" s="12">
        <v>42911</v>
      </c>
      <c r="C113" s="13" t="s">
        <v>46</v>
      </c>
      <c r="D113" s="9">
        <v>43</v>
      </c>
      <c r="E113" s="11" t="s">
        <v>154</v>
      </c>
    </row>
    <row r="114" spans="1:7">
      <c r="A114" s="9" t="str">
        <f t="shared" si="1"/>
        <v>INDEC-CM - 42911-42</v>
      </c>
      <c r="B114" s="12">
        <v>42911</v>
      </c>
      <c r="C114" s="13" t="s">
        <v>46</v>
      </c>
      <c r="D114" s="9">
        <v>42</v>
      </c>
      <c r="E114" s="11" t="s">
        <v>155</v>
      </c>
    </row>
    <row r="115" spans="1:7">
      <c r="A115" s="9" t="str">
        <f t="shared" si="1"/>
        <v>INDEC-CM - 42911-41</v>
      </c>
      <c r="B115" s="12">
        <v>42911</v>
      </c>
      <c r="C115" s="13" t="s">
        <v>46</v>
      </c>
      <c r="D115" s="9">
        <v>41</v>
      </c>
      <c r="E115" s="11" t="s">
        <v>156</v>
      </c>
    </row>
    <row r="116" spans="1:7">
      <c r="A116" s="9" t="str">
        <f t="shared" si="1"/>
        <v>INDEC-CM - 42911-56</v>
      </c>
      <c r="B116" s="12">
        <v>42911</v>
      </c>
      <c r="C116" s="13" t="s">
        <v>46</v>
      </c>
      <c r="D116" s="9">
        <v>56</v>
      </c>
      <c r="E116" s="11" t="s">
        <v>157</v>
      </c>
    </row>
    <row r="117" spans="1:7">
      <c r="A117" s="9" t="str">
        <f t="shared" si="1"/>
        <v>INDEC-CM - 42911-55</v>
      </c>
      <c r="B117" s="12">
        <v>42911</v>
      </c>
      <c r="C117" s="13" t="s">
        <v>46</v>
      </c>
      <c r="D117" s="9">
        <v>55</v>
      </c>
      <c r="E117" s="11" t="s">
        <v>158</v>
      </c>
    </row>
    <row r="118" spans="1:7">
      <c r="A118" s="9" t="str">
        <f t="shared" si="1"/>
        <v>INDEC-CM - 42911-54</v>
      </c>
      <c r="B118" s="12">
        <v>42911</v>
      </c>
      <c r="C118" s="13" t="s">
        <v>46</v>
      </c>
      <c r="D118" s="9">
        <v>54</v>
      </c>
      <c r="E118" s="11" t="s">
        <v>159</v>
      </c>
    </row>
    <row r="119" spans="1:7">
      <c r="A119" s="9" t="str">
        <f t="shared" si="1"/>
        <v>INDEC-CM - 42911-32</v>
      </c>
      <c r="B119" s="12">
        <v>42911</v>
      </c>
      <c r="C119" s="13" t="s">
        <v>46</v>
      </c>
      <c r="D119" s="9">
        <v>32</v>
      </c>
      <c r="E119" s="11" t="s">
        <v>160</v>
      </c>
    </row>
    <row r="120" spans="1:7">
      <c r="A120" s="9" t="str">
        <f t="shared" si="1"/>
        <v>INDEC-CM - 42911-31</v>
      </c>
      <c r="B120" s="12">
        <v>42911</v>
      </c>
      <c r="C120" s="13" t="s">
        <v>46</v>
      </c>
      <c r="D120" s="9">
        <v>31</v>
      </c>
      <c r="E120" s="11" t="s">
        <v>161</v>
      </c>
    </row>
    <row r="121" spans="1:7">
      <c r="A121" s="9" t="str">
        <f t="shared" si="1"/>
        <v>INDEC-CM - 42911-59</v>
      </c>
      <c r="B121" s="12">
        <v>42911</v>
      </c>
      <c r="C121" s="13" t="s">
        <v>46</v>
      </c>
      <c r="D121" s="9">
        <v>59</v>
      </c>
      <c r="E121" s="11" t="s">
        <v>162</v>
      </c>
    </row>
    <row r="122" spans="1:7">
      <c r="A122" s="9" t="str">
        <f t="shared" si="1"/>
        <v>INDEC-CM - 42911-58</v>
      </c>
      <c r="B122" s="12">
        <v>42911</v>
      </c>
      <c r="C122" s="13" t="s">
        <v>46</v>
      </c>
      <c r="D122" s="9">
        <v>58</v>
      </c>
      <c r="E122" s="14" t="s">
        <v>163</v>
      </c>
      <c r="F122" s="14"/>
      <c r="G122" s="14"/>
    </row>
    <row r="123" spans="1:7">
      <c r="A123" s="9" t="str">
        <f t="shared" si="1"/>
        <v>INDEC-CM - 42911-57</v>
      </c>
      <c r="B123" s="12">
        <v>42911</v>
      </c>
      <c r="C123" s="13" t="s">
        <v>46</v>
      </c>
      <c r="D123" s="9">
        <v>57</v>
      </c>
      <c r="E123" s="14" t="s">
        <v>164</v>
      </c>
      <c r="F123" s="14"/>
      <c r="G123" s="14"/>
    </row>
    <row r="124" spans="1:7">
      <c r="A124" s="9" t="str">
        <f t="shared" si="1"/>
        <v>INDEC-CM - 43923-21</v>
      </c>
      <c r="B124" s="12">
        <v>43923</v>
      </c>
      <c r="C124" s="13" t="s">
        <v>46</v>
      </c>
      <c r="D124" s="9">
        <v>21</v>
      </c>
      <c r="E124" s="14" t="s">
        <v>165</v>
      </c>
      <c r="F124" s="14"/>
      <c r="G124" s="14"/>
    </row>
    <row r="125" spans="1:7">
      <c r="A125" s="9" t="str">
        <f t="shared" si="1"/>
        <v>INDEC-CM - 37510-11</v>
      </c>
      <c r="B125" s="12">
        <v>37510</v>
      </c>
      <c r="C125" s="13" t="s">
        <v>46</v>
      </c>
      <c r="D125" s="9">
        <v>11</v>
      </c>
      <c r="E125" s="11" t="s">
        <v>166</v>
      </c>
    </row>
    <row r="126" spans="1:7">
      <c r="A126" s="9" t="str">
        <f t="shared" si="1"/>
        <v>INDEC-CM - 44821-31</v>
      </c>
      <c r="B126" s="12">
        <v>44821</v>
      </c>
      <c r="C126" s="13" t="s">
        <v>46</v>
      </c>
      <c r="D126" s="9">
        <v>31</v>
      </c>
      <c r="E126" s="11" t="s">
        <v>167</v>
      </c>
    </row>
    <row r="127" spans="1:7">
      <c r="A127" s="9" t="str">
        <f t="shared" si="1"/>
        <v>INDEC-CM - 46531-12</v>
      </c>
      <c r="B127" s="12">
        <v>46531</v>
      </c>
      <c r="C127" s="13" t="s">
        <v>46</v>
      </c>
      <c r="D127" s="9">
        <v>12</v>
      </c>
      <c r="E127" s="14" t="s">
        <v>168</v>
      </c>
      <c r="F127" s="14"/>
      <c r="G127" s="14"/>
    </row>
    <row r="128" spans="1:7">
      <c r="A128" s="9" t="str">
        <f t="shared" si="1"/>
        <v>INDEC-CM - 37210-13</v>
      </c>
      <c r="B128" s="12">
        <v>37210</v>
      </c>
      <c r="C128" s="13" t="s">
        <v>46</v>
      </c>
      <c r="D128" s="9">
        <v>13</v>
      </c>
      <c r="E128" s="11" t="s">
        <v>169</v>
      </c>
    </row>
    <row r="129" spans="1:7">
      <c r="A129" s="9" t="str">
        <f t="shared" si="1"/>
        <v>INDEC-CM - 37210-12</v>
      </c>
      <c r="B129" s="12">
        <v>37210</v>
      </c>
      <c r="C129" s="13" t="s">
        <v>46</v>
      </c>
      <c r="D129" s="9">
        <v>12</v>
      </c>
      <c r="E129" s="11" t="s">
        <v>170</v>
      </c>
    </row>
    <row r="130" spans="1:7">
      <c r="A130" s="9" t="str">
        <f t="shared" si="1"/>
        <v>INDEC-CM - 37210-11</v>
      </c>
      <c r="B130" s="12">
        <v>37210</v>
      </c>
      <c r="C130" s="13" t="s">
        <v>46</v>
      </c>
      <c r="D130" s="9">
        <v>11</v>
      </c>
      <c r="E130" s="14" t="s">
        <v>171</v>
      </c>
      <c r="F130" s="14"/>
      <c r="G130" s="14"/>
    </row>
    <row r="131" spans="1:7">
      <c r="A131" s="9" t="str">
        <f t="shared" si="1"/>
        <v>INDEC-CM - 46212-11</v>
      </c>
      <c r="B131" s="12">
        <v>46212</v>
      </c>
      <c r="C131" s="13" t="s">
        <v>46</v>
      </c>
      <c r="D131" s="9">
        <v>11</v>
      </c>
      <c r="E131" s="11" t="s">
        <v>172</v>
      </c>
    </row>
    <row r="132" spans="1:7">
      <c r="A132" s="9" t="str">
        <f t="shared" si="1"/>
        <v>INDEC-CM - 46212-51</v>
      </c>
      <c r="B132" s="12">
        <v>46212</v>
      </c>
      <c r="C132" s="13" t="s">
        <v>46</v>
      </c>
      <c r="D132" s="9">
        <v>51</v>
      </c>
      <c r="E132" s="11" t="s">
        <v>173</v>
      </c>
    </row>
    <row r="133" spans="1:7">
      <c r="A133" s="9" t="str">
        <f t="shared" si="1"/>
        <v>INDEC-CM - 46212-31</v>
      </c>
      <c r="B133" s="12">
        <v>46212</v>
      </c>
      <c r="C133" s="13" t="s">
        <v>46</v>
      </c>
      <c r="D133" s="9">
        <v>31</v>
      </c>
      <c r="E133" s="11" t="s">
        <v>174</v>
      </c>
    </row>
    <row r="134" spans="1:7">
      <c r="A134" s="9" t="str">
        <f t="shared" ref="A134:A197" si="2">CONCATENATE("INDEC-CM - ",B134,C134,D134)</f>
        <v>INDEC-CM - 46212-41</v>
      </c>
      <c r="B134" s="12">
        <v>46212</v>
      </c>
      <c r="C134" s="13" t="s">
        <v>46</v>
      </c>
      <c r="D134" s="9">
        <v>41</v>
      </c>
      <c r="E134" s="11" t="s">
        <v>175</v>
      </c>
    </row>
    <row r="135" spans="1:7">
      <c r="A135" s="9" t="str">
        <f t="shared" si="2"/>
        <v>INDEC-CM - 42999-51</v>
      </c>
      <c r="B135" s="12">
        <v>42999</v>
      </c>
      <c r="C135" s="13" t="s">
        <v>46</v>
      </c>
      <c r="D135" s="9">
        <v>51</v>
      </c>
      <c r="E135" s="11" t="s">
        <v>176</v>
      </c>
    </row>
    <row r="136" spans="1:7">
      <c r="A136" s="9" t="str">
        <f t="shared" si="2"/>
        <v>INDEC-CM - 35110-51</v>
      </c>
      <c r="B136" s="12">
        <v>35110</v>
      </c>
      <c r="C136" s="13" t="s">
        <v>46</v>
      </c>
      <c r="D136" s="9">
        <v>51</v>
      </c>
      <c r="E136" s="11" t="s">
        <v>177</v>
      </c>
    </row>
    <row r="137" spans="1:7">
      <c r="A137" s="9" t="str">
        <f t="shared" si="2"/>
        <v>INDEC-CM - 37350-11</v>
      </c>
      <c r="B137" s="12">
        <v>37350</v>
      </c>
      <c r="C137" s="13" t="s">
        <v>46</v>
      </c>
      <c r="D137" s="9">
        <v>11</v>
      </c>
      <c r="E137" s="11" t="s">
        <v>178</v>
      </c>
    </row>
    <row r="138" spans="1:7">
      <c r="A138" s="9" t="str">
        <f t="shared" si="2"/>
        <v>INDEC-CM - 37350-41</v>
      </c>
      <c r="B138" s="12">
        <v>37350</v>
      </c>
      <c r="C138" s="13" t="s">
        <v>46</v>
      </c>
      <c r="D138" s="9">
        <v>41</v>
      </c>
      <c r="E138" s="11" t="s">
        <v>179</v>
      </c>
    </row>
    <row r="139" spans="1:7">
      <c r="A139" s="9" t="str">
        <f t="shared" si="2"/>
        <v>INDEC-CM - 37350-21</v>
      </c>
      <c r="B139" s="12">
        <v>37350</v>
      </c>
      <c r="C139" s="13" t="s">
        <v>46</v>
      </c>
      <c r="D139" s="9">
        <v>21</v>
      </c>
      <c r="E139" s="11" t="s">
        <v>180</v>
      </c>
    </row>
    <row r="140" spans="1:7">
      <c r="A140" s="9" t="str">
        <f t="shared" si="2"/>
        <v>INDEC-CM - 37350-31</v>
      </c>
      <c r="B140" s="12">
        <v>37350</v>
      </c>
      <c r="C140" s="13" t="s">
        <v>46</v>
      </c>
      <c r="D140" s="9">
        <v>31</v>
      </c>
      <c r="E140" s="11" t="s">
        <v>181</v>
      </c>
    </row>
    <row r="141" spans="1:7">
      <c r="A141" s="9" t="str">
        <f t="shared" si="2"/>
        <v>INDEC-CM - 37210-32</v>
      </c>
      <c r="B141" s="12">
        <v>37210</v>
      </c>
      <c r="C141" s="13" t="s">
        <v>46</v>
      </c>
      <c r="D141" s="9">
        <v>32</v>
      </c>
      <c r="E141" s="11" t="s">
        <v>182</v>
      </c>
    </row>
    <row r="142" spans="1:7">
      <c r="A142" s="9" t="str">
        <f t="shared" si="2"/>
        <v>INDEC-CM - 37210-31</v>
      </c>
      <c r="B142" s="12">
        <v>37210</v>
      </c>
      <c r="C142" s="13" t="s">
        <v>46</v>
      </c>
      <c r="D142" s="9">
        <v>31</v>
      </c>
      <c r="E142" s="11" t="s">
        <v>183</v>
      </c>
    </row>
    <row r="143" spans="1:7">
      <c r="A143" s="9" t="str">
        <f t="shared" si="2"/>
        <v>INDEC-CM - 37210-33</v>
      </c>
      <c r="B143" s="12">
        <v>37210</v>
      </c>
      <c r="C143" s="13" t="s">
        <v>46</v>
      </c>
      <c r="D143" s="9">
        <v>33</v>
      </c>
      <c r="E143" s="11" t="s">
        <v>184</v>
      </c>
    </row>
    <row r="144" spans="1:7">
      <c r="A144" s="9" t="str">
        <f t="shared" si="2"/>
        <v>INDEC-CM - 31210-41</v>
      </c>
      <c r="B144" s="12">
        <v>31210</v>
      </c>
      <c r="C144" s="13" t="s">
        <v>46</v>
      </c>
      <c r="D144" s="9">
        <v>41</v>
      </c>
      <c r="E144" s="11" t="s">
        <v>185</v>
      </c>
    </row>
    <row r="145" spans="1:7">
      <c r="A145" s="9" t="str">
        <f t="shared" si="2"/>
        <v>INDEC-CM - 43240-21</v>
      </c>
      <c r="B145" s="12">
        <v>43240</v>
      </c>
      <c r="C145" s="13" t="s">
        <v>46</v>
      </c>
      <c r="D145" s="9">
        <v>21</v>
      </c>
      <c r="E145" s="11" t="s">
        <v>186</v>
      </c>
    </row>
    <row r="146" spans="1:7">
      <c r="A146" s="9" t="str">
        <f t="shared" si="2"/>
        <v>INDEC-CM - 43240-32</v>
      </c>
      <c r="B146" s="12">
        <v>43240</v>
      </c>
      <c r="C146" s="13" t="s">
        <v>46</v>
      </c>
      <c r="D146" s="9">
        <v>32</v>
      </c>
      <c r="E146" s="11" t="s">
        <v>187</v>
      </c>
    </row>
    <row r="147" spans="1:7">
      <c r="A147" s="9" t="str">
        <f t="shared" si="2"/>
        <v>INDEC-CM - 43240-31</v>
      </c>
      <c r="B147" s="12">
        <v>43240</v>
      </c>
      <c r="C147" s="13" t="s">
        <v>46</v>
      </c>
      <c r="D147" s="9">
        <v>31</v>
      </c>
      <c r="E147" s="11" t="s">
        <v>188</v>
      </c>
    </row>
    <row r="148" spans="1:7">
      <c r="A148" s="9" t="str">
        <f t="shared" si="2"/>
        <v>INDEC-CM - 43240-41</v>
      </c>
      <c r="B148" s="12">
        <v>43240</v>
      </c>
      <c r="C148" s="13" t="s">
        <v>46</v>
      </c>
      <c r="D148" s="9">
        <v>41</v>
      </c>
      <c r="E148" s="11" t="s">
        <v>189</v>
      </c>
    </row>
    <row r="149" spans="1:7">
      <c r="A149" s="9" t="str">
        <f t="shared" si="2"/>
        <v>INDEC-CM - 37540-32</v>
      </c>
      <c r="B149" s="12">
        <v>37540</v>
      </c>
      <c r="C149" s="13" t="s">
        <v>46</v>
      </c>
      <c r="D149" s="9">
        <v>32</v>
      </c>
      <c r="E149" s="14" t="s">
        <v>190</v>
      </c>
      <c r="F149" s="14"/>
      <c r="G149" s="14"/>
    </row>
    <row r="150" spans="1:7">
      <c r="A150" s="9" t="str">
        <f t="shared" si="2"/>
        <v>INDEC-CM - 37540-31</v>
      </c>
      <c r="B150" s="12">
        <v>37540</v>
      </c>
      <c r="C150" s="13" t="s">
        <v>46</v>
      </c>
      <c r="D150" s="9">
        <v>31</v>
      </c>
      <c r="E150" s="11" t="s">
        <v>191</v>
      </c>
    </row>
    <row r="151" spans="1:7">
      <c r="A151" s="9" t="str">
        <f t="shared" si="2"/>
        <v>INDEC-CM - 31210-21</v>
      </c>
      <c r="B151" s="12">
        <v>31210</v>
      </c>
      <c r="C151" s="13" t="s">
        <v>46</v>
      </c>
      <c r="D151" s="9">
        <v>21</v>
      </c>
      <c r="E151" s="14" t="s">
        <v>192</v>
      </c>
      <c r="F151" s="14"/>
      <c r="G151" s="14"/>
    </row>
    <row r="152" spans="1:7">
      <c r="A152" s="9" t="str">
        <f t="shared" si="2"/>
        <v>INDEC-CM - 42911-61</v>
      </c>
      <c r="B152" s="12">
        <v>42911</v>
      </c>
      <c r="C152" s="13" t="s">
        <v>46</v>
      </c>
      <c r="D152" s="9">
        <v>61</v>
      </c>
      <c r="E152" s="14" t="s">
        <v>193</v>
      </c>
      <c r="F152" s="14"/>
      <c r="G152" s="14"/>
    </row>
    <row r="153" spans="1:7">
      <c r="A153" s="9" t="str">
        <f t="shared" si="2"/>
        <v>INDEC-CM - 43923-11</v>
      </c>
      <c r="B153" s="12">
        <v>43923</v>
      </c>
      <c r="C153" s="13" t="s">
        <v>46</v>
      </c>
      <c r="D153" s="9">
        <v>11</v>
      </c>
      <c r="E153" s="14" t="s">
        <v>194</v>
      </c>
      <c r="F153" s="14"/>
      <c r="G153" s="14"/>
    </row>
    <row r="154" spans="1:7">
      <c r="A154" s="9" t="str">
        <f t="shared" si="2"/>
        <v>INDEC-CM - 37930-12</v>
      </c>
      <c r="B154" s="12">
        <v>37930</v>
      </c>
      <c r="C154" s="13" t="s">
        <v>46</v>
      </c>
      <c r="D154" s="9">
        <v>12</v>
      </c>
      <c r="E154" s="11" t="s">
        <v>195</v>
      </c>
    </row>
    <row r="155" spans="1:7">
      <c r="A155" s="9" t="str">
        <f t="shared" si="2"/>
        <v>INDEC-CM - 37930-11</v>
      </c>
      <c r="B155" s="12">
        <v>37930</v>
      </c>
      <c r="C155" s="13" t="s">
        <v>46</v>
      </c>
      <c r="D155" s="9">
        <v>11</v>
      </c>
      <c r="E155" s="11" t="s">
        <v>196</v>
      </c>
    </row>
    <row r="156" spans="1:7">
      <c r="A156" s="9" t="str">
        <f t="shared" si="2"/>
        <v>INDEC-CM - 42999-61</v>
      </c>
      <c r="B156" s="12">
        <v>42999</v>
      </c>
      <c r="C156" s="13" t="s">
        <v>46</v>
      </c>
      <c r="D156" s="9">
        <v>61</v>
      </c>
      <c r="E156" s="14" t="s">
        <v>197</v>
      </c>
      <c r="F156" s="14"/>
      <c r="G156" s="14"/>
    </row>
    <row r="157" spans="1:7">
      <c r="A157" s="9" t="str">
        <f t="shared" si="2"/>
        <v>INDEC-CM - 42999-62</v>
      </c>
      <c r="B157" s="12">
        <v>42999</v>
      </c>
      <c r="C157" s="13" t="s">
        <v>46</v>
      </c>
      <c r="D157" s="9">
        <v>62</v>
      </c>
      <c r="E157" s="14" t="s">
        <v>198</v>
      </c>
      <c r="F157" s="14"/>
      <c r="G157" s="14"/>
    </row>
    <row r="158" spans="1:7">
      <c r="A158" s="9" t="str">
        <f t="shared" si="2"/>
        <v>INDEC-CM - 37610-11</v>
      </c>
      <c r="B158" s="12">
        <v>37610</v>
      </c>
      <c r="C158" s="13" t="s">
        <v>46</v>
      </c>
      <c r="D158" s="9">
        <v>11</v>
      </c>
      <c r="E158" s="14" t="s">
        <v>199</v>
      </c>
      <c r="F158" s="14"/>
      <c r="G158" s="14"/>
    </row>
    <row r="159" spans="1:7">
      <c r="A159" s="9" t="str">
        <f t="shared" si="2"/>
        <v>INDEC-CM - 37610-12</v>
      </c>
      <c r="B159" s="12">
        <v>37610</v>
      </c>
      <c r="C159" s="13" t="s">
        <v>46</v>
      </c>
      <c r="D159" s="9">
        <v>12</v>
      </c>
      <c r="E159" s="14" t="s">
        <v>200</v>
      </c>
      <c r="F159" s="14"/>
      <c r="G159" s="14"/>
    </row>
    <row r="160" spans="1:7">
      <c r="A160" s="9" t="str">
        <f t="shared" si="2"/>
        <v>INDEC-CM - 42943-11</v>
      </c>
      <c r="B160" s="12">
        <v>42943</v>
      </c>
      <c r="C160" s="13" t="s">
        <v>46</v>
      </c>
      <c r="D160" s="9">
        <v>11</v>
      </c>
      <c r="E160" s="14" t="s">
        <v>201</v>
      </c>
      <c r="F160" s="14"/>
      <c r="G160" s="14"/>
    </row>
    <row r="161" spans="1:7">
      <c r="A161" s="9" t="str">
        <f t="shared" si="2"/>
        <v>INDEC-CM - 37540-11</v>
      </c>
      <c r="B161" s="12">
        <v>37540</v>
      </c>
      <c r="C161" s="13" t="s">
        <v>46</v>
      </c>
      <c r="D161" s="9">
        <v>11</v>
      </c>
      <c r="E161" s="11" t="s">
        <v>202</v>
      </c>
    </row>
    <row r="162" spans="1:7">
      <c r="A162" s="9" t="str">
        <f t="shared" si="2"/>
        <v>INDEC-CM - 38130-16</v>
      </c>
      <c r="B162" s="12">
        <v>38130</v>
      </c>
      <c r="C162" s="13" t="s">
        <v>46</v>
      </c>
      <c r="D162" s="9">
        <v>16</v>
      </c>
      <c r="E162" s="14" t="s">
        <v>203</v>
      </c>
      <c r="F162" s="14"/>
      <c r="G162" s="14"/>
    </row>
    <row r="163" spans="1:7">
      <c r="A163" s="9" t="str">
        <f t="shared" si="2"/>
        <v>INDEC-CM - 38130-15</v>
      </c>
      <c r="B163" s="12">
        <v>38130</v>
      </c>
      <c r="C163" s="13" t="s">
        <v>46</v>
      </c>
      <c r="D163" s="9">
        <v>15</v>
      </c>
      <c r="E163" s="14" t="s">
        <v>204</v>
      </c>
      <c r="F163" s="14"/>
      <c r="G163" s="14"/>
    </row>
    <row r="164" spans="1:7">
      <c r="A164" s="9" t="str">
        <f t="shared" si="2"/>
        <v>INDEC-CM - 38130-14</v>
      </c>
      <c r="B164" s="12">
        <v>38130</v>
      </c>
      <c r="C164" s="13" t="s">
        <v>46</v>
      </c>
      <c r="D164" s="9">
        <v>14</v>
      </c>
      <c r="E164" s="14" t="s">
        <v>205</v>
      </c>
      <c r="F164" s="14"/>
      <c r="G164" s="14"/>
    </row>
    <row r="165" spans="1:7">
      <c r="A165" s="9" t="str">
        <f t="shared" si="2"/>
        <v>INDEC-CM - 35490-11</v>
      </c>
      <c r="B165" s="12">
        <v>35490</v>
      </c>
      <c r="C165" s="13" t="s">
        <v>46</v>
      </c>
      <c r="D165" s="9">
        <v>11</v>
      </c>
      <c r="E165" s="11" t="s">
        <v>206</v>
      </c>
    </row>
    <row r="166" spans="1:7">
      <c r="A166" s="9" t="str">
        <f t="shared" si="2"/>
        <v>INDEC-CM - 41251-11</v>
      </c>
      <c r="B166" s="12">
        <v>41251</v>
      </c>
      <c r="C166" s="13" t="s">
        <v>46</v>
      </c>
      <c r="D166" s="9">
        <v>11</v>
      </c>
      <c r="E166" s="14" t="s">
        <v>207</v>
      </c>
      <c r="F166" s="14"/>
      <c r="G166" s="14"/>
    </row>
    <row r="167" spans="1:7">
      <c r="A167" s="9" t="str">
        <f t="shared" si="2"/>
        <v>INDEC-CM - 41278-21</v>
      </c>
      <c r="B167" s="12">
        <v>41278</v>
      </c>
      <c r="C167" s="13" t="s">
        <v>46</v>
      </c>
      <c r="D167" s="9">
        <v>21</v>
      </c>
      <c r="E167" s="14" t="s">
        <v>208</v>
      </c>
      <c r="F167" s="14"/>
      <c r="G167" s="14"/>
    </row>
    <row r="168" spans="1:7">
      <c r="A168" s="9" t="str">
        <f t="shared" si="2"/>
        <v>INDEC-CM - 42911-71</v>
      </c>
      <c r="B168" s="12">
        <v>42911</v>
      </c>
      <c r="C168" s="13" t="s">
        <v>46</v>
      </c>
      <c r="D168" s="9">
        <v>71</v>
      </c>
      <c r="E168" s="14" t="s">
        <v>209</v>
      </c>
      <c r="F168" s="14"/>
      <c r="G168" s="14"/>
    </row>
    <row r="169" spans="1:7">
      <c r="A169" s="9" t="str">
        <f t="shared" si="2"/>
        <v>INDEC-CM - 37210-42</v>
      </c>
      <c r="B169" s="12">
        <v>37210</v>
      </c>
      <c r="C169" s="13" t="s">
        <v>46</v>
      </c>
      <c r="D169" s="9">
        <v>42</v>
      </c>
      <c r="E169" s="14" t="s">
        <v>210</v>
      </c>
      <c r="F169" s="14"/>
      <c r="G169" s="14"/>
    </row>
    <row r="170" spans="1:7">
      <c r="A170" s="9" t="str">
        <f t="shared" si="2"/>
        <v>INDEC-CM - 37210-41</v>
      </c>
      <c r="B170" s="12">
        <v>37210</v>
      </c>
      <c r="C170" s="13" t="s">
        <v>46</v>
      </c>
      <c r="D170" s="9">
        <v>41</v>
      </c>
      <c r="E170" s="14" t="s">
        <v>211</v>
      </c>
      <c r="F170" s="14"/>
      <c r="G170" s="14"/>
    </row>
    <row r="171" spans="1:7">
      <c r="A171" s="9" t="str">
        <f t="shared" si="2"/>
        <v>INDEC-CM - 36930-11</v>
      </c>
      <c r="B171" s="12">
        <v>36930</v>
      </c>
      <c r="C171" s="13" t="s">
        <v>46</v>
      </c>
      <c r="D171" s="9">
        <v>11</v>
      </c>
      <c r="E171" s="11" t="s">
        <v>212</v>
      </c>
    </row>
    <row r="172" spans="1:7">
      <c r="A172" s="9" t="str">
        <f t="shared" si="2"/>
        <v>INDEC-CM - 36950-21</v>
      </c>
      <c r="B172" s="12">
        <v>36950</v>
      </c>
      <c r="C172" s="13" t="s">
        <v>46</v>
      </c>
      <c r="D172" s="9">
        <v>21</v>
      </c>
      <c r="E172" s="11" t="s">
        <v>213</v>
      </c>
    </row>
    <row r="173" spans="1:7">
      <c r="A173" s="9" t="str">
        <f t="shared" si="2"/>
        <v>INDEC-CM - 35110-31</v>
      </c>
      <c r="B173" s="12">
        <v>35110</v>
      </c>
      <c r="C173" s="13" t="s">
        <v>46</v>
      </c>
      <c r="D173" s="9">
        <v>31</v>
      </c>
      <c r="E173" s="11" t="s">
        <v>214</v>
      </c>
    </row>
    <row r="174" spans="1:7">
      <c r="A174" s="9" t="str">
        <f t="shared" si="2"/>
        <v>INDEC-CM - 35110-32</v>
      </c>
      <c r="B174" s="12">
        <v>35110</v>
      </c>
      <c r="C174" s="13" t="s">
        <v>46</v>
      </c>
      <c r="D174" s="9">
        <v>32</v>
      </c>
      <c r="E174" s="11" t="s">
        <v>215</v>
      </c>
    </row>
    <row r="175" spans="1:7">
      <c r="A175" s="9" t="str">
        <f t="shared" si="2"/>
        <v>INDEC-CM - 37940-11</v>
      </c>
      <c r="B175" s="12">
        <v>37940</v>
      </c>
      <c r="C175" s="13" t="s">
        <v>46</v>
      </c>
      <c r="D175" s="9">
        <v>11</v>
      </c>
      <c r="E175" s="11" t="s">
        <v>216</v>
      </c>
    </row>
    <row r="176" spans="1:7">
      <c r="A176" s="9" t="str">
        <f t="shared" si="2"/>
        <v>INDEC-CM - 35110-71</v>
      </c>
      <c r="B176" s="12">
        <v>35110</v>
      </c>
      <c r="C176" s="13" t="s">
        <v>46</v>
      </c>
      <c r="D176" s="9">
        <v>71</v>
      </c>
      <c r="E176" s="11" t="s">
        <v>217</v>
      </c>
    </row>
    <row r="177" spans="1:7">
      <c r="A177" s="9" t="str">
        <f t="shared" si="2"/>
        <v>INDEC-CM - 31210-31</v>
      </c>
      <c r="B177" s="12">
        <v>31210</v>
      </c>
      <c r="C177" s="13" t="s">
        <v>46</v>
      </c>
      <c r="D177" s="9">
        <v>31</v>
      </c>
      <c r="E177" s="11" t="s">
        <v>218</v>
      </c>
    </row>
    <row r="178" spans="1:7">
      <c r="A178" s="9" t="str">
        <f t="shared" si="2"/>
        <v>INDEC-CM - 31210-32</v>
      </c>
      <c r="B178" s="12">
        <v>31210</v>
      </c>
      <c r="C178" s="13" t="s">
        <v>46</v>
      </c>
      <c r="D178" s="9">
        <v>32</v>
      </c>
      <c r="E178" s="11" t="s">
        <v>219</v>
      </c>
    </row>
    <row r="179" spans="1:7">
      <c r="A179" s="9" t="str">
        <f t="shared" si="2"/>
        <v>INDEC-CM - 41541-11</v>
      </c>
      <c r="B179" s="12">
        <v>41541</v>
      </c>
      <c r="C179" s="13" t="s">
        <v>46</v>
      </c>
      <c r="D179" s="9">
        <v>11</v>
      </c>
      <c r="E179" s="11" t="s">
        <v>220</v>
      </c>
    </row>
    <row r="180" spans="1:7">
      <c r="A180" s="9" t="str">
        <f t="shared" si="2"/>
        <v>INDEC-CM - 34720-11</v>
      </c>
      <c r="B180" s="12">
        <v>34720</v>
      </c>
      <c r="C180" s="13" t="s">
        <v>46</v>
      </c>
      <c r="D180" s="9">
        <v>11</v>
      </c>
      <c r="E180" s="14" t="s">
        <v>221</v>
      </c>
      <c r="F180" s="14"/>
      <c r="G180" s="14"/>
    </row>
    <row r="181" spans="1:7">
      <c r="A181" s="9" t="str">
        <f t="shared" si="2"/>
        <v>INDEC-CM - 47220-11</v>
      </c>
      <c r="B181" s="12">
        <v>47220</v>
      </c>
      <c r="C181" s="13" t="s">
        <v>46</v>
      </c>
      <c r="D181" s="9">
        <v>11</v>
      </c>
      <c r="E181" s="14" t="s">
        <v>222</v>
      </c>
      <c r="F181" s="14"/>
      <c r="G181" s="14"/>
    </row>
    <row r="182" spans="1:7">
      <c r="A182" s="9" t="str">
        <f t="shared" si="2"/>
        <v>INDEC-CM - 31600-81</v>
      </c>
      <c r="B182" s="12">
        <v>31600</v>
      </c>
      <c r="C182" s="13" t="s">
        <v>46</v>
      </c>
      <c r="D182" s="9">
        <v>81</v>
      </c>
      <c r="E182" s="11" t="s">
        <v>223</v>
      </c>
    </row>
    <row r="183" spans="1:7">
      <c r="A183" s="9" t="str">
        <f t="shared" si="2"/>
        <v>INDEC-CM - 42120-31</v>
      </c>
      <c r="B183" s="12">
        <v>42120</v>
      </c>
      <c r="C183" s="13" t="s">
        <v>46</v>
      </c>
      <c r="D183" s="9">
        <v>31</v>
      </c>
      <c r="E183" s="11" t="s">
        <v>224</v>
      </c>
    </row>
    <row r="184" spans="1:7">
      <c r="A184" s="9" t="str">
        <f t="shared" si="2"/>
        <v>INDEC-CM - 35490-21</v>
      </c>
      <c r="B184" s="12">
        <v>35490</v>
      </c>
      <c r="C184" s="13" t="s">
        <v>46</v>
      </c>
      <c r="D184" s="9">
        <v>21</v>
      </c>
      <c r="E184" s="14" t="s">
        <v>225</v>
      </c>
      <c r="F184" s="14"/>
      <c r="G184" s="14"/>
    </row>
    <row r="185" spans="1:7">
      <c r="A185" s="9" t="str">
        <f t="shared" si="2"/>
        <v>INDEC-CM - 31600-41</v>
      </c>
      <c r="B185" s="12">
        <v>31600</v>
      </c>
      <c r="C185" s="13" t="s">
        <v>46</v>
      </c>
      <c r="D185" s="9">
        <v>41</v>
      </c>
      <c r="E185" s="14" t="s">
        <v>226</v>
      </c>
      <c r="F185" s="14"/>
      <c r="G185" s="14"/>
    </row>
    <row r="186" spans="1:7">
      <c r="A186" s="9" t="str">
        <f t="shared" si="2"/>
        <v>INDEC-CM - 42120-21</v>
      </c>
      <c r="B186" s="12">
        <v>42120</v>
      </c>
      <c r="C186" s="13" t="s">
        <v>46</v>
      </c>
      <c r="D186" s="9">
        <v>21</v>
      </c>
      <c r="E186" s="14" t="s">
        <v>227</v>
      </c>
      <c r="F186" s="14"/>
      <c r="G186" s="14"/>
    </row>
    <row r="187" spans="1:7">
      <c r="A187" s="9" t="str">
        <f t="shared" si="2"/>
        <v>INDEC-CM - 42120-22</v>
      </c>
      <c r="B187" s="12">
        <v>42120</v>
      </c>
      <c r="C187" s="13" t="s">
        <v>46</v>
      </c>
      <c r="D187" s="9">
        <v>22</v>
      </c>
      <c r="E187" s="14" t="s">
        <v>228</v>
      </c>
      <c r="F187" s="14"/>
      <c r="G187" s="14"/>
    </row>
    <row r="188" spans="1:7">
      <c r="A188" s="9" t="str">
        <f t="shared" si="2"/>
        <v>INDEC-CM - 31600-33</v>
      </c>
      <c r="B188" s="12">
        <v>31600</v>
      </c>
      <c r="C188" s="13" t="s">
        <v>46</v>
      </c>
      <c r="D188" s="9">
        <v>33</v>
      </c>
      <c r="E188" s="11" t="s">
        <v>229</v>
      </c>
    </row>
    <row r="189" spans="1:7">
      <c r="A189" s="9" t="str">
        <f t="shared" si="2"/>
        <v>INDEC-CM - 31600-32</v>
      </c>
      <c r="B189" s="12">
        <v>31600</v>
      </c>
      <c r="C189" s="13" t="s">
        <v>46</v>
      </c>
      <c r="D189" s="9">
        <v>32</v>
      </c>
      <c r="E189" s="11" t="s">
        <v>230</v>
      </c>
    </row>
    <row r="190" spans="1:7">
      <c r="A190" s="9" t="str">
        <f t="shared" si="2"/>
        <v>INDEC-CM - 31600-31</v>
      </c>
      <c r="B190" s="12">
        <v>31600</v>
      </c>
      <c r="C190" s="13" t="s">
        <v>46</v>
      </c>
      <c r="D190" s="9">
        <v>31</v>
      </c>
      <c r="E190" s="11" t="s">
        <v>231</v>
      </c>
    </row>
    <row r="191" spans="1:7">
      <c r="A191" s="9" t="str">
        <f t="shared" si="2"/>
        <v>INDEC-CM - 42120-11</v>
      </c>
      <c r="B191" s="12">
        <v>42120</v>
      </c>
      <c r="C191" s="13" t="s">
        <v>46</v>
      </c>
      <c r="D191" s="9">
        <v>11</v>
      </c>
      <c r="E191" s="11" t="s">
        <v>232</v>
      </c>
    </row>
    <row r="192" spans="1:7">
      <c r="A192" s="9" t="str">
        <f t="shared" si="2"/>
        <v>INDEC-CM - 31600-23</v>
      </c>
      <c r="B192" s="12">
        <v>31600</v>
      </c>
      <c r="C192" s="13" t="s">
        <v>46</v>
      </c>
      <c r="D192" s="9">
        <v>23</v>
      </c>
      <c r="E192" s="11" t="s">
        <v>233</v>
      </c>
    </row>
    <row r="193" spans="1:7">
      <c r="A193" s="9" t="str">
        <f t="shared" si="2"/>
        <v>INDEC-CM - 31600-22</v>
      </c>
      <c r="B193" s="12">
        <v>31600</v>
      </c>
      <c r="C193" s="13" t="s">
        <v>46</v>
      </c>
      <c r="D193" s="9">
        <v>22</v>
      </c>
      <c r="E193" s="11" t="s">
        <v>234</v>
      </c>
    </row>
    <row r="194" spans="1:7">
      <c r="A194" s="9" t="str">
        <f t="shared" si="2"/>
        <v>INDEC-CM - 31600-21</v>
      </c>
      <c r="B194" s="12">
        <v>31600</v>
      </c>
      <c r="C194" s="13" t="s">
        <v>46</v>
      </c>
      <c r="D194" s="9">
        <v>21</v>
      </c>
      <c r="E194" s="11" t="s">
        <v>235</v>
      </c>
    </row>
    <row r="195" spans="1:7">
      <c r="A195" s="9" t="str">
        <f t="shared" si="2"/>
        <v>INDEC-CM - 41278-33</v>
      </c>
      <c r="B195" s="12">
        <v>41278</v>
      </c>
      <c r="C195" s="13" t="s">
        <v>46</v>
      </c>
      <c r="D195" s="9">
        <v>33</v>
      </c>
      <c r="E195" s="14" t="s">
        <v>236</v>
      </c>
      <c r="F195" s="14"/>
      <c r="G195" s="14"/>
    </row>
    <row r="196" spans="1:7">
      <c r="A196" s="9" t="str">
        <f t="shared" si="2"/>
        <v>INDEC-CM - 36320-33</v>
      </c>
      <c r="B196" s="12">
        <v>36320</v>
      </c>
      <c r="C196" s="13" t="s">
        <v>46</v>
      </c>
      <c r="D196" s="9">
        <v>33</v>
      </c>
      <c r="E196" s="11" t="s">
        <v>237</v>
      </c>
    </row>
    <row r="197" spans="1:7">
      <c r="A197" s="9" t="str">
        <f t="shared" si="2"/>
        <v>INDEC-CM - 48270-11</v>
      </c>
      <c r="B197" s="12">
        <v>48270</v>
      </c>
      <c r="C197" s="13" t="s">
        <v>46</v>
      </c>
      <c r="D197" s="9">
        <v>11</v>
      </c>
      <c r="E197" s="14" t="s">
        <v>238</v>
      </c>
      <c r="F197" s="14"/>
      <c r="G197" s="14"/>
    </row>
    <row r="198" spans="1:7">
      <c r="A198" s="9" t="str">
        <f t="shared" ref="A198:A220" si="3">CONCATENATE("INDEC-CM - ",B198,C198,D198)</f>
        <v>INDEC-CM - 42190-11</v>
      </c>
      <c r="B198" s="12">
        <v>42190</v>
      </c>
      <c r="C198" s="13" t="s">
        <v>46</v>
      </c>
      <c r="D198" s="9">
        <v>11</v>
      </c>
      <c r="E198" s="11" t="s">
        <v>239</v>
      </c>
    </row>
    <row r="199" spans="1:7">
      <c r="A199" s="9" t="str">
        <f t="shared" si="3"/>
        <v>INDEC-CM - 43923-31</v>
      </c>
      <c r="B199" s="12">
        <v>43923</v>
      </c>
      <c r="C199" s="13" t="s">
        <v>46</v>
      </c>
      <c r="D199" s="9">
        <v>31</v>
      </c>
      <c r="E199" s="14" t="s">
        <v>240</v>
      </c>
      <c r="F199" s="14"/>
      <c r="G199" s="14"/>
    </row>
    <row r="200" spans="1:7">
      <c r="A200" s="9" t="str">
        <f t="shared" si="3"/>
        <v>INDEC-CM - 31210-11</v>
      </c>
      <c r="B200" s="12">
        <v>31210</v>
      </c>
      <c r="C200" s="13" t="s">
        <v>46</v>
      </c>
      <c r="D200" s="9">
        <v>11</v>
      </c>
      <c r="E200" s="14" t="s">
        <v>241</v>
      </c>
      <c r="F200" s="14"/>
      <c r="G200" s="14"/>
    </row>
    <row r="201" spans="1:7">
      <c r="A201" s="9" t="str">
        <f t="shared" si="3"/>
        <v>INDEC-CM - 37129-21</v>
      </c>
      <c r="B201" s="12">
        <v>37129</v>
      </c>
      <c r="C201" s="13" t="s">
        <v>46</v>
      </c>
      <c r="D201" s="9">
        <v>21</v>
      </c>
      <c r="E201" s="11" t="s">
        <v>242</v>
      </c>
    </row>
    <row r="202" spans="1:7">
      <c r="A202" s="9" t="str">
        <f t="shared" si="3"/>
        <v>INDEC-CM - 37560-21</v>
      </c>
      <c r="B202" s="12">
        <v>37560</v>
      </c>
      <c r="C202" s="13" t="s">
        <v>46</v>
      </c>
      <c r="D202" s="9">
        <v>21</v>
      </c>
      <c r="E202" s="14" t="s">
        <v>243</v>
      </c>
      <c r="F202" s="14"/>
      <c r="G202" s="14"/>
    </row>
    <row r="203" spans="1:7">
      <c r="A203" s="9" t="str">
        <f t="shared" si="3"/>
        <v>INDEC-CM - 42999-71</v>
      </c>
      <c r="B203" s="12">
        <v>42999</v>
      </c>
      <c r="C203" s="13" t="s">
        <v>46</v>
      </c>
      <c r="D203" s="9">
        <v>71</v>
      </c>
      <c r="E203" s="11" t="s">
        <v>244</v>
      </c>
    </row>
    <row r="204" spans="1:7">
      <c r="A204" s="9" t="str">
        <f t="shared" si="3"/>
        <v>INDEC-CM - 41516-22</v>
      </c>
      <c r="B204" s="12">
        <v>41516</v>
      </c>
      <c r="C204" s="13" t="s">
        <v>46</v>
      </c>
      <c r="D204" s="9">
        <v>22</v>
      </c>
      <c r="E204" s="11" t="s">
        <v>245</v>
      </c>
    </row>
    <row r="205" spans="1:7">
      <c r="A205" s="9" t="str">
        <f t="shared" si="3"/>
        <v>INDEC-CM - 37350-51</v>
      </c>
      <c r="B205" s="12">
        <v>37350</v>
      </c>
      <c r="C205" s="13" t="s">
        <v>46</v>
      </c>
      <c r="D205" s="9">
        <v>51</v>
      </c>
      <c r="E205" s="11" t="s">
        <v>246</v>
      </c>
    </row>
    <row r="206" spans="1:7">
      <c r="A206" s="9" t="str">
        <f t="shared" si="3"/>
        <v>INDEC-CM - 44826-21</v>
      </c>
      <c r="B206" s="12">
        <v>44826</v>
      </c>
      <c r="C206" s="13" t="s">
        <v>46</v>
      </c>
      <c r="D206" s="9">
        <v>21</v>
      </c>
      <c r="E206" s="11" t="s">
        <v>247</v>
      </c>
    </row>
    <row r="207" spans="1:7">
      <c r="A207" s="9" t="str">
        <f t="shared" si="3"/>
        <v>INDEC-CM - 31210-22</v>
      </c>
      <c r="B207" s="12">
        <v>31210</v>
      </c>
      <c r="C207" s="13" t="s">
        <v>46</v>
      </c>
      <c r="D207" s="9">
        <v>22</v>
      </c>
      <c r="E207" s="11" t="s">
        <v>248</v>
      </c>
    </row>
    <row r="208" spans="1:7">
      <c r="A208" s="9" t="str">
        <f t="shared" si="3"/>
        <v>INDEC-CM - 31100-11</v>
      </c>
      <c r="B208" s="12">
        <v>31100</v>
      </c>
      <c r="C208" s="13" t="s">
        <v>46</v>
      </c>
      <c r="D208" s="9">
        <v>11</v>
      </c>
      <c r="E208" s="11" t="s">
        <v>249</v>
      </c>
    </row>
    <row r="209" spans="1:7">
      <c r="A209" s="9" t="str">
        <f t="shared" si="3"/>
        <v>INDEC-CM - 46212-53</v>
      </c>
      <c r="B209" s="12">
        <v>46212</v>
      </c>
      <c r="C209" s="13" t="s">
        <v>46</v>
      </c>
      <c r="D209" s="9">
        <v>53</v>
      </c>
      <c r="E209" s="11" t="s">
        <v>250</v>
      </c>
    </row>
    <row r="210" spans="1:7">
      <c r="A210" s="9" t="str">
        <f t="shared" si="3"/>
        <v>INDEC-CM - 46212-52</v>
      </c>
      <c r="B210" s="12">
        <v>46212</v>
      </c>
      <c r="C210" s="13" t="s">
        <v>46</v>
      </c>
      <c r="D210" s="9">
        <v>52</v>
      </c>
      <c r="E210" s="14" t="s">
        <v>251</v>
      </c>
      <c r="F210" s="14"/>
      <c r="G210" s="14"/>
    </row>
    <row r="211" spans="1:7">
      <c r="A211" s="9" t="str">
        <f t="shared" si="3"/>
        <v>INDEC-CM - 15400-21</v>
      </c>
      <c r="B211" s="12">
        <v>15400</v>
      </c>
      <c r="C211" s="13" t="s">
        <v>46</v>
      </c>
      <c r="D211" s="9">
        <v>21</v>
      </c>
      <c r="E211" s="11" t="s">
        <v>252</v>
      </c>
    </row>
    <row r="212" spans="1:7">
      <c r="A212" s="9" t="str">
        <f t="shared" si="3"/>
        <v>INDEC-CM - 43240-11</v>
      </c>
      <c r="B212" s="12">
        <v>43240</v>
      </c>
      <c r="C212" s="13" t="s">
        <v>46</v>
      </c>
      <c r="D212" s="9">
        <v>11</v>
      </c>
      <c r="E212" s="11" t="s">
        <v>253</v>
      </c>
    </row>
    <row r="213" spans="1:7">
      <c r="A213" s="9" t="str">
        <f t="shared" si="3"/>
        <v>INDEC-CM - 31600-42</v>
      </c>
      <c r="B213" s="12">
        <v>31600</v>
      </c>
      <c r="C213" s="13" t="s">
        <v>46</v>
      </c>
      <c r="D213" s="9">
        <v>42</v>
      </c>
      <c r="E213" s="14" t="s">
        <v>254</v>
      </c>
      <c r="F213" s="14"/>
      <c r="G213" s="14"/>
    </row>
    <row r="214" spans="1:7">
      <c r="A214" s="9" t="str">
        <f t="shared" si="3"/>
        <v>INDEC-CM - 42120-42</v>
      </c>
      <c r="B214" s="12">
        <v>42120</v>
      </c>
      <c r="C214" s="13" t="s">
        <v>46</v>
      </c>
      <c r="D214" s="9">
        <v>42</v>
      </c>
      <c r="E214" s="14" t="s">
        <v>255</v>
      </c>
      <c r="F214" s="14"/>
      <c r="G214" s="14"/>
    </row>
    <row r="215" spans="1:7">
      <c r="A215" s="9" t="str">
        <f t="shared" si="3"/>
        <v>INDEC-CM - 42120-41</v>
      </c>
      <c r="B215" s="12">
        <v>42120</v>
      </c>
      <c r="C215" s="13" t="s">
        <v>46</v>
      </c>
      <c r="D215" s="9">
        <v>41</v>
      </c>
      <c r="E215" s="14" t="s">
        <v>256</v>
      </c>
      <c r="F215" s="14"/>
      <c r="G215" s="14"/>
    </row>
    <row r="216" spans="1:7">
      <c r="A216" s="9" t="str">
        <f t="shared" si="3"/>
        <v>INDEC-CM - 42120-51</v>
      </c>
      <c r="B216" s="12">
        <v>42120</v>
      </c>
      <c r="C216" s="13" t="s">
        <v>46</v>
      </c>
      <c r="D216" s="9">
        <v>51</v>
      </c>
      <c r="E216" s="11" t="s">
        <v>257</v>
      </c>
    </row>
    <row r="217" spans="1:7">
      <c r="A217" s="9" t="str">
        <f t="shared" si="3"/>
        <v>INDEC-CM - 37550-11</v>
      </c>
      <c r="B217" s="12">
        <v>37550</v>
      </c>
      <c r="C217" s="13" t="s">
        <v>46</v>
      </c>
      <c r="D217" s="9">
        <v>11</v>
      </c>
      <c r="E217" s="11" t="s">
        <v>258</v>
      </c>
    </row>
    <row r="218" spans="1:7">
      <c r="A218" s="9" t="str">
        <f t="shared" si="3"/>
        <v>INDEC-CM - 37410-11</v>
      </c>
      <c r="B218" s="12">
        <v>37410</v>
      </c>
      <c r="C218" s="13" t="s">
        <v>46</v>
      </c>
      <c r="D218" s="9">
        <v>11</v>
      </c>
      <c r="E218" s="11" t="s">
        <v>259</v>
      </c>
    </row>
    <row r="219" spans="1:7">
      <c r="A219" s="9" t="str">
        <f t="shared" si="3"/>
        <v>INDEC-CM - 31210-33</v>
      </c>
      <c r="B219" s="12">
        <v>31210</v>
      </c>
      <c r="C219" s="13" t="s">
        <v>46</v>
      </c>
      <c r="D219" s="9">
        <v>33</v>
      </c>
      <c r="E219" s="11" t="s">
        <v>260</v>
      </c>
    </row>
    <row r="220" spans="1:7">
      <c r="A220" s="9" t="str">
        <f t="shared" si="3"/>
        <v>INDEC-CM - 37540-21</v>
      </c>
      <c r="B220" s="12">
        <v>37540</v>
      </c>
      <c r="C220" s="13" t="s">
        <v>46</v>
      </c>
      <c r="D220" s="9">
        <v>21</v>
      </c>
      <c r="E220" s="11" t="s">
        <v>261</v>
      </c>
    </row>
    <row r="223" spans="1:7">
      <c r="A223" s="15"/>
      <c r="B223" s="7" t="s">
        <v>540</v>
      </c>
      <c r="C223" s="15"/>
      <c r="D223" s="16"/>
      <c r="E223" s="15"/>
    </row>
    <row r="224" spans="1:7">
      <c r="A224" s="15"/>
      <c r="B224" s="17"/>
      <c r="C224" s="15"/>
      <c r="D224" s="16"/>
      <c r="E224" s="15"/>
    </row>
    <row r="225" spans="1:5" ht="11.25" customHeight="1">
      <c r="A225" s="634" t="s">
        <v>348</v>
      </c>
      <c r="B225" s="635" t="s">
        <v>43</v>
      </c>
      <c r="C225" s="635"/>
      <c r="D225" s="635"/>
      <c r="E225" s="634" t="s">
        <v>44</v>
      </c>
    </row>
    <row r="226" spans="1:5" ht="12" customHeight="1">
      <c r="A226" s="634"/>
      <c r="B226" s="635" t="s">
        <v>45</v>
      </c>
      <c r="C226" s="635"/>
      <c r="D226" s="635"/>
      <c r="E226" s="634"/>
    </row>
    <row r="227" spans="1:5">
      <c r="A227" s="9" t="str">
        <f>CONCATENATE(B227,C227,D227)</f>
        <v/>
      </c>
      <c r="B227" s="18"/>
      <c r="C227" s="15"/>
      <c r="D227" s="16"/>
      <c r="E227" s="15"/>
    </row>
    <row r="228" spans="1:5">
      <c r="A228" s="9" t="str">
        <f>CONCATENATE("INDEC-CM - ",B228,C228,D228)</f>
        <v>INDEC-CM - 37370-0</v>
      </c>
      <c r="B228" s="19">
        <v>37370</v>
      </c>
      <c r="C228" s="19" t="s">
        <v>46</v>
      </c>
      <c r="D228" s="16">
        <v>0</v>
      </c>
      <c r="E228" s="15" t="s">
        <v>541</v>
      </c>
    </row>
    <row r="229" spans="1:5">
      <c r="A229" s="9" t="str">
        <f>CONCATENATE("INDEC-CM - ",B229,C229,D229)</f>
        <v>INDEC-CM - 31600-6</v>
      </c>
      <c r="B229" s="19">
        <v>31600</v>
      </c>
      <c r="C229" s="19" t="s">
        <v>46</v>
      </c>
      <c r="D229" s="16">
        <v>6</v>
      </c>
      <c r="E229" s="15" t="s">
        <v>542</v>
      </c>
    </row>
    <row r="230" spans="1:5">
      <c r="A230" s="9" t="str">
        <f>CONCATENATE("INDEC-CM - ",B230,C230,D230)</f>
        <v>INDEC-CM - 41278-0</v>
      </c>
      <c r="B230" s="19">
        <v>41278</v>
      </c>
      <c r="C230" s="19" t="s">
        <v>46</v>
      </c>
      <c r="D230" s="16">
        <v>0</v>
      </c>
      <c r="E230" s="15" t="s">
        <v>543</v>
      </c>
    </row>
    <row r="231" spans="1:5">
      <c r="A231" s="9" t="str">
        <f>CONCATENATE("INDEC-CM - ",B231,C231,D231)</f>
        <v>INDEC-CM - 31600-7</v>
      </c>
      <c r="B231" s="19">
        <v>31600</v>
      </c>
      <c r="C231" s="19" t="s">
        <v>46</v>
      </c>
      <c r="D231" s="16">
        <v>7</v>
      </c>
      <c r="E231" s="15" t="s">
        <v>544</v>
      </c>
    </row>
    <row r="232" spans="1:5">
      <c r="A232" s="9" t="str">
        <f>CONCATENATE("INDEC-CM - ",B232,C232,D232)</f>
        <v>INDEC-CM - 42120-41/42/51</v>
      </c>
      <c r="B232" s="19">
        <v>42120</v>
      </c>
      <c r="C232" s="19" t="s">
        <v>46</v>
      </c>
      <c r="D232" s="16" t="s">
        <v>545</v>
      </c>
      <c r="E232" s="15" t="s">
        <v>546</v>
      </c>
    </row>
    <row r="235" spans="1:5">
      <c r="A235" s="21"/>
      <c r="B235" s="7" t="s">
        <v>548</v>
      </c>
      <c r="C235" s="20"/>
      <c r="D235" s="21"/>
      <c r="E235" s="21"/>
    </row>
    <row r="236" spans="1:5">
      <c r="A236" s="24"/>
      <c r="B236" s="22"/>
      <c r="C236" s="22"/>
      <c r="D236" s="23"/>
      <c r="E236" s="22"/>
    </row>
    <row r="237" spans="1:5">
      <c r="A237" s="634" t="s">
        <v>348</v>
      </c>
      <c r="B237" s="635" t="s">
        <v>43</v>
      </c>
      <c r="C237" s="635"/>
      <c r="D237" s="635"/>
      <c r="E237" s="635" t="s">
        <v>332</v>
      </c>
    </row>
    <row r="238" spans="1:5">
      <c r="A238" s="634"/>
      <c r="B238" s="634"/>
      <c r="C238" s="634"/>
      <c r="D238" s="634"/>
      <c r="E238" s="635"/>
    </row>
    <row r="239" spans="1:5">
      <c r="A239" s="22"/>
      <c r="B239" s="22"/>
      <c r="C239" s="22"/>
      <c r="D239" s="25"/>
      <c r="E239" s="26" t="s">
        <v>268</v>
      </c>
    </row>
    <row r="240" spans="1:5">
      <c r="A240" s="22"/>
      <c r="B240" s="22"/>
      <c r="C240" s="22"/>
      <c r="D240" s="25"/>
      <c r="E240" s="26"/>
    </row>
    <row r="241" spans="1:5">
      <c r="A241" s="24"/>
      <c r="B241" s="22"/>
      <c r="C241" s="22"/>
      <c r="D241" s="23"/>
      <c r="E241" s="20" t="s">
        <v>333</v>
      </c>
    </row>
    <row r="242" spans="1:5">
      <c r="A242" s="24"/>
      <c r="B242" s="22"/>
      <c r="C242" s="22"/>
      <c r="D242" s="23"/>
      <c r="E242" s="20"/>
    </row>
    <row r="243" spans="1:5">
      <c r="A243" s="22"/>
      <c r="B243" s="24"/>
      <c r="C243" s="22"/>
      <c r="D243" s="25"/>
      <c r="E243" s="20" t="s">
        <v>334</v>
      </c>
    </row>
    <row r="244" spans="1:5">
      <c r="A244" s="9" t="str">
        <f>CONCATENATE("INDEC-MO - ",B244,C244,D244)</f>
        <v>INDEC-MO - 51560-11</v>
      </c>
      <c r="B244" s="27">
        <v>51560</v>
      </c>
      <c r="C244" s="22" t="s">
        <v>46</v>
      </c>
      <c r="D244" s="25">
        <v>11</v>
      </c>
      <c r="E244" s="28" t="s">
        <v>335</v>
      </c>
    </row>
    <row r="245" spans="1:5">
      <c r="A245" s="9" t="str">
        <f>CONCATENATE("INDEC-MO - ",B245,C245,D245)</f>
        <v>INDEC-MO - 51560-12</v>
      </c>
      <c r="B245" s="27">
        <v>51560</v>
      </c>
      <c r="C245" s="22" t="s">
        <v>46</v>
      </c>
      <c r="D245" s="25">
        <v>12</v>
      </c>
      <c r="E245" s="28" t="s">
        <v>336</v>
      </c>
    </row>
    <row r="246" spans="1:5">
      <c r="A246" s="9" t="str">
        <f>CONCATENATE("INDEC-MO - ",B246,C246,D246)</f>
        <v>INDEC-MO - 51560-13</v>
      </c>
      <c r="B246" s="27">
        <v>51560</v>
      </c>
      <c r="C246" s="22" t="s">
        <v>46</v>
      </c>
      <c r="D246" s="25">
        <v>13</v>
      </c>
      <c r="E246" s="28" t="s">
        <v>337</v>
      </c>
    </row>
    <row r="247" spans="1:5">
      <c r="A247" s="9" t="str">
        <f>CONCATENATE("INDEC-MO - ",B247,C247,D247)</f>
        <v>INDEC-MO - 51560-14</v>
      </c>
      <c r="B247" s="27">
        <v>51560</v>
      </c>
      <c r="C247" s="22" t="s">
        <v>46</v>
      </c>
      <c r="D247" s="25">
        <v>14</v>
      </c>
      <c r="E247" s="28" t="s">
        <v>338</v>
      </c>
    </row>
    <row r="248" spans="1:5">
      <c r="A248" s="9" t="str">
        <f>CONCATENATE(B248,C248,D248)</f>
        <v/>
      </c>
      <c r="B248" s="27"/>
      <c r="C248" s="22"/>
      <c r="D248" s="25"/>
      <c r="E248" s="22"/>
    </row>
    <row r="249" spans="1:5">
      <c r="A249" s="9" t="str">
        <f>CONCATENATE("INDEC-MO - ",B249,C249,D249)</f>
        <v>INDEC-MO - 51560-32</v>
      </c>
      <c r="B249" s="27">
        <v>51560</v>
      </c>
      <c r="C249" s="22" t="s">
        <v>46</v>
      </c>
      <c r="D249" s="25">
        <v>32</v>
      </c>
      <c r="E249" s="20" t="s">
        <v>339</v>
      </c>
    </row>
    <row r="250" spans="1:5">
      <c r="A250" s="9" t="str">
        <f>CONCATENATE(B250,C250,D250)</f>
        <v/>
      </c>
      <c r="B250" s="27"/>
      <c r="C250" s="22"/>
      <c r="D250" s="25"/>
      <c r="E250" s="22"/>
    </row>
    <row r="251" spans="1:5">
      <c r="A251" s="9" t="str">
        <f>CONCATENATE("INDEC-MO - ",B251,C251,D251)</f>
        <v>INDEC-MO - 81291-1</v>
      </c>
      <c r="B251" s="27">
        <v>81291</v>
      </c>
      <c r="C251" s="22" t="s">
        <v>46</v>
      </c>
      <c r="D251" s="25">
        <v>1</v>
      </c>
      <c r="E251" s="26" t="s">
        <v>340</v>
      </c>
    </row>
    <row r="252" spans="1:5">
      <c r="A252" s="9" t="str">
        <f>CONCATENATE(B252,C252,D252)</f>
        <v/>
      </c>
      <c r="B252" s="27"/>
      <c r="C252" s="22"/>
      <c r="D252" s="25"/>
      <c r="E252" s="22"/>
    </row>
    <row r="253" spans="1:5">
      <c r="A253" s="9" t="str">
        <f>CONCATENATE(B253,C253,D253)</f>
        <v/>
      </c>
      <c r="B253" s="27"/>
      <c r="C253" s="22"/>
      <c r="D253" s="25"/>
      <c r="E253" s="26" t="s">
        <v>341</v>
      </c>
    </row>
    <row r="254" spans="1:5">
      <c r="A254" s="9" t="str">
        <f t="shared" ref="A254:A259" si="4">CONCATENATE("INDEC-MO - ",B254,C254,D254)</f>
        <v>INDEC-MO - 51641-1</v>
      </c>
      <c r="B254" s="27">
        <v>51641</v>
      </c>
      <c r="C254" s="22" t="s">
        <v>46</v>
      </c>
      <c r="D254" s="25">
        <v>1</v>
      </c>
      <c r="E254" s="28" t="s">
        <v>342</v>
      </c>
    </row>
    <row r="255" spans="1:5">
      <c r="A255" s="9" t="str">
        <f t="shared" si="4"/>
        <v>INDEC-MO - 51620-1</v>
      </c>
      <c r="B255" s="27">
        <v>51620</v>
      </c>
      <c r="C255" s="22" t="s">
        <v>46</v>
      </c>
      <c r="D255" s="25">
        <v>1</v>
      </c>
      <c r="E255" s="28" t="s">
        <v>343</v>
      </c>
    </row>
    <row r="256" spans="1:5">
      <c r="A256" s="9" t="str">
        <f t="shared" si="4"/>
        <v>INDEC-MO - 51690-1</v>
      </c>
      <c r="B256" s="27">
        <v>51690</v>
      </c>
      <c r="C256" s="22" t="s">
        <v>46</v>
      </c>
      <c r="D256" s="25">
        <v>1</v>
      </c>
      <c r="E256" s="28" t="s">
        <v>344</v>
      </c>
    </row>
    <row r="257" spans="1:7">
      <c r="A257" s="9" t="str">
        <f t="shared" si="4"/>
        <v>INDEC-MO - 51630-1</v>
      </c>
      <c r="B257" s="27">
        <v>51630</v>
      </c>
      <c r="C257" s="22" t="s">
        <v>46</v>
      </c>
      <c r="D257" s="25">
        <v>1</v>
      </c>
      <c r="E257" s="28" t="s">
        <v>345</v>
      </c>
    </row>
    <row r="258" spans="1:7">
      <c r="A258" s="9" t="str">
        <f t="shared" si="4"/>
        <v>INDEC-MO - 51720-1</v>
      </c>
      <c r="B258" s="27">
        <v>51720</v>
      </c>
      <c r="C258" s="22" t="s">
        <v>46</v>
      </c>
      <c r="D258" s="25">
        <v>1</v>
      </c>
      <c r="E258" s="28" t="s">
        <v>346</v>
      </c>
    </row>
    <row r="259" spans="1:7">
      <c r="A259" s="9" t="str">
        <f t="shared" si="4"/>
        <v>INDEC-MO - 51730-1</v>
      </c>
      <c r="B259" s="27">
        <v>51730</v>
      </c>
      <c r="C259" s="22" t="s">
        <v>46</v>
      </c>
      <c r="D259" s="25">
        <v>1</v>
      </c>
      <c r="E259" s="28" t="s">
        <v>347</v>
      </c>
    </row>
    <row r="262" spans="1:7">
      <c r="A262" s="31"/>
      <c r="B262" s="7" t="s">
        <v>549</v>
      </c>
      <c r="C262" s="29"/>
      <c r="D262" s="30"/>
      <c r="E262" s="30"/>
      <c r="F262" s="30"/>
      <c r="G262" s="31"/>
    </row>
    <row r="263" spans="1:7">
      <c r="A263" s="33"/>
      <c r="B263" s="29"/>
      <c r="C263" s="29"/>
      <c r="D263" s="32"/>
      <c r="E263" s="29"/>
      <c r="F263" s="29"/>
      <c r="G263" s="17"/>
    </row>
    <row r="264" spans="1:7" ht="11.25" customHeight="1">
      <c r="A264" s="634" t="s">
        <v>348</v>
      </c>
      <c r="B264" s="635" t="s">
        <v>43</v>
      </c>
      <c r="C264" s="635"/>
      <c r="D264" s="635"/>
      <c r="E264" s="635" t="s">
        <v>332</v>
      </c>
      <c r="F264" s="34"/>
      <c r="G264" s="34"/>
    </row>
    <row r="265" spans="1:7">
      <c r="A265" s="634"/>
      <c r="B265" s="634"/>
      <c r="C265" s="634"/>
      <c r="D265" s="634"/>
      <c r="E265" s="635"/>
      <c r="F265" s="34"/>
      <c r="G265" s="34"/>
    </row>
    <row r="266" spans="1:7">
      <c r="A266" s="29"/>
      <c r="B266" s="29"/>
      <c r="C266" s="29"/>
      <c r="D266" s="30"/>
      <c r="E266" s="29"/>
      <c r="F266" s="29"/>
      <c r="G266" s="29"/>
    </row>
    <row r="267" spans="1:7">
      <c r="A267" s="9" t="str">
        <f>CONCATENATE("INDEC-MO - ",B267,C267,D267)</f>
        <v>INDEC-MO - 51720-1</v>
      </c>
      <c r="B267" s="27">
        <v>51720</v>
      </c>
      <c r="C267" s="22" t="s">
        <v>46</v>
      </c>
      <c r="D267" s="25">
        <v>1</v>
      </c>
      <c r="E267" s="35" t="s">
        <v>550</v>
      </c>
      <c r="F267" s="29"/>
      <c r="G267" s="29"/>
    </row>
    <row r="268" spans="1:7">
      <c r="A268" s="29"/>
      <c r="B268" s="29"/>
      <c r="C268" s="29"/>
      <c r="D268" s="30"/>
      <c r="E268" s="29"/>
      <c r="F268" s="29"/>
      <c r="G268" s="29"/>
    </row>
    <row r="271" spans="1:7">
      <c r="A271" s="20"/>
      <c r="B271" s="7" t="s">
        <v>349</v>
      </c>
      <c r="C271" s="20"/>
      <c r="D271" s="21"/>
    </row>
    <row r="272" spans="1:7">
      <c r="A272" s="22"/>
      <c r="B272" s="22"/>
      <c r="C272" s="22"/>
      <c r="D272" s="25"/>
    </row>
    <row r="273" spans="1:5">
      <c r="A273" s="634" t="s">
        <v>348</v>
      </c>
      <c r="B273" s="635" t="s">
        <v>43</v>
      </c>
      <c r="C273" s="635"/>
      <c r="D273" s="635"/>
      <c r="E273" s="635" t="s">
        <v>350</v>
      </c>
    </row>
    <row r="274" spans="1:5">
      <c r="A274" s="634"/>
      <c r="B274" s="635" t="s">
        <v>45</v>
      </c>
      <c r="C274" s="635"/>
      <c r="D274" s="635"/>
      <c r="E274" s="635"/>
    </row>
    <row r="275" spans="1:5">
      <c r="B275" s="22"/>
      <c r="C275" s="22"/>
      <c r="D275" s="25"/>
      <c r="E275" s="36"/>
    </row>
    <row r="276" spans="1:5">
      <c r="A276" s="9" t="str">
        <f t="shared" ref="A276:A283" si="5">CONCATENATE("INDEC-EC - ",B276,C276,D276)</f>
        <v>INDEC-EC - 43520-11</v>
      </c>
      <c r="B276" s="37">
        <v>43520</v>
      </c>
      <c r="C276" s="37" t="s">
        <v>46</v>
      </c>
      <c r="D276" s="25">
        <v>11</v>
      </c>
      <c r="E276" s="28" t="s">
        <v>351</v>
      </c>
    </row>
    <row r="277" spans="1:5">
      <c r="A277" s="9" t="str">
        <f t="shared" si="5"/>
        <v>INDEC-EC - 44440-2</v>
      </c>
      <c r="B277" s="37">
        <v>44440</v>
      </c>
      <c r="C277" s="37" t="s">
        <v>46</v>
      </c>
      <c r="D277" s="25">
        <v>2</v>
      </c>
      <c r="E277" s="28" t="s">
        <v>352</v>
      </c>
    </row>
    <row r="278" spans="1:5">
      <c r="A278" s="9" t="str">
        <f t="shared" si="5"/>
        <v>INDEC-EC - 44221-11</v>
      </c>
      <c r="B278" s="37">
        <v>44221</v>
      </c>
      <c r="C278" s="37" t="s">
        <v>46</v>
      </c>
      <c r="D278" s="25">
        <v>11</v>
      </c>
      <c r="E278" s="28" t="s">
        <v>353</v>
      </c>
    </row>
    <row r="279" spans="1:5">
      <c r="A279" s="9" t="str">
        <f t="shared" si="5"/>
        <v>INDEC-EC - 44221-12</v>
      </c>
      <c r="B279" s="37">
        <v>44221</v>
      </c>
      <c r="C279" s="37" t="s">
        <v>46</v>
      </c>
      <c r="D279" s="25">
        <v>12</v>
      </c>
      <c r="E279" s="28" t="s">
        <v>354</v>
      </c>
    </row>
    <row r="280" spans="1:5">
      <c r="A280" s="9" t="str">
        <f t="shared" si="5"/>
        <v>INDEC-EC - 43520-21</v>
      </c>
      <c r="B280" s="37">
        <v>43520</v>
      </c>
      <c r="C280" s="37" t="s">
        <v>46</v>
      </c>
      <c r="D280" s="25">
        <v>21</v>
      </c>
      <c r="E280" s="28" t="s">
        <v>355</v>
      </c>
    </row>
    <row r="281" spans="1:5">
      <c r="A281" s="9" t="str">
        <f t="shared" si="5"/>
        <v>INDEC-EC - 44231-21</v>
      </c>
      <c r="B281" s="37">
        <v>44231</v>
      </c>
      <c r="C281" s="37" t="s">
        <v>46</v>
      </c>
      <c r="D281" s="25">
        <v>21</v>
      </c>
      <c r="E281" s="28" t="s">
        <v>356</v>
      </c>
    </row>
    <row r="282" spans="1:5">
      <c r="A282" s="9" t="str">
        <f t="shared" si="5"/>
        <v>INDEC-EC - 44440-11</v>
      </c>
      <c r="B282" s="37">
        <v>44440</v>
      </c>
      <c r="C282" s="37" t="s">
        <v>46</v>
      </c>
      <c r="D282" s="25">
        <v>11</v>
      </c>
      <c r="E282" s="28" t="s">
        <v>357</v>
      </c>
    </row>
    <row r="283" spans="1:5">
      <c r="A283" s="9" t="str">
        <f t="shared" si="5"/>
        <v>INDEC-EC - 44231-11</v>
      </c>
      <c r="B283" s="37">
        <v>44231</v>
      </c>
      <c r="C283" s="37" t="s">
        <v>46</v>
      </c>
      <c r="D283" s="25">
        <v>11</v>
      </c>
      <c r="E283" s="28" t="s">
        <v>358</v>
      </c>
    </row>
    <row r="286" spans="1:5">
      <c r="A286" s="20"/>
      <c r="B286" s="7" t="s">
        <v>359</v>
      </c>
      <c r="C286" s="20"/>
      <c r="D286" s="21"/>
    </row>
    <row r="287" spans="1:5">
      <c r="A287" s="22"/>
      <c r="B287" s="22"/>
      <c r="C287" s="22"/>
      <c r="D287" s="25"/>
    </row>
    <row r="288" spans="1:5">
      <c r="A288" s="634" t="s">
        <v>348</v>
      </c>
      <c r="B288" s="635" t="s">
        <v>43</v>
      </c>
      <c r="C288" s="635"/>
      <c r="D288" s="635"/>
      <c r="E288" s="635" t="s">
        <v>360</v>
      </c>
    </row>
    <row r="289" spans="1:7">
      <c r="A289" s="634"/>
      <c r="B289" s="635" t="s">
        <v>45</v>
      </c>
      <c r="C289" s="635"/>
      <c r="D289" s="635"/>
      <c r="E289" s="635"/>
    </row>
    <row r="290" spans="1:7">
      <c r="B290" s="22"/>
      <c r="C290" s="22"/>
      <c r="D290" s="25"/>
      <c r="E290" s="36"/>
    </row>
    <row r="291" spans="1:7">
      <c r="A291" s="9" t="str">
        <f t="shared" ref="A291:A298" si="6">CONCATENATE("INDEC-SA - ",B291,C291,D291)</f>
        <v>INDEC-SA - 83107-1</v>
      </c>
      <c r="B291" s="22">
        <v>83107</v>
      </c>
      <c r="C291" s="22" t="s">
        <v>46</v>
      </c>
      <c r="D291" s="25">
        <v>1</v>
      </c>
      <c r="E291" s="38" t="s">
        <v>361</v>
      </c>
    </row>
    <row r="292" spans="1:7">
      <c r="A292" s="9" t="str">
        <f t="shared" si="6"/>
        <v>INDEC-SA - 71240-21</v>
      </c>
      <c r="B292" s="22">
        <v>71240</v>
      </c>
      <c r="C292" s="22" t="s">
        <v>46</v>
      </c>
      <c r="D292" s="25">
        <v>21</v>
      </c>
      <c r="E292" s="22" t="s">
        <v>362</v>
      </c>
    </row>
    <row r="293" spans="1:7">
      <c r="A293" s="9" t="str">
        <f t="shared" si="6"/>
        <v>INDEC-SA - 71240-31</v>
      </c>
      <c r="B293" s="22">
        <v>71240</v>
      </c>
      <c r="C293" s="22" t="s">
        <v>46</v>
      </c>
      <c r="D293" s="25">
        <v>31</v>
      </c>
      <c r="E293" s="22" t="s">
        <v>363</v>
      </c>
    </row>
    <row r="294" spans="1:7">
      <c r="A294" s="9" t="str">
        <f t="shared" si="6"/>
        <v>INDEC-SA - 71240-11</v>
      </c>
      <c r="B294" s="22">
        <v>71240</v>
      </c>
      <c r="C294" s="22" t="s">
        <v>46</v>
      </c>
      <c r="D294" s="25">
        <v>11</v>
      </c>
      <c r="E294" s="38" t="s">
        <v>364</v>
      </c>
    </row>
    <row r="295" spans="1:7">
      <c r="A295" s="9" t="str">
        <f t="shared" si="6"/>
        <v>INDEC-SA - 74110-11</v>
      </c>
      <c r="B295" s="22">
        <v>74110</v>
      </c>
      <c r="C295" s="22" t="s">
        <v>46</v>
      </c>
      <c r="D295" s="25">
        <v>11</v>
      </c>
      <c r="E295" s="38" t="s">
        <v>365</v>
      </c>
    </row>
    <row r="296" spans="1:7">
      <c r="A296" s="9" t="str">
        <f t="shared" si="6"/>
        <v>INDEC-SA - 71233-11</v>
      </c>
      <c r="B296" s="22">
        <v>71233</v>
      </c>
      <c r="C296" s="22" t="s">
        <v>46</v>
      </c>
      <c r="D296" s="25">
        <v>11</v>
      </c>
      <c r="E296" s="38" t="s">
        <v>366</v>
      </c>
    </row>
    <row r="297" spans="1:7">
      <c r="A297" s="9" t="str">
        <f t="shared" si="6"/>
        <v>INDEC-SA - 51800-11</v>
      </c>
      <c r="B297" s="22">
        <v>51800</v>
      </c>
      <c r="C297" s="22" t="s">
        <v>46</v>
      </c>
      <c r="D297" s="25">
        <v>11</v>
      </c>
      <c r="E297" s="39" t="s">
        <v>367</v>
      </c>
    </row>
    <row r="298" spans="1:7">
      <c r="A298" s="9" t="str">
        <f t="shared" si="6"/>
        <v>INDEC-SA - 51800-21</v>
      </c>
      <c r="B298" s="22">
        <v>51800</v>
      </c>
      <c r="C298" s="22" t="s">
        <v>46</v>
      </c>
      <c r="D298" s="25">
        <v>21</v>
      </c>
      <c r="E298" s="38" t="s">
        <v>368</v>
      </c>
    </row>
    <row r="301" spans="1:7">
      <c r="A301" s="40"/>
      <c r="B301" s="7" t="s">
        <v>508</v>
      </c>
      <c r="C301" s="40"/>
      <c r="D301" s="41"/>
      <c r="E301" s="40"/>
      <c r="F301" s="40"/>
      <c r="G301" s="40"/>
    </row>
    <row r="303" spans="1:7">
      <c r="A303" s="634" t="s">
        <v>348</v>
      </c>
      <c r="B303" s="635" t="s">
        <v>43</v>
      </c>
      <c r="C303" s="635"/>
      <c r="D303" s="635"/>
      <c r="E303" s="634" t="s">
        <v>44</v>
      </c>
    </row>
    <row r="304" spans="1:7">
      <c r="A304" s="634"/>
      <c r="B304" s="635" t="s">
        <v>45</v>
      </c>
      <c r="C304" s="635"/>
      <c r="D304" s="635"/>
      <c r="E304" s="634"/>
    </row>
    <row r="305" spans="1:5">
      <c r="A305" s="10"/>
      <c r="B305" s="36"/>
      <c r="C305" s="36"/>
      <c r="D305" s="36"/>
      <c r="E305" s="10"/>
    </row>
    <row r="306" spans="1:5">
      <c r="A306" s="9" t="str">
        <f t="shared" ref="A306:A337" si="7">CONCATENATE("INDEC-PB - ",B306,C306,D306)</f>
        <v>INDEC-PB - 42120-1</v>
      </c>
      <c r="B306" s="9">
        <v>42120</v>
      </c>
      <c r="C306" s="11" t="s">
        <v>46</v>
      </c>
      <c r="D306" s="9">
        <v>1</v>
      </c>
      <c r="E306" s="42" t="s">
        <v>369</v>
      </c>
    </row>
    <row r="307" spans="1:5">
      <c r="A307" s="9" t="str">
        <f t="shared" si="7"/>
        <v>INDEC-PB - 42120-2</v>
      </c>
      <c r="B307" s="9">
        <v>42120</v>
      </c>
      <c r="C307" s="11" t="s">
        <v>46</v>
      </c>
      <c r="D307" s="9">
        <v>2</v>
      </c>
      <c r="E307" s="42" t="s">
        <v>370</v>
      </c>
    </row>
    <row r="308" spans="1:5">
      <c r="A308" s="9" t="str">
        <f t="shared" si="7"/>
        <v>INDEC-PB - 37910-1</v>
      </c>
      <c r="B308" s="9">
        <v>37910</v>
      </c>
      <c r="C308" s="11" t="s">
        <v>46</v>
      </c>
      <c r="D308" s="9">
        <v>1</v>
      </c>
      <c r="E308" s="42" t="s">
        <v>371</v>
      </c>
    </row>
    <row r="309" spans="1:5">
      <c r="A309" s="9" t="str">
        <f t="shared" si="7"/>
        <v>INDEC-PB - 42921-4</v>
      </c>
      <c r="B309" s="9">
        <v>42921</v>
      </c>
      <c r="C309" s="11" t="s">
        <v>46</v>
      </c>
      <c r="D309" s="9">
        <v>4</v>
      </c>
      <c r="E309" s="42" t="s">
        <v>372</v>
      </c>
    </row>
    <row r="310" spans="1:5">
      <c r="A310" s="9" t="str">
        <f t="shared" si="7"/>
        <v>INDEC-PB - 44251-1</v>
      </c>
      <c r="B310" s="9">
        <v>44251</v>
      </c>
      <c r="C310" s="11" t="s">
        <v>46</v>
      </c>
      <c r="D310" s="9">
        <v>1</v>
      </c>
      <c r="E310" s="42" t="s">
        <v>373</v>
      </c>
    </row>
    <row r="311" spans="1:5">
      <c r="A311" s="9" t="str">
        <f t="shared" si="7"/>
        <v>INDEC-PB - 42922-1</v>
      </c>
      <c r="B311" s="9">
        <v>42922</v>
      </c>
      <c r="C311" s="11" t="s">
        <v>46</v>
      </c>
      <c r="D311" s="9">
        <v>1</v>
      </c>
      <c r="E311" s="42" t="s">
        <v>374</v>
      </c>
    </row>
    <row r="312" spans="1:5">
      <c r="A312" s="9" t="str">
        <f t="shared" si="7"/>
        <v>INDEC-PB - 33380-1</v>
      </c>
      <c r="B312" s="9">
        <v>33380</v>
      </c>
      <c r="C312" s="11" t="s">
        <v>46</v>
      </c>
      <c r="D312" s="9">
        <v>1</v>
      </c>
      <c r="E312" s="42" t="s">
        <v>375</v>
      </c>
    </row>
    <row r="313" spans="1:5">
      <c r="A313" s="9" t="str">
        <f t="shared" si="7"/>
        <v>INDEC-PB - 49229-1</v>
      </c>
      <c r="B313" s="9">
        <v>49229</v>
      </c>
      <c r="C313" s="11" t="s">
        <v>46</v>
      </c>
      <c r="D313" s="9">
        <v>1</v>
      </c>
      <c r="E313" s="42" t="s">
        <v>376</v>
      </c>
    </row>
    <row r="314" spans="1:5">
      <c r="A314" s="9" t="str">
        <f t="shared" si="7"/>
        <v>INDEC-PB - 46420-1</v>
      </c>
      <c r="B314" s="9">
        <v>46420</v>
      </c>
      <c r="C314" s="11" t="s">
        <v>46</v>
      </c>
      <c r="D314" s="9">
        <v>1</v>
      </c>
      <c r="E314" s="42" t="s">
        <v>377</v>
      </c>
    </row>
    <row r="315" spans="1:5">
      <c r="A315" s="9" t="str">
        <f t="shared" si="7"/>
        <v>INDEC-PB - 41263-1</v>
      </c>
      <c r="B315" s="9">
        <v>41263</v>
      </c>
      <c r="C315" s="11" t="s">
        <v>46</v>
      </c>
      <c r="D315" s="9">
        <v>1</v>
      </c>
      <c r="E315" s="42" t="s">
        <v>378</v>
      </c>
    </row>
    <row r="316" spans="1:5">
      <c r="A316" s="9" t="str">
        <f t="shared" si="7"/>
        <v>INDEC-PB - 41241-1</v>
      </c>
      <c r="B316" s="9">
        <v>41241</v>
      </c>
      <c r="C316" s="11" t="s">
        <v>46</v>
      </c>
      <c r="D316" s="9">
        <v>1</v>
      </c>
      <c r="E316" s="42" t="s">
        <v>379</v>
      </c>
    </row>
    <row r="317" spans="1:5">
      <c r="A317" s="9" t="str">
        <f t="shared" si="7"/>
        <v>INDEC-PB - 44216-1</v>
      </c>
      <c r="B317" s="9">
        <v>44216</v>
      </c>
      <c r="C317" s="11" t="s">
        <v>46</v>
      </c>
      <c r="D317" s="9">
        <v>1</v>
      </c>
      <c r="E317" s="42" t="s">
        <v>380</v>
      </c>
    </row>
    <row r="318" spans="1:5">
      <c r="A318" s="9" t="str">
        <f t="shared" si="7"/>
        <v>INDEC-PB - 15400-1</v>
      </c>
      <c r="B318" s="9">
        <v>15400</v>
      </c>
      <c r="C318" s="11" t="s">
        <v>46</v>
      </c>
      <c r="D318" s="9">
        <v>1</v>
      </c>
      <c r="E318" s="42" t="s">
        <v>381</v>
      </c>
    </row>
    <row r="319" spans="1:5">
      <c r="A319" s="9" t="str">
        <f t="shared" si="7"/>
        <v>INDEC-PB - 15310-1</v>
      </c>
      <c r="B319" s="9">
        <v>15310</v>
      </c>
      <c r="C319" s="11" t="s">
        <v>46</v>
      </c>
      <c r="D319" s="9">
        <v>1</v>
      </c>
      <c r="E319" s="42" t="s">
        <v>382</v>
      </c>
    </row>
    <row r="320" spans="1:5">
      <c r="A320" s="9" t="str">
        <f t="shared" si="7"/>
        <v>INDEC-PB - 37210-1</v>
      </c>
      <c r="B320" s="9">
        <v>37210</v>
      </c>
      <c r="C320" s="11" t="s">
        <v>46</v>
      </c>
      <c r="D320" s="9">
        <v>1</v>
      </c>
      <c r="E320" s="42" t="s">
        <v>383</v>
      </c>
    </row>
    <row r="321" spans="1:5">
      <c r="A321" s="9" t="str">
        <f t="shared" si="7"/>
        <v>INDEC-PB - 37540-2</v>
      </c>
      <c r="B321" s="9">
        <v>37540</v>
      </c>
      <c r="C321" s="11" t="s">
        <v>46</v>
      </c>
      <c r="D321" s="9">
        <v>2</v>
      </c>
      <c r="E321" s="42" t="s">
        <v>384</v>
      </c>
    </row>
    <row r="322" spans="1:5">
      <c r="A322" s="9" t="str">
        <f t="shared" si="7"/>
        <v>INDEC-PB - 49113-1</v>
      </c>
      <c r="B322" s="9">
        <v>49113</v>
      </c>
      <c r="C322" s="11" t="s">
        <v>46</v>
      </c>
      <c r="D322" s="9">
        <v>1</v>
      </c>
      <c r="E322" s="42" t="s">
        <v>385</v>
      </c>
    </row>
    <row r="323" spans="1:5">
      <c r="A323" s="9" t="str">
        <f t="shared" si="7"/>
        <v>INDEC-PB - 36270-1</v>
      </c>
      <c r="B323" s="9">
        <v>36270</v>
      </c>
      <c r="C323" s="11" t="s">
        <v>46</v>
      </c>
      <c r="D323" s="9">
        <v>1</v>
      </c>
      <c r="E323" s="42" t="s">
        <v>386</v>
      </c>
    </row>
    <row r="324" spans="1:5">
      <c r="A324" s="9" t="str">
        <f t="shared" si="7"/>
        <v>INDEC-PB - 46539-1</v>
      </c>
      <c r="B324" s="9">
        <v>46539</v>
      </c>
      <c r="C324" s="11" t="s">
        <v>46</v>
      </c>
      <c r="D324" s="9">
        <v>1</v>
      </c>
      <c r="E324" s="42" t="s">
        <v>387</v>
      </c>
    </row>
    <row r="325" spans="1:5">
      <c r="A325" s="9" t="str">
        <f t="shared" si="7"/>
        <v>INDEC-PB - 37370-1</v>
      </c>
      <c r="B325" s="9">
        <v>37370</v>
      </c>
      <c r="C325" s="11" t="s">
        <v>46</v>
      </c>
      <c r="D325" s="9">
        <v>1</v>
      </c>
      <c r="E325" s="42" t="s">
        <v>388</v>
      </c>
    </row>
    <row r="326" spans="1:5">
      <c r="A326" s="9" t="str">
        <f t="shared" si="7"/>
        <v>INDEC-PB - 35110-4</v>
      </c>
      <c r="B326" s="9">
        <v>35110</v>
      </c>
      <c r="C326" s="11" t="s">
        <v>46</v>
      </c>
      <c r="D326" s="9">
        <v>4</v>
      </c>
      <c r="E326" s="42" t="s">
        <v>389</v>
      </c>
    </row>
    <row r="327" spans="1:5">
      <c r="A327" s="9" t="str">
        <f t="shared" si="7"/>
        <v>INDEC-PB - 41261-1</v>
      </c>
      <c r="B327" s="9">
        <v>41261</v>
      </c>
      <c r="C327" s="11" t="s">
        <v>46</v>
      </c>
      <c r="D327" s="9">
        <v>1</v>
      </c>
      <c r="E327" s="42" t="s">
        <v>390</v>
      </c>
    </row>
    <row r="328" spans="1:5">
      <c r="A328" s="9" t="str">
        <f t="shared" si="7"/>
        <v>INDEC-PB - 36490-6</v>
      </c>
      <c r="B328" s="9">
        <v>36490</v>
      </c>
      <c r="C328" s="11" t="s">
        <v>46</v>
      </c>
      <c r="D328" s="9">
        <v>6</v>
      </c>
      <c r="E328" s="42" t="s">
        <v>391</v>
      </c>
    </row>
    <row r="329" spans="1:5">
      <c r="A329" s="9" t="str">
        <f t="shared" si="7"/>
        <v>INDEC-PB - 42944-1</v>
      </c>
      <c r="B329" s="9">
        <v>42944</v>
      </c>
      <c r="C329" s="11" t="s">
        <v>46</v>
      </c>
      <c r="D329" s="9">
        <v>1</v>
      </c>
      <c r="E329" s="42" t="s">
        <v>392</v>
      </c>
    </row>
    <row r="330" spans="1:5">
      <c r="A330" s="9" t="str">
        <f t="shared" si="7"/>
        <v>INDEC-PB - 42320-1</v>
      </c>
      <c r="B330" s="9">
        <v>42320</v>
      </c>
      <c r="C330" s="11" t="s">
        <v>46</v>
      </c>
      <c r="D330" s="9">
        <v>1</v>
      </c>
      <c r="E330" s="42" t="s">
        <v>393</v>
      </c>
    </row>
    <row r="331" spans="1:5">
      <c r="A331" s="9" t="str">
        <f t="shared" si="7"/>
        <v>INDEC-PB - 37420-1</v>
      </c>
      <c r="B331" s="9">
        <v>37420</v>
      </c>
      <c r="C331" s="11" t="s">
        <v>46</v>
      </c>
      <c r="D331" s="9">
        <v>1</v>
      </c>
      <c r="E331" s="42" t="s">
        <v>394</v>
      </c>
    </row>
    <row r="332" spans="1:5">
      <c r="A332" s="9" t="str">
        <f t="shared" si="7"/>
        <v>INDEC-PB - 49115-2</v>
      </c>
      <c r="B332" s="9">
        <v>49115</v>
      </c>
      <c r="C332" s="11" t="s">
        <v>46</v>
      </c>
      <c r="D332" s="9">
        <v>2</v>
      </c>
      <c r="E332" s="42" t="s">
        <v>395</v>
      </c>
    </row>
    <row r="333" spans="1:5">
      <c r="A333" s="9" t="str">
        <f t="shared" si="7"/>
        <v>INDEC-PB - 36320-3</v>
      </c>
      <c r="B333" s="9">
        <v>36320</v>
      </c>
      <c r="C333" s="11" t="s">
        <v>46</v>
      </c>
      <c r="D333" s="9">
        <v>3</v>
      </c>
      <c r="E333" s="42" t="s">
        <v>396</v>
      </c>
    </row>
    <row r="334" spans="1:5">
      <c r="A334" s="9" t="str">
        <f t="shared" si="7"/>
        <v>INDEC-PB - 36320-2</v>
      </c>
      <c r="B334" s="9">
        <v>36320</v>
      </c>
      <c r="C334" s="11" t="s">
        <v>46</v>
      </c>
      <c r="D334" s="9">
        <v>2</v>
      </c>
      <c r="E334" s="42" t="s">
        <v>397</v>
      </c>
    </row>
    <row r="335" spans="1:5">
      <c r="A335" s="9" t="str">
        <f t="shared" si="7"/>
        <v>INDEC-PB - 36320-1</v>
      </c>
      <c r="B335" s="9">
        <v>36320</v>
      </c>
      <c r="C335" s="11" t="s">
        <v>46</v>
      </c>
      <c r="D335" s="9">
        <v>1</v>
      </c>
      <c r="E335" s="42" t="s">
        <v>398</v>
      </c>
    </row>
    <row r="336" spans="1:5">
      <c r="A336" s="9" t="str">
        <f t="shared" si="7"/>
        <v>INDEC-PB - 46220-1</v>
      </c>
      <c r="B336" s="9">
        <v>46220</v>
      </c>
      <c r="C336" s="11" t="s">
        <v>46</v>
      </c>
      <c r="D336" s="9">
        <v>1</v>
      </c>
      <c r="E336" s="42" t="s">
        <v>399</v>
      </c>
    </row>
    <row r="337" spans="1:5">
      <c r="A337" s="9" t="str">
        <f t="shared" si="7"/>
        <v>INDEC-PB - 34800-1</v>
      </c>
      <c r="B337" s="9">
        <v>34800</v>
      </c>
      <c r="C337" s="11" t="s">
        <v>46</v>
      </c>
      <c r="D337" s="9">
        <v>1</v>
      </c>
      <c r="E337" s="42" t="s">
        <v>400</v>
      </c>
    </row>
    <row r="338" spans="1:5">
      <c r="A338" s="9" t="str">
        <f t="shared" ref="A338:A369" si="8">CONCATENATE("INDEC-PB - ",B338,C338,D338)</f>
        <v>INDEC-PB - 37440-1</v>
      </c>
      <c r="B338" s="9">
        <v>37440</v>
      </c>
      <c r="C338" s="11" t="s">
        <v>46</v>
      </c>
      <c r="D338" s="9">
        <v>1</v>
      </c>
      <c r="E338" s="42" t="s">
        <v>401</v>
      </c>
    </row>
    <row r="339" spans="1:5">
      <c r="A339" s="9" t="str">
        <f t="shared" si="8"/>
        <v>INDEC-PB - 42992-1</v>
      </c>
      <c r="B339" s="9">
        <v>42992</v>
      </c>
      <c r="C339" s="11" t="s">
        <v>46</v>
      </c>
      <c r="D339" s="9">
        <v>1</v>
      </c>
      <c r="E339" s="42" t="s">
        <v>402</v>
      </c>
    </row>
    <row r="340" spans="1:5">
      <c r="A340" s="9" t="str">
        <f t="shared" si="8"/>
        <v>INDEC-PB - 42999-2</v>
      </c>
      <c r="B340" s="9">
        <v>42999</v>
      </c>
      <c r="C340" s="11" t="s">
        <v>46</v>
      </c>
      <c r="D340" s="9">
        <v>2</v>
      </c>
      <c r="E340" s="42" t="s">
        <v>403</v>
      </c>
    </row>
    <row r="341" spans="1:5">
      <c r="A341" s="9" t="str">
        <f t="shared" si="8"/>
        <v>INDEC-PB - 42944-2</v>
      </c>
      <c r="B341" s="9">
        <v>42944</v>
      </c>
      <c r="C341" s="11" t="s">
        <v>46</v>
      </c>
      <c r="D341" s="9">
        <v>2</v>
      </c>
      <c r="E341" s="42" t="s">
        <v>404</v>
      </c>
    </row>
    <row r="342" spans="1:5">
      <c r="A342" s="9" t="str">
        <f t="shared" si="8"/>
        <v>INDEC-PB - 43230-1</v>
      </c>
      <c r="B342" s="9">
        <v>43230</v>
      </c>
      <c r="C342" s="11" t="s">
        <v>46</v>
      </c>
      <c r="D342" s="9">
        <v>1</v>
      </c>
      <c r="E342" s="42" t="s">
        <v>405</v>
      </c>
    </row>
    <row r="343" spans="1:5">
      <c r="A343" s="9" t="str">
        <f t="shared" si="8"/>
        <v>INDEC-PB - 46340-1</v>
      </c>
      <c r="B343" s="9">
        <v>46340</v>
      </c>
      <c r="C343" s="11" t="s">
        <v>46</v>
      </c>
      <c r="D343" s="9">
        <v>1</v>
      </c>
      <c r="E343" s="42" t="s">
        <v>406</v>
      </c>
    </row>
    <row r="344" spans="1:5">
      <c r="A344" s="9" t="str">
        <f t="shared" si="8"/>
        <v>INDEC-PB - 36270-2</v>
      </c>
      <c r="B344" s="9">
        <v>36270</v>
      </c>
      <c r="C344" s="11" t="s">
        <v>46</v>
      </c>
      <c r="D344" s="9">
        <v>2</v>
      </c>
      <c r="E344" s="42" t="s">
        <v>407</v>
      </c>
    </row>
    <row r="345" spans="1:5">
      <c r="A345" s="9" t="str">
        <f t="shared" si="8"/>
        <v>INDEC-PB - 42190-2</v>
      </c>
      <c r="B345" s="9">
        <v>42190</v>
      </c>
      <c r="C345" s="11" t="s">
        <v>46</v>
      </c>
      <c r="D345" s="9">
        <v>2</v>
      </c>
      <c r="E345" s="42" t="s">
        <v>408</v>
      </c>
    </row>
    <row r="346" spans="1:5">
      <c r="A346" s="9" t="str">
        <f t="shared" si="8"/>
        <v>INDEC-PB - 36990-2</v>
      </c>
      <c r="B346" s="9">
        <v>36990</v>
      </c>
      <c r="C346" s="11" t="s">
        <v>46</v>
      </c>
      <c r="D346" s="9">
        <v>2</v>
      </c>
      <c r="E346" s="42" t="s">
        <v>409</v>
      </c>
    </row>
    <row r="347" spans="1:5">
      <c r="A347" s="9" t="str">
        <f t="shared" si="8"/>
        <v>INDEC-PB - 31600-1</v>
      </c>
      <c r="B347" s="9">
        <v>31600</v>
      </c>
      <c r="C347" s="11" t="s">
        <v>46</v>
      </c>
      <c r="D347" s="9">
        <v>1</v>
      </c>
      <c r="E347" s="42" t="s">
        <v>410</v>
      </c>
    </row>
    <row r="348" spans="1:5">
      <c r="A348" s="9" t="str">
        <f t="shared" si="8"/>
        <v>INDEC-PB - 32600-1</v>
      </c>
      <c r="B348" s="9">
        <v>32600</v>
      </c>
      <c r="C348" s="11" t="s">
        <v>46</v>
      </c>
      <c r="D348" s="9">
        <v>1</v>
      </c>
      <c r="E348" s="42" t="s">
        <v>411</v>
      </c>
    </row>
    <row r="349" spans="1:5">
      <c r="A349" s="9" t="str">
        <f t="shared" si="8"/>
        <v>INDEC-PB - 36111-3</v>
      </c>
      <c r="B349" s="9">
        <v>36111</v>
      </c>
      <c r="C349" s="11" t="s">
        <v>46</v>
      </c>
      <c r="D349" s="9">
        <v>3</v>
      </c>
      <c r="E349" s="42" t="s">
        <v>412</v>
      </c>
    </row>
    <row r="350" spans="1:5">
      <c r="A350" s="9" t="str">
        <f t="shared" si="8"/>
        <v>INDEC-PB - 36111-2</v>
      </c>
      <c r="B350" s="9">
        <v>36111</v>
      </c>
      <c r="C350" s="11" t="s">
        <v>46</v>
      </c>
      <c r="D350" s="9">
        <v>2</v>
      </c>
      <c r="E350" s="42" t="s">
        <v>413</v>
      </c>
    </row>
    <row r="351" spans="1:5">
      <c r="A351" s="9" t="str">
        <f t="shared" si="8"/>
        <v>INDEC-PB - 36111-1</v>
      </c>
      <c r="B351" s="9">
        <v>36111</v>
      </c>
      <c r="C351" s="11" t="s">
        <v>46</v>
      </c>
      <c r="D351" s="9">
        <v>1</v>
      </c>
      <c r="E351" s="42" t="s">
        <v>414</v>
      </c>
    </row>
    <row r="352" spans="1:5">
      <c r="A352" s="9" t="str">
        <f t="shared" si="8"/>
        <v>INDEC-PB - 42921-1</v>
      </c>
      <c r="B352" s="9">
        <v>42921</v>
      </c>
      <c r="C352" s="11" t="s">
        <v>46</v>
      </c>
      <c r="D352" s="9">
        <v>1</v>
      </c>
      <c r="E352" s="42" t="s">
        <v>415</v>
      </c>
    </row>
    <row r="353" spans="1:5">
      <c r="A353" s="9" t="str">
        <f t="shared" si="8"/>
        <v>INDEC-PB - 34800-2</v>
      </c>
      <c r="B353" s="9">
        <v>34800</v>
      </c>
      <c r="C353" s="11" t="s">
        <v>46</v>
      </c>
      <c r="D353" s="9">
        <v>2</v>
      </c>
      <c r="E353" s="42" t="s">
        <v>416</v>
      </c>
    </row>
    <row r="354" spans="1:5">
      <c r="A354" s="9" t="str">
        <f t="shared" si="8"/>
        <v>INDEC-PB - 49129-1</v>
      </c>
      <c r="B354" s="9">
        <v>49129</v>
      </c>
      <c r="C354" s="11" t="s">
        <v>46</v>
      </c>
      <c r="D354" s="9">
        <v>1</v>
      </c>
      <c r="E354" s="42" t="s">
        <v>417</v>
      </c>
    </row>
    <row r="355" spans="1:5">
      <c r="A355" s="9" t="str">
        <f t="shared" si="8"/>
        <v>INDEC-PB - 43220-1</v>
      </c>
      <c r="B355" s="9">
        <v>43220</v>
      </c>
      <c r="C355" s="11" t="s">
        <v>46</v>
      </c>
      <c r="D355" s="9">
        <v>1</v>
      </c>
      <c r="E355" s="42" t="s">
        <v>418</v>
      </c>
    </row>
    <row r="356" spans="1:5">
      <c r="A356" s="9" t="str">
        <f t="shared" si="8"/>
        <v>INDEC-PB - 35110-1</v>
      </c>
      <c r="B356" s="9">
        <v>35110</v>
      </c>
      <c r="C356" s="11" t="s">
        <v>46</v>
      </c>
      <c r="D356" s="9">
        <v>1</v>
      </c>
      <c r="E356" s="42" t="s">
        <v>419</v>
      </c>
    </row>
    <row r="357" spans="1:5">
      <c r="A357" s="9" t="str">
        <f t="shared" si="8"/>
        <v>INDEC-PB - 17100-1</v>
      </c>
      <c r="B357" s="9">
        <v>17100</v>
      </c>
      <c r="C357" s="11" t="s">
        <v>46</v>
      </c>
      <c r="D357" s="9">
        <v>1</v>
      </c>
      <c r="E357" s="42" t="s">
        <v>420</v>
      </c>
    </row>
    <row r="358" spans="1:5">
      <c r="A358" s="9" t="str">
        <f t="shared" si="8"/>
        <v>INDEC-PB - 49129-3</v>
      </c>
      <c r="B358" s="9">
        <v>49129</v>
      </c>
      <c r="C358" s="11" t="s">
        <v>46</v>
      </c>
      <c r="D358" s="9">
        <v>3</v>
      </c>
      <c r="E358" s="42" t="s">
        <v>421</v>
      </c>
    </row>
    <row r="359" spans="1:5">
      <c r="A359" s="9" t="str">
        <f t="shared" si="8"/>
        <v>INDEC-PB - 35110-2</v>
      </c>
      <c r="B359" s="9">
        <v>35110</v>
      </c>
      <c r="C359" s="11" t="s">
        <v>46</v>
      </c>
      <c r="D359" s="9">
        <v>2</v>
      </c>
      <c r="E359" s="42" t="s">
        <v>422</v>
      </c>
    </row>
    <row r="360" spans="1:5">
      <c r="A360" s="9" t="str">
        <f t="shared" si="8"/>
        <v>INDEC-PB - 37129-1</v>
      </c>
      <c r="B360" s="9">
        <v>37129</v>
      </c>
      <c r="C360" s="11" t="s">
        <v>46</v>
      </c>
      <c r="D360" s="9">
        <v>1</v>
      </c>
      <c r="E360" s="42" t="s">
        <v>423</v>
      </c>
    </row>
    <row r="361" spans="1:5">
      <c r="A361" s="9" t="str">
        <f t="shared" si="8"/>
        <v>INDEC-PB - 36490-4</v>
      </c>
      <c r="B361" s="9">
        <v>36490</v>
      </c>
      <c r="C361" s="11" t="s">
        <v>46</v>
      </c>
      <c r="D361" s="9">
        <v>4</v>
      </c>
      <c r="E361" s="42" t="s">
        <v>424</v>
      </c>
    </row>
    <row r="362" spans="1:5">
      <c r="A362" s="9" t="str">
        <f t="shared" si="8"/>
        <v>INDEC-PB - 33370-1</v>
      </c>
      <c r="B362" s="9">
        <v>33370</v>
      </c>
      <c r="C362" s="11" t="s">
        <v>46</v>
      </c>
      <c r="D362" s="9">
        <v>1</v>
      </c>
      <c r="E362" s="42" t="s">
        <v>425</v>
      </c>
    </row>
    <row r="363" spans="1:5">
      <c r="A363" s="9" t="str">
        <f t="shared" si="8"/>
        <v>INDEC-PB - 12020-1</v>
      </c>
      <c r="B363" s="9">
        <v>12020</v>
      </c>
      <c r="C363" s="11" t="s">
        <v>46</v>
      </c>
      <c r="D363" s="9">
        <v>1</v>
      </c>
      <c r="E363" s="42" t="s">
        <v>426</v>
      </c>
    </row>
    <row r="364" spans="1:5">
      <c r="A364" s="9" t="str">
        <f t="shared" si="8"/>
        <v>INDEC-PB - 33360-1</v>
      </c>
      <c r="B364" s="9">
        <v>33360</v>
      </c>
      <c r="C364" s="11" t="s">
        <v>46</v>
      </c>
      <c r="D364" s="9">
        <v>1</v>
      </c>
      <c r="E364" s="42" t="s">
        <v>427</v>
      </c>
    </row>
    <row r="365" spans="1:5">
      <c r="A365" s="9" t="str">
        <f t="shared" si="8"/>
        <v>INDEC-PB - 33410-1</v>
      </c>
      <c r="B365" s="9">
        <v>33410</v>
      </c>
      <c r="C365" s="11" t="s">
        <v>46</v>
      </c>
      <c r="D365" s="9">
        <v>1</v>
      </c>
      <c r="E365" s="42" t="s">
        <v>428</v>
      </c>
    </row>
    <row r="366" spans="1:5">
      <c r="A366" s="9" t="str">
        <f t="shared" si="8"/>
        <v>INDEC-PB - 42911-1</v>
      </c>
      <c r="B366" s="9">
        <v>42911</v>
      </c>
      <c r="C366" s="11" t="s">
        <v>46</v>
      </c>
      <c r="D366" s="9">
        <v>1</v>
      </c>
      <c r="E366" s="42" t="s">
        <v>429</v>
      </c>
    </row>
    <row r="367" spans="1:5">
      <c r="A367" s="9" t="str">
        <f t="shared" si="8"/>
        <v>INDEC-PB - 46113-1</v>
      </c>
      <c r="B367" s="9">
        <v>46113</v>
      </c>
      <c r="C367" s="11" t="s">
        <v>46</v>
      </c>
      <c r="D367" s="9">
        <v>1</v>
      </c>
      <c r="E367" s="42" t="s">
        <v>430</v>
      </c>
    </row>
    <row r="368" spans="1:5">
      <c r="A368" s="9" t="str">
        <f t="shared" si="8"/>
        <v>INDEC-PB - 42921-2</v>
      </c>
      <c r="B368" s="9">
        <v>42921</v>
      </c>
      <c r="C368" s="11" t="s">
        <v>46</v>
      </c>
      <c r="D368" s="9">
        <v>2</v>
      </c>
      <c r="E368" s="42" t="s">
        <v>431</v>
      </c>
    </row>
    <row r="369" spans="1:5">
      <c r="A369" s="9" t="str">
        <f t="shared" si="8"/>
        <v>INDEC-PB - 37990-1</v>
      </c>
      <c r="B369" s="9">
        <v>37990</v>
      </c>
      <c r="C369" s="11" t="s">
        <v>46</v>
      </c>
      <c r="D369" s="9">
        <v>1</v>
      </c>
      <c r="E369" s="42" t="s">
        <v>432</v>
      </c>
    </row>
    <row r="370" spans="1:5">
      <c r="A370" s="9" t="str">
        <f t="shared" ref="A370:A401" si="9">CONCATENATE("INDEC-PB - ",B370,C370,D370)</f>
        <v>INDEC-PB - 41242-1</v>
      </c>
      <c r="B370" s="9">
        <v>41242</v>
      </c>
      <c r="C370" s="11" t="s">
        <v>46</v>
      </c>
      <c r="D370" s="9">
        <v>1</v>
      </c>
      <c r="E370" s="42" t="s">
        <v>433</v>
      </c>
    </row>
    <row r="371" spans="1:5">
      <c r="A371" s="9" t="str">
        <f t="shared" si="9"/>
        <v>INDEC-PB - 37510-1</v>
      </c>
      <c r="B371" s="9">
        <v>37510</v>
      </c>
      <c r="C371" s="11" t="s">
        <v>46</v>
      </c>
      <c r="D371" s="9">
        <v>1</v>
      </c>
      <c r="E371" s="42" t="s">
        <v>434</v>
      </c>
    </row>
    <row r="372" spans="1:5">
      <c r="A372" s="9" t="str">
        <f t="shared" si="9"/>
        <v>INDEC-PB - 44440-1</v>
      </c>
      <c r="B372" s="9">
        <v>44440</v>
      </c>
      <c r="C372" s="11" t="s">
        <v>46</v>
      </c>
      <c r="D372" s="9">
        <v>1</v>
      </c>
      <c r="E372" s="42" t="s">
        <v>435</v>
      </c>
    </row>
    <row r="373" spans="1:5">
      <c r="A373" s="9" t="str">
        <f t="shared" si="9"/>
        <v>INDEC-PB - 35110-5</v>
      </c>
      <c r="B373" s="9">
        <v>35110</v>
      </c>
      <c r="C373" s="11" t="s">
        <v>46</v>
      </c>
      <c r="D373" s="9">
        <v>5</v>
      </c>
      <c r="E373" s="42" t="s">
        <v>436</v>
      </c>
    </row>
    <row r="374" spans="1:5">
      <c r="A374" s="9" t="str">
        <f t="shared" si="9"/>
        <v>INDEC-PB - 46212-1</v>
      </c>
      <c r="B374" s="9">
        <v>46212</v>
      </c>
      <c r="C374" s="11" t="s">
        <v>46</v>
      </c>
      <c r="D374" s="9">
        <v>1</v>
      </c>
      <c r="E374" s="42" t="s">
        <v>437</v>
      </c>
    </row>
    <row r="375" spans="1:5">
      <c r="A375" s="9" t="str">
        <f t="shared" si="9"/>
        <v>INDEC-PB - 33340-1</v>
      </c>
      <c r="B375" s="9">
        <v>33340</v>
      </c>
      <c r="C375" s="11" t="s">
        <v>46</v>
      </c>
      <c r="D375" s="9">
        <v>1</v>
      </c>
      <c r="E375" s="42" t="s">
        <v>438</v>
      </c>
    </row>
    <row r="376" spans="1:5">
      <c r="A376" s="9" t="str">
        <f t="shared" si="9"/>
        <v>INDEC-PB - 37350-1</v>
      </c>
      <c r="B376" s="9">
        <v>37350</v>
      </c>
      <c r="C376" s="11" t="s">
        <v>46</v>
      </c>
      <c r="D376" s="9">
        <v>1</v>
      </c>
      <c r="E376" s="42" t="s">
        <v>439</v>
      </c>
    </row>
    <row r="377" spans="1:5">
      <c r="A377" s="9" t="str">
        <f t="shared" si="9"/>
        <v>INDEC-PB - 37320-1</v>
      </c>
      <c r="B377" s="9">
        <v>37320</v>
      </c>
      <c r="C377" s="11" t="s">
        <v>46</v>
      </c>
      <c r="D377" s="9">
        <v>1</v>
      </c>
      <c r="E377" s="42" t="s">
        <v>440</v>
      </c>
    </row>
    <row r="378" spans="1:5">
      <c r="A378" s="9" t="str">
        <f t="shared" si="9"/>
        <v>INDEC-PB - 41532-11</v>
      </c>
      <c r="B378" s="9">
        <v>41532</v>
      </c>
      <c r="C378" s="11" t="s">
        <v>46</v>
      </c>
      <c r="D378" s="9">
        <v>11</v>
      </c>
      <c r="E378" s="42" t="s">
        <v>441</v>
      </c>
    </row>
    <row r="379" spans="1:5">
      <c r="A379" s="9" t="str">
        <f t="shared" si="9"/>
        <v>INDEC-PB - 41532-1</v>
      </c>
      <c r="B379" s="9">
        <v>41532</v>
      </c>
      <c r="C379" s="11" t="s">
        <v>46</v>
      </c>
      <c r="D379" s="9">
        <v>1</v>
      </c>
      <c r="E379" s="42" t="s">
        <v>442</v>
      </c>
    </row>
    <row r="380" spans="1:5">
      <c r="A380" s="9" t="str">
        <f t="shared" si="9"/>
        <v>INDEC-PB - 31430-1</v>
      </c>
      <c r="B380" s="9">
        <v>31430</v>
      </c>
      <c r="C380" s="11" t="s">
        <v>46</v>
      </c>
      <c r="D380" s="9">
        <v>1</v>
      </c>
      <c r="E380" s="42" t="s">
        <v>443</v>
      </c>
    </row>
    <row r="381" spans="1:5">
      <c r="A381" s="9" t="str">
        <f t="shared" si="9"/>
        <v>INDEC-PB - 31100-1</v>
      </c>
      <c r="B381" s="9">
        <v>31100</v>
      </c>
      <c r="C381" s="11" t="s">
        <v>46</v>
      </c>
      <c r="D381" s="9">
        <v>1</v>
      </c>
      <c r="E381" s="42" t="s">
        <v>444</v>
      </c>
    </row>
    <row r="382" spans="1:5">
      <c r="A382" s="9" t="str">
        <f t="shared" si="9"/>
        <v>INDEC-PB - 31420-1</v>
      </c>
      <c r="B382" s="9">
        <v>31420</v>
      </c>
      <c r="C382" s="11" t="s">
        <v>46</v>
      </c>
      <c r="D382" s="9">
        <v>1</v>
      </c>
      <c r="E382" s="42" t="s">
        <v>445</v>
      </c>
    </row>
    <row r="383" spans="1:5">
      <c r="A383" s="9" t="str">
        <f t="shared" si="9"/>
        <v>INDEC-PB - 31420-2</v>
      </c>
      <c r="B383" s="9">
        <v>31420</v>
      </c>
      <c r="C383" s="11" t="s">
        <v>46</v>
      </c>
      <c r="D383" s="9">
        <v>2</v>
      </c>
      <c r="E383" s="42" t="s">
        <v>446</v>
      </c>
    </row>
    <row r="384" spans="1:5">
      <c r="A384" s="9" t="str">
        <f t="shared" si="9"/>
        <v>INDEC-PB - 44222-1</v>
      </c>
      <c r="B384" s="9">
        <v>44222</v>
      </c>
      <c r="C384" s="11" t="s">
        <v>46</v>
      </c>
      <c r="D384" s="9">
        <v>1</v>
      </c>
      <c r="E384" s="42" t="s">
        <v>447</v>
      </c>
    </row>
    <row r="385" spans="1:5">
      <c r="A385" s="9" t="str">
        <f t="shared" si="9"/>
        <v>INDEC-PB - 44427-1</v>
      </c>
      <c r="B385" s="9">
        <v>44427</v>
      </c>
      <c r="C385" s="11" t="s">
        <v>46</v>
      </c>
      <c r="D385" s="9">
        <v>1</v>
      </c>
      <c r="E385" s="42" t="s">
        <v>448</v>
      </c>
    </row>
    <row r="386" spans="1:5">
      <c r="A386" s="9" t="str">
        <f t="shared" si="9"/>
        <v>INDEC-PB - 44430-1</v>
      </c>
      <c r="B386" s="9">
        <v>44430</v>
      </c>
      <c r="C386" s="11" t="s">
        <v>46</v>
      </c>
      <c r="D386" s="9">
        <v>1</v>
      </c>
      <c r="E386" s="42" t="s">
        <v>449</v>
      </c>
    </row>
    <row r="387" spans="1:5">
      <c r="A387" s="9" t="str">
        <f t="shared" si="9"/>
        <v>INDEC-PB - 37930-1</v>
      </c>
      <c r="B387" s="9">
        <v>37930</v>
      </c>
      <c r="C387" s="11" t="s">
        <v>46</v>
      </c>
      <c r="D387" s="9">
        <v>1</v>
      </c>
      <c r="E387" s="42" t="s">
        <v>450</v>
      </c>
    </row>
    <row r="388" spans="1:5">
      <c r="A388" s="9" t="str">
        <f t="shared" si="9"/>
        <v>INDEC-PB - 37330-1</v>
      </c>
      <c r="B388" s="9">
        <v>37330</v>
      </c>
      <c r="C388" s="11" t="s">
        <v>46</v>
      </c>
      <c r="D388" s="9">
        <v>1</v>
      </c>
      <c r="E388" s="42" t="s">
        <v>451</v>
      </c>
    </row>
    <row r="389" spans="1:5">
      <c r="A389" s="9" t="str">
        <f t="shared" si="9"/>
        <v>INDEC-PB - 37540-1</v>
      </c>
      <c r="B389" s="9">
        <v>37540</v>
      </c>
      <c r="C389" s="11" t="s">
        <v>46</v>
      </c>
      <c r="D389" s="9">
        <v>1</v>
      </c>
      <c r="E389" s="42" t="s">
        <v>452</v>
      </c>
    </row>
    <row r="390" spans="1:5">
      <c r="A390" s="9" t="str">
        <f t="shared" si="9"/>
        <v>INDEC-PB - 43121-1</v>
      </c>
      <c r="B390" s="9">
        <v>43121</v>
      </c>
      <c r="C390" s="11" t="s">
        <v>46</v>
      </c>
      <c r="D390" s="9">
        <v>1</v>
      </c>
      <c r="E390" s="42" t="s">
        <v>453</v>
      </c>
    </row>
    <row r="391" spans="1:5">
      <c r="A391" s="9" t="str">
        <f t="shared" si="9"/>
        <v>INDEC-PB - 46112-1</v>
      </c>
      <c r="B391" s="9">
        <v>46112</v>
      </c>
      <c r="C391" s="11" t="s">
        <v>46</v>
      </c>
      <c r="D391" s="9">
        <v>1</v>
      </c>
      <c r="E391" s="42" t="s">
        <v>454</v>
      </c>
    </row>
    <row r="392" spans="1:5">
      <c r="A392" s="9" t="str">
        <f t="shared" si="9"/>
        <v>INDEC-PB - 43122-1</v>
      </c>
      <c r="B392" s="9">
        <v>43122</v>
      </c>
      <c r="C392" s="11" t="s">
        <v>46</v>
      </c>
      <c r="D392" s="9">
        <v>1</v>
      </c>
      <c r="E392" s="42" t="s">
        <v>455</v>
      </c>
    </row>
    <row r="393" spans="1:5">
      <c r="A393" s="9" t="str">
        <f t="shared" si="9"/>
        <v>INDEC-PB - 49911-1</v>
      </c>
      <c r="B393" s="9">
        <v>49911</v>
      </c>
      <c r="C393" s="11" t="s">
        <v>46</v>
      </c>
      <c r="D393" s="9">
        <v>1</v>
      </c>
      <c r="E393" s="42" t="s">
        <v>456</v>
      </c>
    </row>
    <row r="394" spans="1:5">
      <c r="A394" s="9" t="str">
        <f t="shared" si="9"/>
        <v>INDEC-PB - 33310-1</v>
      </c>
      <c r="B394" s="9">
        <v>33310</v>
      </c>
      <c r="C394" s="11" t="s">
        <v>46</v>
      </c>
      <c r="D394" s="9">
        <v>1</v>
      </c>
      <c r="E394" s="42" t="s">
        <v>457</v>
      </c>
    </row>
    <row r="395" spans="1:5">
      <c r="A395" s="9" t="str">
        <f t="shared" si="9"/>
        <v>INDEC-PB - 32129-1</v>
      </c>
      <c r="B395" s="9">
        <v>32129</v>
      </c>
      <c r="C395" s="11" t="s">
        <v>46</v>
      </c>
      <c r="D395" s="9">
        <v>1</v>
      </c>
      <c r="E395" s="42" t="s">
        <v>458</v>
      </c>
    </row>
    <row r="396" spans="1:5">
      <c r="A396" s="9" t="str">
        <f t="shared" si="9"/>
        <v>INDEC-PB - 37990-2</v>
      </c>
      <c r="B396" s="9">
        <v>37990</v>
      </c>
      <c r="C396" s="11" t="s">
        <v>46</v>
      </c>
      <c r="D396" s="9">
        <v>2</v>
      </c>
      <c r="E396" s="42" t="s">
        <v>459</v>
      </c>
    </row>
    <row r="397" spans="1:5">
      <c r="A397" s="9" t="str">
        <f t="shared" si="9"/>
        <v>INDEC-PB - 41251-1</v>
      </c>
      <c r="B397" s="9">
        <v>41251</v>
      </c>
      <c r="C397" s="11" t="s">
        <v>46</v>
      </c>
      <c r="D397" s="9">
        <v>1</v>
      </c>
      <c r="E397" s="42" t="s">
        <v>460</v>
      </c>
    </row>
    <row r="398" spans="1:5">
      <c r="A398" s="9" t="str">
        <f t="shared" si="9"/>
        <v>INDEC-PB - 12010-1</v>
      </c>
      <c r="B398" s="9">
        <v>12010</v>
      </c>
      <c r="C398" s="11" t="s">
        <v>46</v>
      </c>
      <c r="D398" s="9">
        <v>1</v>
      </c>
      <c r="E398" s="42" t="s">
        <v>461</v>
      </c>
    </row>
    <row r="399" spans="1:5">
      <c r="A399" s="9" t="str">
        <f t="shared" si="9"/>
        <v>INDEC-PB - 15320-1</v>
      </c>
      <c r="B399" s="9">
        <v>15320</v>
      </c>
      <c r="C399" s="11" t="s">
        <v>46</v>
      </c>
      <c r="D399" s="9">
        <v>1</v>
      </c>
      <c r="E399" s="42" t="s">
        <v>462</v>
      </c>
    </row>
    <row r="400" spans="1:5">
      <c r="A400" s="9" t="str">
        <f t="shared" si="9"/>
        <v>INDEC-PB - 41116-1</v>
      </c>
      <c r="B400" s="9">
        <v>41116</v>
      </c>
      <c r="C400" s="11" t="s">
        <v>46</v>
      </c>
      <c r="D400" s="9">
        <v>1</v>
      </c>
      <c r="E400" s="42" t="s">
        <v>463</v>
      </c>
    </row>
    <row r="401" spans="1:5">
      <c r="A401" s="9" t="str">
        <f t="shared" si="9"/>
        <v>INDEC-PB - 42999-1</v>
      </c>
      <c r="B401" s="9">
        <v>42999</v>
      </c>
      <c r="C401" s="11" t="s">
        <v>46</v>
      </c>
      <c r="D401" s="9">
        <v>1</v>
      </c>
      <c r="E401" s="42" t="s">
        <v>464</v>
      </c>
    </row>
    <row r="402" spans="1:5">
      <c r="A402" s="9" t="str">
        <f t="shared" ref="A402:A425" si="10">CONCATENATE("INDEC-PB - ",B402,C402,D402)</f>
        <v>INDEC-PB - 35110-3</v>
      </c>
      <c r="B402" s="9">
        <v>35110</v>
      </c>
      <c r="C402" s="11" t="s">
        <v>46</v>
      </c>
      <c r="D402" s="9">
        <v>3</v>
      </c>
      <c r="E402" s="42" t="s">
        <v>465</v>
      </c>
    </row>
    <row r="403" spans="1:5">
      <c r="A403" s="9" t="str">
        <f t="shared" si="10"/>
        <v>INDEC-PB - 34740-6</v>
      </c>
      <c r="B403" s="9">
        <v>34740</v>
      </c>
      <c r="C403" s="11" t="s">
        <v>46</v>
      </c>
      <c r="D403" s="9">
        <v>6</v>
      </c>
      <c r="E403" s="42" t="s">
        <v>466</v>
      </c>
    </row>
    <row r="404" spans="1:5">
      <c r="A404" s="9" t="str">
        <f t="shared" si="10"/>
        <v>INDEC-PB - 34730-1</v>
      </c>
      <c r="B404" s="9">
        <v>34730</v>
      </c>
      <c r="C404" s="11" t="s">
        <v>46</v>
      </c>
      <c r="D404" s="9">
        <v>1</v>
      </c>
      <c r="E404" s="42" t="s">
        <v>467</v>
      </c>
    </row>
    <row r="405" spans="1:5">
      <c r="A405" s="9" t="str">
        <f t="shared" si="10"/>
        <v>INDEC-PB - 34720-1</v>
      </c>
      <c r="B405" s="9">
        <v>34720</v>
      </c>
      <c r="C405" s="11" t="s">
        <v>46</v>
      </c>
      <c r="D405" s="9">
        <v>1</v>
      </c>
      <c r="E405" s="42" t="s">
        <v>468</v>
      </c>
    </row>
    <row r="406" spans="1:5">
      <c r="A406" s="9" t="str">
        <f t="shared" si="10"/>
        <v>INDEC-PB - 34710-1</v>
      </c>
      <c r="B406" s="9">
        <v>34710</v>
      </c>
      <c r="C406" s="11" t="s">
        <v>46</v>
      </c>
      <c r="D406" s="9">
        <v>1</v>
      </c>
      <c r="E406" s="42" t="s">
        <v>469</v>
      </c>
    </row>
    <row r="407" spans="1:5">
      <c r="A407" s="9" t="str">
        <f t="shared" si="10"/>
        <v>INDEC-PB - 41530-1</v>
      </c>
      <c r="B407" s="9">
        <v>41530</v>
      </c>
      <c r="C407" s="11" t="s">
        <v>46</v>
      </c>
      <c r="D407" s="9">
        <v>1</v>
      </c>
      <c r="E407" s="42" t="s">
        <v>470</v>
      </c>
    </row>
    <row r="408" spans="1:5">
      <c r="A408" s="9" t="str">
        <f t="shared" si="10"/>
        <v>INDEC-PB - 41510-1</v>
      </c>
      <c r="B408" s="9">
        <v>41510</v>
      </c>
      <c r="C408" s="11" t="s">
        <v>46</v>
      </c>
      <c r="D408" s="9">
        <v>1</v>
      </c>
      <c r="E408" s="42" t="s">
        <v>471</v>
      </c>
    </row>
    <row r="409" spans="1:5">
      <c r="A409" s="9" t="str">
        <f t="shared" si="10"/>
        <v>INDEC-PB - 31600-2</v>
      </c>
      <c r="B409" s="9">
        <v>31600</v>
      </c>
      <c r="C409" s="11" t="s">
        <v>46</v>
      </c>
      <c r="D409" s="9">
        <v>2</v>
      </c>
      <c r="E409" s="42" t="s">
        <v>472</v>
      </c>
    </row>
    <row r="410" spans="1:5">
      <c r="A410" s="9" t="str">
        <f t="shared" si="10"/>
        <v>INDEC-PB - 49129-2</v>
      </c>
      <c r="B410" s="9">
        <v>49129</v>
      </c>
      <c r="C410" s="11" t="s">
        <v>46</v>
      </c>
      <c r="D410" s="9">
        <v>2</v>
      </c>
      <c r="E410" s="42" t="s">
        <v>473</v>
      </c>
    </row>
    <row r="411" spans="1:5">
      <c r="A411" s="9" t="str">
        <f t="shared" si="10"/>
        <v>INDEC-PB - 34740-1</v>
      </c>
      <c r="B411" s="9">
        <v>34740</v>
      </c>
      <c r="C411" s="11" t="s">
        <v>46</v>
      </c>
      <c r="D411" s="9">
        <v>1</v>
      </c>
      <c r="E411" s="42" t="s">
        <v>474</v>
      </c>
    </row>
    <row r="412" spans="1:5">
      <c r="A412" s="9" t="str">
        <f t="shared" si="10"/>
        <v>INDEC-PB - 43310-1</v>
      </c>
      <c r="B412" s="9">
        <v>43310</v>
      </c>
      <c r="C412" s="11" t="s">
        <v>46</v>
      </c>
      <c r="D412" s="9">
        <v>1</v>
      </c>
      <c r="E412" s="42" t="s">
        <v>475</v>
      </c>
    </row>
    <row r="413" spans="1:5">
      <c r="A413" s="9" t="str">
        <f t="shared" si="10"/>
        <v>INDEC-PB - 44240-1</v>
      </c>
      <c r="B413" s="9">
        <v>44240</v>
      </c>
      <c r="C413" s="11" t="s">
        <v>46</v>
      </c>
      <c r="D413" s="9">
        <v>1</v>
      </c>
      <c r="E413" s="42" t="s">
        <v>476</v>
      </c>
    </row>
    <row r="414" spans="1:5">
      <c r="A414" s="9" t="str">
        <f t="shared" si="10"/>
        <v>INDEC-PB - 33500-1</v>
      </c>
      <c r="B414" s="9">
        <v>33500</v>
      </c>
      <c r="C414" s="11" t="s">
        <v>46</v>
      </c>
      <c r="D414" s="9">
        <v>1</v>
      </c>
      <c r="E414" s="42" t="s">
        <v>477</v>
      </c>
    </row>
    <row r="415" spans="1:5">
      <c r="A415" s="9" t="str">
        <f t="shared" si="10"/>
        <v>INDEC-PB - 44214-1</v>
      </c>
      <c r="B415" s="9">
        <v>44214</v>
      </c>
      <c r="C415" s="11" t="s">
        <v>46</v>
      </c>
      <c r="D415" s="9">
        <v>1</v>
      </c>
      <c r="E415" s="42" t="s">
        <v>478</v>
      </c>
    </row>
    <row r="416" spans="1:5">
      <c r="A416" s="9" t="str">
        <f t="shared" si="10"/>
        <v>INDEC-PB - 37350-2</v>
      </c>
      <c r="B416" s="9">
        <v>37350</v>
      </c>
      <c r="C416" s="11" t="s">
        <v>46</v>
      </c>
      <c r="D416" s="9">
        <v>2</v>
      </c>
      <c r="E416" s="42" t="s">
        <v>479</v>
      </c>
    </row>
    <row r="417" spans="1:5">
      <c r="A417" s="9" t="str">
        <f t="shared" si="10"/>
        <v>INDEC-PB - 42943-1</v>
      </c>
      <c r="B417" s="9">
        <v>42943</v>
      </c>
      <c r="C417" s="11" t="s">
        <v>46</v>
      </c>
      <c r="D417" s="9">
        <v>1</v>
      </c>
      <c r="E417" s="42" t="s">
        <v>480</v>
      </c>
    </row>
    <row r="418" spans="1:5">
      <c r="A418" s="9" t="str">
        <f t="shared" si="10"/>
        <v>INDEC-PB - 36990-1</v>
      </c>
      <c r="B418" s="9">
        <v>36990</v>
      </c>
      <c r="C418" s="11" t="s">
        <v>46</v>
      </c>
      <c r="D418" s="9">
        <v>1</v>
      </c>
      <c r="E418" s="42" t="s">
        <v>481</v>
      </c>
    </row>
    <row r="419" spans="1:5">
      <c r="A419" s="9" t="str">
        <f t="shared" si="10"/>
        <v>INDEC-PB - 46121-1</v>
      </c>
      <c r="B419" s="9">
        <v>46121</v>
      </c>
      <c r="C419" s="11" t="s">
        <v>46</v>
      </c>
      <c r="D419" s="9">
        <v>1</v>
      </c>
      <c r="E419" s="42" t="s">
        <v>482</v>
      </c>
    </row>
    <row r="420" spans="1:5">
      <c r="A420" s="9" t="str">
        <f t="shared" si="10"/>
        <v>INDEC-PB - 49115-1</v>
      </c>
      <c r="B420" s="9">
        <v>49115</v>
      </c>
      <c r="C420" s="11" t="s">
        <v>46</v>
      </c>
      <c r="D420" s="9">
        <v>1</v>
      </c>
      <c r="E420" s="42" t="s">
        <v>483</v>
      </c>
    </row>
    <row r="421" spans="1:5">
      <c r="A421" s="9" t="str">
        <f t="shared" si="10"/>
        <v>INDEC-PB - 37113-1</v>
      </c>
      <c r="B421" s="9">
        <v>37113</v>
      </c>
      <c r="C421" s="11" t="s">
        <v>46</v>
      </c>
      <c r="D421" s="9">
        <v>1</v>
      </c>
      <c r="E421" s="42" t="s">
        <v>484</v>
      </c>
    </row>
    <row r="422" spans="1:5">
      <c r="A422" s="9" t="str">
        <f t="shared" si="10"/>
        <v>INDEC-PB - 37199-3</v>
      </c>
      <c r="B422" s="9">
        <v>37199</v>
      </c>
      <c r="C422" s="11" t="s">
        <v>46</v>
      </c>
      <c r="D422" s="9">
        <v>3</v>
      </c>
      <c r="E422" s="42" t="s">
        <v>485</v>
      </c>
    </row>
    <row r="423" spans="1:5">
      <c r="A423" s="9" t="str">
        <f t="shared" si="10"/>
        <v>INDEC-PB - 37199-1</v>
      </c>
      <c r="B423" s="9">
        <v>37199</v>
      </c>
      <c r="C423" s="11" t="s">
        <v>46</v>
      </c>
      <c r="D423" s="9">
        <v>1</v>
      </c>
      <c r="E423" s="42" t="s">
        <v>486</v>
      </c>
    </row>
    <row r="424" spans="1:5">
      <c r="A424" s="9" t="str">
        <f t="shared" si="10"/>
        <v>INDEC-PB - 37199-2</v>
      </c>
      <c r="B424" s="9">
        <v>37199</v>
      </c>
      <c r="C424" s="11" t="s">
        <v>46</v>
      </c>
      <c r="D424" s="9">
        <v>2</v>
      </c>
      <c r="E424" s="42" t="s">
        <v>487</v>
      </c>
    </row>
    <row r="425" spans="1:5">
      <c r="A425" s="9" t="str">
        <f t="shared" si="10"/>
        <v>INDEC-PB - 15200-1</v>
      </c>
      <c r="B425" s="9">
        <v>15200</v>
      </c>
      <c r="C425" s="11" t="s">
        <v>46</v>
      </c>
      <c r="D425" s="9">
        <v>1</v>
      </c>
      <c r="E425" s="42" t="s">
        <v>488</v>
      </c>
    </row>
    <row r="426" spans="1:5">
      <c r="A426" s="43"/>
      <c r="E426" s="44"/>
    </row>
    <row r="427" spans="1:5">
      <c r="A427" s="45"/>
      <c r="E427" s="44" t="s">
        <v>489</v>
      </c>
    </row>
    <row r="428" spans="1:5">
      <c r="A428" s="9" t="str">
        <f t="shared" ref="A428:A445" si="11">CONCATENATE("INDEC-PB - ",B428,C428,D428)</f>
        <v>INDEC-PB - 94920-1</v>
      </c>
      <c r="B428" s="11">
        <v>94920</v>
      </c>
      <c r="C428" s="11" t="s">
        <v>46</v>
      </c>
      <c r="D428" s="9">
        <v>1</v>
      </c>
      <c r="E428" s="42" t="s">
        <v>490</v>
      </c>
    </row>
    <row r="429" spans="1:5">
      <c r="A429" s="9" t="str">
        <f t="shared" si="11"/>
        <v>INDEC-PB - 91223-1</v>
      </c>
      <c r="B429" s="11">
        <v>91223</v>
      </c>
      <c r="C429" s="11" t="s">
        <v>46</v>
      </c>
      <c r="D429" s="9">
        <v>1</v>
      </c>
      <c r="E429" s="42" t="s">
        <v>491</v>
      </c>
    </row>
    <row r="430" spans="1:5">
      <c r="A430" s="9" t="str">
        <f t="shared" si="11"/>
        <v>INDEC-PB - 91211-11</v>
      </c>
      <c r="B430" s="11">
        <v>91211</v>
      </c>
      <c r="C430" s="11" t="s">
        <v>46</v>
      </c>
      <c r="D430" s="9">
        <v>11</v>
      </c>
      <c r="E430" s="42" t="s">
        <v>492</v>
      </c>
    </row>
    <row r="431" spans="1:5">
      <c r="A431" s="9" t="str">
        <f t="shared" si="11"/>
        <v>INDEC-PB - 91211-1</v>
      </c>
      <c r="B431" s="11">
        <v>91211</v>
      </c>
      <c r="C431" s="11" t="s">
        <v>46</v>
      </c>
      <c r="D431" s="9">
        <v>1</v>
      </c>
      <c r="E431" s="42" t="s">
        <v>493</v>
      </c>
    </row>
    <row r="432" spans="1:5">
      <c r="A432" s="9" t="str">
        <f t="shared" si="11"/>
        <v>INDEC-PB - 91511-1</v>
      </c>
      <c r="B432" s="11">
        <v>91511</v>
      </c>
      <c r="C432" s="11" t="s">
        <v>46</v>
      </c>
      <c r="D432" s="9">
        <v>1</v>
      </c>
      <c r="E432" s="42" t="s">
        <v>494</v>
      </c>
    </row>
    <row r="433" spans="1:5">
      <c r="A433" s="9" t="str">
        <f t="shared" si="11"/>
        <v>INDEC-PB - 91547-1</v>
      </c>
      <c r="B433" s="11">
        <v>91547</v>
      </c>
      <c r="C433" s="11" t="s">
        <v>46</v>
      </c>
      <c r="D433" s="9">
        <v>1</v>
      </c>
      <c r="E433" s="42" t="s">
        <v>495</v>
      </c>
    </row>
    <row r="434" spans="1:5">
      <c r="A434" s="9" t="str">
        <f t="shared" si="11"/>
        <v>INDEC-PB - 81100-1</v>
      </c>
      <c r="B434" s="11">
        <v>81100</v>
      </c>
      <c r="C434" s="11" t="s">
        <v>46</v>
      </c>
      <c r="D434" s="9">
        <v>1</v>
      </c>
      <c r="E434" s="42" t="s">
        <v>496</v>
      </c>
    </row>
    <row r="435" spans="1:5">
      <c r="A435" s="9" t="str">
        <f t="shared" si="11"/>
        <v>INDEC-PB - 91601-2</v>
      </c>
      <c r="B435" s="11">
        <v>91601</v>
      </c>
      <c r="C435" s="11" t="s">
        <v>46</v>
      </c>
      <c r="D435" s="9">
        <v>2</v>
      </c>
      <c r="E435" s="42" t="s">
        <v>497</v>
      </c>
    </row>
    <row r="436" spans="1:5">
      <c r="A436" s="9" t="str">
        <f t="shared" si="11"/>
        <v>INDEC-PB - 94214-1</v>
      </c>
      <c r="B436" s="11">
        <v>94214</v>
      </c>
      <c r="C436" s="11" t="s">
        <v>46</v>
      </c>
      <c r="D436" s="9">
        <v>1</v>
      </c>
      <c r="E436" s="42" t="s">
        <v>498</v>
      </c>
    </row>
    <row r="437" spans="1:5">
      <c r="A437" s="9" t="str">
        <f t="shared" si="11"/>
        <v>INDEC-PB - 94216-1</v>
      </c>
      <c r="B437" s="11">
        <v>94216</v>
      </c>
      <c r="C437" s="11" t="s">
        <v>46</v>
      </c>
      <c r="D437" s="9">
        <v>1</v>
      </c>
      <c r="E437" s="42" t="s">
        <v>499</v>
      </c>
    </row>
    <row r="438" spans="1:5">
      <c r="A438" s="9" t="str">
        <f t="shared" si="11"/>
        <v>INDEC-PB - 93310-2</v>
      </c>
      <c r="B438" s="11">
        <v>93310</v>
      </c>
      <c r="C438" s="11" t="s">
        <v>46</v>
      </c>
      <c r="D438" s="9">
        <v>2</v>
      </c>
      <c r="E438" s="42" t="s">
        <v>500</v>
      </c>
    </row>
    <row r="439" spans="1:5">
      <c r="A439" s="9" t="str">
        <f t="shared" si="11"/>
        <v>INDEC-PB - 82129-1</v>
      </c>
      <c r="B439" s="11">
        <v>82129</v>
      </c>
      <c r="C439" s="11" t="s">
        <v>46</v>
      </c>
      <c r="D439" s="9">
        <v>1</v>
      </c>
      <c r="E439" s="42" t="s">
        <v>501</v>
      </c>
    </row>
    <row r="440" spans="1:5">
      <c r="A440" s="9" t="str">
        <f t="shared" si="11"/>
        <v>INDEC-PB - 91251-1</v>
      </c>
      <c r="B440" s="11">
        <v>91251</v>
      </c>
      <c r="C440" s="11" t="s">
        <v>46</v>
      </c>
      <c r="D440" s="9">
        <v>1</v>
      </c>
      <c r="E440" s="42" t="s">
        <v>502</v>
      </c>
    </row>
    <row r="441" spans="1:5">
      <c r="A441" s="9" t="str">
        <f t="shared" si="11"/>
        <v>INDEC-PB - 93310-1</v>
      </c>
      <c r="B441" s="11">
        <v>93310</v>
      </c>
      <c r="C441" s="11" t="s">
        <v>46</v>
      </c>
      <c r="D441" s="9">
        <v>1</v>
      </c>
      <c r="E441" s="42" t="s">
        <v>503</v>
      </c>
    </row>
    <row r="442" spans="1:5">
      <c r="A442" s="9" t="str">
        <f t="shared" si="11"/>
        <v>INDEC-PB - 84710-1</v>
      </c>
      <c r="B442" s="11">
        <v>84710</v>
      </c>
      <c r="C442" s="11" t="s">
        <v>46</v>
      </c>
      <c r="D442" s="9">
        <v>1</v>
      </c>
      <c r="E442" s="42" t="s">
        <v>504</v>
      </c>
    </row>
    <row r="443" spans="1:5">
      <c r="A443" s="9" t="str">
        <f t="shared" si="11"/>
        <v>INDEC-PB - 84740-1</v>
      </c>
      <c r="B443" s="11">
        <v>84740</v>
      </c>
      <c r="C443" s="11" t="s">
        <v>46</v>
      </c>
      <c r="D443" s="9">
        <v>1</v>
      </c>
      <c r="E443" s="42" t="s">
        <v>505</v>
      </c>
    </row>
    <row r="444" spans="1:5">
      <c r="A444" s="9" t="str">
        <f t="shared" si="11"/>
        <v>INDEC-PB - 84230-1</v>
      </c>
      <c r="B444" s="11">
        <v>84230</v>
      </c>
      <c r="C444" s="11" t="s">
        <v>46</v>
      </c>
      <c r="D444" s="9">
        <v>1</v>
      </c>
      <c r="E444" s="42" t="s">
        <v>506</v>
      </c>
    </row>
    <row r="445" spans="1:5">
      <c r="A445" s="9" t="str">
        <f t="shared" si="11"/>
        <v>INDEC-PB - 85490-1</v>
      </c>
      <c r="B445" s="11">
        <v>85490</v>
      </c>
      <c r="C445" s="11" t="s">
        <v>46</v>
      </c>
      <c r="D445" s="9">
        <v>1</v>
      </c>
      <c r="E445" s="42" t="s">
        <v>507</v>
      </c>
    </row>
    <row r="448" spans="1:5">
      <c r="A448" s="42"/>
      <c r="B448" s="7" t="s">
        <v>509</v>
      </c>
      <c r="C448" s="46"/>
      <c r="D448" s="47"/>
    </row>
    <row r="449" spans="1:5">
      <c r="A449" s="42"/>
      <c r="B449" s="17"/>
      <c r="C449" s="46"/>
      <c r="D449" s="47"/>
    </row>
    <row r="450" spans="1:5" ht="12.75" customHeight="1">
      <c r="A450" s="634" t="s">
        <v>348</v>
      </c>
      <c r="B450" s="635" t="s">
        <v>510</v>
      </c>
      <c r="C450" s="635"/>
      <c r="D450" s="635"/>
      <c r="E450" s="634" t="s">
        <v>44</v>
      </c>
    </row>
    <row r="451" spans="1:5" ht="12" customHeight="1">
      <c r="A451" s="634"/>
      <c r="B451" s="635" t="s">
        <v>511</v>
      </c>
      <c r="C451" s="635"/>
      <c r="D451" s="635"/>
      <c r="E451" s="634"/>
    </row>
    <row r="452" spans="1:5">
      <c r="B452" s="48"/>
      <c r="C452" s="47"/>
      <c r="D452" s="47"/>
      <c r="E452" s="49"/>
    </row>
    <row r="453" spans="1:5">
      <c r="B453" s="48"/>
      <c r="C453" s="47"/>
      <c r="D453" s="47"/>
      <c r="E453" s="44" t="s">
        <v>512</v>
      </c>
    </row>
    <row r="454" spans="1:5">
      <c r="A454" s="9" t="str">
        <f t="shared" ref="A454:A474" si="12">CONCATENATE("INDEC-PB - ",B454,C454,D454)</f>
        <v>INDEC-PB - 2811-1</v>
      </c>
      <c r="B454" s="45">
        <v>2811</v>
      </c>
      <c r="C454" s="22" t="s">
        <v>46</v>
      </c>
      <c r="D454" s="9">
        <v>1</v>
      </c>
      <c r="E454" s="29" t="s">
        <v>513</v>
      </c>
    </row>
    <row r="455" spans="1:5">
      <c r="A455" s="9" t="str">
        <f t="shared" si="12"/>
        <v>INDEC-PB - 2710-1</v>
      </c>
      <c r="B455" s="45">
        <v>2710</v>
      </c>
      <c r="C455" s="22" t="s">
        <v>46</v>
      </c>
      <c r="D455" s="9">
        <v>1</v>
      </c>
      <c r="E455" s="29" t="s">
        <v>514</v>
      </c>
    </row>
    <row r="456" spans="1:5">
      <c r="A456" s="9" t="str">
        <f t="shared" si="12"/>
        <v>INDEC-PB - 2922-1</v>
      </c>
      <c r="B456" s="45">
        <v>2922</v>
      </c>
      <c r="C456" s="22" t="s">
        <v>46</v>
      </c>
      <c r="D456" s="9">
        <v>1</v>
      </c>
      <c r="E456" s="29" t="s">
        <v>515</v>
      </c>
    </row>
    <row r="457" spans="1:5">
      <c r="A457" s="9" t="str">
        <f t="shared" si="12"/>
        <v>INDEC-PB - 2691-</v>
      </c>
      <c r="B457" s="45">
        <v>2691</v>
      </c>
      <c r="C457" s="22" t="s">
        <v>46</v>
      </c>
      <c r="E457" s="29" t="s">
        <v>516</v>
      </c>
    </row>
    <row r="458" spans="1:5">
      <c r="A458" s="9" t="str">
        <f t="shared" si="12"/>
        <v>INDEC-PB - 2695-</v>
      </c>
      <c r="B458" s="45">
        <v>2695</v>
      </c>
      <c r="C458" s="22" t="s">
        <v>46</v>
      </c>
      <c r="E458" s="29" t="s">
        <v>517</v>
      </c>
    </row>
    <row r="459" spans="1:5">
      <c r="A459" s="9" t="str">
        <f t="shared" si="12"/>
        <v>INDEC-PB - 3410-2</v>
      </c>
      <c r="B459" s="45">
        <v>3410</v>
      </c>
      <c r="C459" s="22" t="s">
        <v>46</v>
      </c>
      <c r="D459" s="9">
        <v>2</v>
      </c>
      <c r="E459" s="29" t="s">
        <v>518</v>
      </c>
    </row>
    <row r="460" spans="1:5">
      <c r="A460" s="9" t="str">
        <f t="shared" si="12"/>
        <v>INDEC-PB - 2520-1</v>
      </c>
      <c r="B460" s="45">
        <v>2520</v>
      </c>
      <c r="C460" s="22" t="s">
        <v>46</v>
      </c>
      <c r="D460" s="9">
        <v>1</v>
      </c>
      <c r="E460" s="42" t="s">
        <v>519</v>
      </c>
    </row>
    <row r="461" spans="1:5">
      <c r="A461" s="9" t="str">
        <f t="shared" si="12"/>
        <v>INDEC-PB - 2413-3</v>
      </c>
      <c r="B461" s="45">
        <v>2413</v>
      </c>
      <c r="C461" s="22" t="s">
        <v>46</v>
      </c>
      <c r="D461" s="9">
        <v>3</v>
      </c>
      <c r="E461" s="42" t="s">
        <v>520</v>
      </c>
    </row>
    <row r="462" spans="1:5">
      <c r="A462" s="9" t="str">
        <f t="shared" si="12"/>
        <v>INDEC-PB - 2519-1</v>
      </c>
      <c r="B462" s="45">
        <v>2519</v>
      </c>
      <c r="C462" s="22" t="s">
        <v>46</v>
      </c>
      <c r="D462" s="9">
        <v>1</v>
      </c>
      <c r="E462" s="42" t="s">
        <v>521</v>
      </c>
    </row>
    <row r="463" spans="1:5">
      <c r="A463" s="9" t="str">
        <f t="shared" si="12"/>
        <v>INDEC-PB - 2520-3</v>
      </c>
      <c r="B463" s="45">
        <v>2520</v>
      </c>
      <c r="C463" s="22" t="s">
        <v>46</v>
      </c>
      <c r="D463" s="9">
        <v>3</v>
      </c>
      <c r="E463" s="42" t="s">
        <v>522</v>
      </c>
    </row>
    <row r="464" spans="1:5">
      <c r="A464" s="9" t="str">
        <f t="shared" si="12"/>
        <v>INDEC-PB - 2022-1</v>
      </c>
      <c r="B464" s="45">
        <v>2022</v>
      </c>
      <c r="C464" s="22" t="s">
        <v>46</v>
      </c>
      <c r="D464" s="9">
        <v>1</v>
      </c>
      <c r="E464" s="42" t="s">
        <v>523</v>
      </c>
    </row>
    <row r="465" spans="1:5">
      <c r="A465" s="9" t="str">
        <f t="shared" si="12"/>
        <v>INDEC-PB - 2511-1</v>
      </c>
      <c r="B465" s="45">
        <v>2511</v>
      </c>
      <c r="C465" s="22" t="s">
        <v>46</v>
      </c>
      <c r="D465" s="9">
        <v>1</v>
      </c>
      <c r="E465" s="42" t="s">
        <v>524</v>
      </c>
    </row>
    <row r="466" spans="1:5">
      <c r="A466" s="9" t="str">
        <f t="shared" si="12"/>
        <v>INDEC-PB - 2899-</v>
      </c>
      <c r="B466" s="45">
        <v>2899</v>
      </c>
      <c r="C466" s="22" t="s">
        <v>46</v>
      </c>
      <c r="E466" s="42" t="s">
        <v>525</v>
      </c>
    </row>
    <row r="467" spans="1:5">
      <c r="A467" s="9" t="str">
        <f t="shared" si="12"/>
        <v>INDEC-PB - 3110-1</v>
      </c>
      <c r="B467" s="45">
        <v>3110</v>
      </c>
      <c r="C467" s="22" t="s">
        <v>46</v>
      </c>
      <c r="D467" s="9">
        <v>1</v>
      </c>
      <c r="E467" s="42" t="s">
        <v>526</v>
      </c>
    </row>
    <row r="468" spans="1:5">
      <c r="A468" s="9" t="str">
        <f t="shared" si="12"/>
        <v>INDEC-PB - 2320-1</v>
      </c>
      <c r="B468" s="45">
        <v>2320</v>
      </c>
      <c r="C468" s="22" t="s">
        <v>46</v>
      </c>
      <c r="D468" s="9">
        <v>1</v>
      </c>
      <c r="E468" s="42" t="s">
        <v>527</v>
      </c>
    </row>
    <row r="469" spans="1:5">
      <c r="A469" s="9" t="str">
        <f t="shared" si="12"/>
        <v>INDEC-PB - 2924-1</v>
      </c>
      <c r="B469" s="45">
        <v>2924</v>
      </c>
      <c r="C469" s="22" t="s">
        <v>46</v>
      </c>
      <c r="D469" s="9">
        <v>1</v>
      </c>
      <c r="E469" s="42" t="s">
        <v>528</v>
      </c>
    </row>
    <row r="470" spans="1:5">
      <c r="A470" s="9" t="str">
        <f t="shared" si="12"/>
        <v>INDEC-PB - 2692-1</v>
      </c>
      <c r="B470" s="45">
        <v>2692</v>
      </c>
      <c r="C470" s="22" t="s">
        <v>46</v>
      </c>
      <c r="D470" s="9">
        <v>1</v>
      </c>
      <c r="E470" s="42" t="s">
        <v>529</v>
      </c>
    </row>
    <row r="471" spans="1:5">
      <c r="A471" s="9" t="str">
        <f t="shared" si="12"/>
        <v>INDEC-PB - 3410-</v>
      </c>
      <c r="B471" s="45">
        <v>3410</v>
      </c>
      <c r="C471" s="22" t="s">
        <v>46</v>
      </c>
      <c r="E471" s="42" t="s">
        <v>530</v>
      </c>
    </row>
    <row r="472" spans="1:5">
      <c r="A472" s="9" t="str">
        <f t="shared" si="12"/>
        <v>INDEC-PB - 2413-1</v>
      </c>
      <c r="B472" s="45">
        <v>2413</v>
      </c>
      <c r="C472" s="22" t="s">
        <v>46</v>
      </c>
      <c r="D472" s="9">
        <v>1</v>
      </c>
      <c r="E472" s="42" t="s">
        <v>531</v>
      </c>
    </row>
    <row r="473" spans="1:5">
      <c r="A473" s="9" t="str">
        <f t="shared" si="12"/>
        <v>INDEC-PB - 291-</v>
      </c>
      <c r="B473" s="45">
        <v>291</v>
      </c>
      <c r="C473" s="22" t="s">
        <v>46</v>
      </c>
      <c r="E473" s="50" t="s">
        <v>532</v>
      </c>
    </row>
    <row r="474" spans="1:5">
      <c r="A474" s="9" t="str">
        <f t="shared" si="12"/>
        <v>INDEC-PB - 2610-1</v>
      </c>
      <c r="B474" s="45">
        <v>2610</v>
      </c>
      <c r="C474" s="22" t="s">
        <v>46</v>
      </c>
      <c r="D474" s="9">
        <v>1</v>
      </c>
      <c r="E474" s="29" t="s">
        <v>533</v>
      </c>
    </row>
    <row r="475" spans="1:5">
      <c r="A475" s="47"/>
      <c r="B475" s="51"/>
      <c r="C475" s="46"/>
      <c r="E475" s="29"/>
    </row>
    <row r="476" spans="1:5">
      <c r="A476" s="47"/>
      <c r="B476" s="51"/>
      <c r="C476" s="46"/>
      <c r="E476" s="44" t="s">
        <v>489</v>
      </c>
    </row>
    <row r="477" spans="1:5">
      <c r="A477" s="9" t="str">
        <f t="shared" ref="A477:A482" si="13">CONCATENATE("INDEC-PB - ",B477,C477,D477)</f>
        <v>INDEC-PB - 2710-1</v>
      </c>
      <c r="B477" s="52">
        <v>2710</v>
      </c>
      <c r="C477" s="22" t="s">
        <v>46</v>
      </c>
      <c r="D477" s="52">
        <v>1</v>
      </c>
      <c r="E477" s="50" t="s">
        <v>534</v>
      </c>
    </row>
    <row r="478" spans="1:5">
      <c r="A478" s="9" t="str">
        <f t="shared" si="13"/>
        <v>INDEC-PB - 2720-1</v>
      </c>
      <c r="B478" s="52">
        <v>2720</v>
      </c>
      <c r="C478" s="22" t="s">
        <v>46</v>
      </c>
      <c r="D478" s="52">
        <v>1</v>
      </c>
      <c r="E478" s="29" t="s">
        <v>535</v>
      </c>
    </row>
    <row r="479" spans="1:5">
      <c r="A479" s="9" t="str">
        <f t="shared" si="13"/>
        <v>INDEC-PB - 2922-1</v>
      </c>
      <c r="B479" s="47">
        <v>2922</v>
      </c>
      <c r="C479" s="22" t="s">
        <v>46</v>
      </c>
      <c r="D479" s="47">
        <v>1</v>
      </c>
      <c r="E479" s="29" t="s">
        <v>536</v>
      </c>
    </row>
    <row r="480" spans="1:5">
      <c r="A480" s="9" t="str">
        <f t="shared" si="13"/>
        <v>INDEC-PB - 2913-1</v>
      </c>
      <c r="B480" s="47">
        <v>2913</v>
      </c>
      <c r="C480" s="22" t="s">
        <v>46</v>
      </c>
      <c r="D480" s="47">
        <v>1</v>
      </c>
      <c r="E480" s="29" t="s">
        <v>537</v>
      </c>
    </row>
    <row r="481" spans="1:7">
      <c r="A481" s="9" t="str">
        <f t="shared" si="13"/>
        <v>INDEC-PB - 2413-1</v>
      </c>
      <c r="B481" s="47">
        <v>2413</v>
      </c>
      <c r="C481" s="22" t="s">
        <v>46</v>
      </c>
      <c r="D481" s="47">
        <v>1</v>
      </c>
      <c r="E481" s="29" t="s">
        <v>538</v>
      </c>
    </row>
    <row r="482" spans="1:7">
      <c r="A482" s="9" t="str">
        <f t="shared" si="13"/>
        <v>INDEC-PB - 2411-1</v>
      </c>
      <c r="B482" s="47">
        <v>2411</v>
      </c>
      <c r="C482" s="22" t="s">
        <v>46</v>
      </c>
      <c r="D482" s="47">
        <v>1</v>
      </c>
      <c r="E482" s="29" t="s">
        <v>539</v>
      </c>
    </row>
    <row r="485" spans="1:7">
      <c r="A485" s="53"/>
      <c r="B485" s="7" t="s">
        <v>575</v>
      </c>
      <c r="C485" s="53"/>
      <c r="D485" s="54"/>
    </row>
    <row r="487" spans="1:7" ht="11.25" customHeight="1">
      <c r="A487" s="36"/>
      <c r="B487" s="635" t="s">
        <v>262</v>
      </c>
      <c r="C487" s="36"/>
      <c r="D487" s="36"/>
      <c r="E487" s="635" t="s">
        <v>263</v>
      </c>
      <c r="F487" s="635" t="s">
        <v>264</v>
      </c>
      <c r="G487" s="635" t="s">
        <v>265</v>
      </c>
    </row>
    <row r="488" spans="1:7">
      <c r="A488" s="36"/>
      <c r="B488" s="635"/>
      <c r="C488" s="36"/>
      <c r="D488" s="36"/>
      <c r="E488" s="635"/>
      <c r="F488" s="635" t="s">
        <v>266</v>
      </c>
      <c r="G488" s="635"/>
    </row>
    <row r="489" spans="1:7">
      <c r="A489" s="22"/>
      <c r="B489" s="22"/>
      <c r="C489" s="22"/>
      <c r="D489" s="25"/>
      <c r="E489" s="22"/>
      <c r="F489" s="22"/>
      <c r="G489" s="22"/>
    </row>
    <row r="490" spans="1:7">
      <c r="A490" s="25" t="str">
        <f t="shared" ref="A490:A500" si="14">CONCATENATE("INDEC-DCTO - Inciso ",B490)</f>
        <v>INDEC-DCTO - Inciso a)</v>
      </c>
      <c r="B490" s="25" t="s">
        <v>267</v>
      </c>
      <c r="C490" s="25"/>
      <c r="D490" s="25"/>
      <c r="E490" s="22" t="s">
        <v>268</v>
      </c>
      <c r="F490" s="25" t="s">
        <v>269</v>
      </c>
      <c r="G490" s="22" t="s">
        <v>270</v>
      </c>
    </row>
    <row r="491" spans="1:7">
      <c r="A491" s="25" t="str">
        <f t="shared" si="14"/>
        <v>INDEC-DCTO - Inciso b)</v>
      </c>
      <c r="B491" s="25" t="s">
        <v>271</v>
      </c>
      <c r="C491" s="25"/>
      <c r="D491" s="25"/>
      <c r="E491" s="22" t="s">
        <v>272</v>
      </c>
      <c r="F491" s="25" t="s">
        <v>273</v>
      </c>
      <c r="G491" s="22" t="s">
        <v>274</v>
      </c>
    </row>
    <row r="492" spans="1:7">
      <c r="A492" s="25" t="str">
        <f t="shared" si="14"/>
        <v>INDEC-DCTO - Inciso d)</v>
      </c>
      <c r="B492" s="25" t="s">
        <v>275</v>
      </c>
      <c r="C492" s="25"/>
      <c r="D492" s="25"/>
      <c r="E492" s="22" t="s">
        <v>276</v>
      </c>
      <c r="F492" s="25" t="s">
        <v>273</v>
      </c>
      <c r="G492" s="22" t="s">
        <v>277</v>
      </c>
    </row>
    <row r="493" spans="1:7">
      <c r="A493" s="25" t="str">
        <f t="shared" si="14"/>
        <v>INDEC-DCTO - Inciso f)</v>
      </c>
      <c r="B493" s="25" t="s">
        <v>278</v>
      </c>
      <c r="C493" s="25"/>
      <c r="D493" s="25"/>
      <c r="E493" s="22" t="s">
        <v>279</v>
      </c>
      <c r="F493" s="25" t="s">
        <v>280</v>
      </c>
      <c r="G493" s="22" t="s">
        <v>281</v>
      </c>
    </row>
    <row r="494" spans="1:7">
      <c r="A494" s="25" t="str">
        <f t="shared" si="14"/>
        <v>INDEC-DCTO - Inciso g)</v>
      </c>
      <c r="B494" s="25" t="s">
        <v>282</v>
      </c>
      <c r="C494" s="25"/>
      <c r="D494" s="25"/>
      <c r="E494" s="22" t="s">
        <v>283</v>
      </c>
      <c r="F494" s="25" t="s">
        <v>273</v>
      </c>
      <c r="G494" s="22" t="s">
        <v>284</v>
      </c>
    </row>
    <row r="495" spans="1:7">
      <c r="A495" s="25" t="str">
        <f t="shared" si="14"/>
        <v>INDEC-DCTO - Inciso h)</v>
      </c>
      <c r="B495" s="25" t="s">
        <v>285</v>
      </c>
      <c r="C495" s="25"/>
      <c r="D495" s="25"/>
      <c r="E495" s="22" t="s">
        <v>286</v>
      </c>
      <c r="F495" s="25" t="s">
        <v>287</v>
      </c>
      <c r="G495" s="22" t="s">
        <v>288</v>
      </c>
    </row>
    <row r="496" spans="1:7">
      <c r="A496" s="25" t="str">
        <f t="shared" si="14"/>
        <v>INDEC-DCTO - Inciso p)</v>
      </c>
      <c r="B496" s="25" t="s">
        <v>289</v>
      </c>
      <c r="C496" s="25"/>
      <c r="D496" s="25"/>
      <c r="E496" s="22" t="s">
        <v>290</v>
      </c>
      <c r="F496" s="25" t="s">
        <v>269</v>
      </c>
      <c r="G496" s="22" t="s">
        <v>291</v>
      </c>
    </row>
    <row r="497" spans="1:7">
      <c r="A497" s="25" t="str">
        <f t="shared" si="14"/>
        <v>INDEC-DCTO - Inciso r)</v>
      </c>
      <c r="B497" s="25" t="s">
        <v>292</v>
      </c>
      <c r="C497" s="25"/>
      <c r="D497" s="25"/>
      <c r="E497" s="22" t="s">
        <v>293</v>
      </c>
      <c r="F497" s="25" t="s">
        <v>273</v>
      </c>
      <c r="G497" s="22" t="s">
        <v>294</v>
      </c>
    </row>
    <row r="498" spans="1:7">
      <c r="A498" s="25" t="str">
        <f t="shared" si="14"/>
        <v>INDEC-DCTO - Inciso s)</v>
      </c>
      <c r="B498" s="25" t="s">
        <v>295</v>
      </c>
      <c r="C498" s="25"/>
      <c r="D498" s="25"/>
      <c r="E498" s="22" t="s">
        <v>296</v>
      </c>
      <c r="F498" s="25" t="s">
        <v>287</v>
      </c>
      <c r="G498" s="22" t="s">
        <v>166</v>
      </c>
    </row>
    <row r="499" spans="1:7">
      <c r="A499" s="25" t="str">
        <f t="shared" si="14"/>
        <v>INDEC-DCTO - Inciso u)</v>
      </c>
      <c r="B499" s="25" t="s">
        <v>297</v>
      </c>
      <c r="C499" s="25"/>
      <c r="D499" s="25"/>
      <c r="E499" s="22" t="s">
        <v>298</v>
      </c>
      <c r="F499" s="25">
        <v>4324041</v>
      </c>
      <c r="G499" s="22" t="s">
        <v>189</v>
      </c>
    </row>
    <row r="500" spans="1:7">
      <c r="A500" s="25" t="str">
        <f t="shared" si="14"/>
        <v>INDEC-DCTO - Inciso v)</v>
      </c>
      <c r="B500" s="25" t="s">
        <v>299</v>
      </c>
      <c r="C500" s="25"/>
      <c r="D500" s="25"/>
      <c r="E500" s="22" t="s">
        <v>300</v>
      </c>
      <c r="F500" s="25">
        <v>4322032</v>
      </c>
      <c r="G500" s="22" t="s">
        <v>134</v>
      </c>
    </row>
    <row r="501" spans="1:7">
      <c r="A501" s="25"/>
      <c r="B501" s="25"/>
      <c r="C501" s="25"/>
      <c r="D501" s="25"/>
      <c r="E501" s="22"/>
      <c r="F501" s="25"/>
      <c r="G501" s="22"/>
    </row>
    <row r="502" spans="1:7">
      <c r="A502" s="25" t="str">
        <f>CONCATENATE("INDEC-DCTO - Inciso ",B502)</f>
        <v>INDEC-DCTO - Inciso c)</v>
      </c>
      <c r="B502" s="25" t="s">
        <v>301</v>
      </c>
      <c r="C502" s="25"/>
      <c r="D502" s="25"/>
      <c r="E502" s="22" t="s">
        <v>302</v>
      </c>
      <c r="F502" s="25"/>
      <c r="G502" s="22" t="s">
        <v>576</v>
      </c>
    </row>
    <row r="503" spans="1:7">
      <c r="A503" s="25" t="str">
        <f>CONCATENATE("INDEC-DCTO - Inciso ",B503)</f>
        <v>INDEC-DCTO - Inciso m)</v>
      </c>
      <c r="B503" s="25" t="s">
        <v>303</v>
      </c>
      <c r="C503" s="25"/>
      <c r="D503" s="25"/>
      <c r="E503" s="22" t="s">
        <v>304</v>
      </c>
      <c r="F503" s="25"/>
      <c r="G503" s="22" t="s">
        <v>577</v>
      </c>
    </row>
    <row r="504" spans="1:7">
      <c r="A504" s="25" t="str">
        <f>CONCATENATE("INDEC-DCTO - Inciso ",B504)</f>
        <v>INDEC-DCTO - Inciso n)</v>
      </c>
      <c r="B504" s="25" t="s">
        <v>305</v>
      </c>
      <c r="C504" s="25"/>
      <c r="D504" s="25"/>
      <c r="E504" s="22" t="s">
        <v>306</v>
      </c>
      <c r="F504" s="25"/>
      <c r="G504" s="22" t="s">
        <v>578</v>
      </c>
    </row>
    <row r="505" spans="1:7">
      <c r="A505" s="25" t="str">
        <f>CONCATENATE("INDEC-DCTO - Inciso ",B505)</f>
        <v>INDEC-DCTO - Inciso q)</v>
      </c>
      <c r="B505" s="25" t="s">
        <v>307</v>
      </c>
      <c r="C505" s="25"/>
      <c r="D505" s="25"/>
      <c r="E505" s="22" t="s">
        <v>308</v>
      </c>
      <c r="F505" s="25"/>
      <c r="G505" s="22" t="s">
        <v>579</v>
      </c>
    </row>
    <row r="508" spans="1:7">
      <c r="B508" s="7" t="s">
        <v>580</v>
      </c>
    </row>
    <row r="511" spans="1:7" ht="11.25" customHeight="1">
      <c r="A511" s="36"/>
      <c r="B511" s="635" t="s">
        <v>262</v>
      </c>
      <c r="C511" s="36"/>
      <c r="D511" s="36"/>
      <c r="E511" s="635" t="s">
        <v>263</v>
      </c>
      <c r="F511" s="635" t="s">
        <v>264</v>
      </c>
      <c r="G511" s="635" t="s">
        <v>265</v>
      </c>
    </row>
    <row r="512" spans="1:7">
      <c r="A512" s="36"/>
      <c r="B512" s="635"/>
      <c r="C512" s="36"/>
      <c r="D512" s="36"/>
      <c r="E512" s="635"/>
      <c r="F512" s="635" t="s">
        <v>266</v>
      </c>
      <c r="G512" s="635"/>
    </row>
    <row r="513" spans="1:7">
      <c r="A513" s="29"/>
      <c r="B513" s="29"/>
      <c r="C513" s="29"/>
      <c r="D513" s="30"/>
      <c r="E513" s="29"/>
      <c r="F513" s="29"/>
      <c r="G513" s="29"/>
    </row>
    <row r="514" spans="1:7">
      <c r="A514" s="29"/>
      <c r="B514" s="29"/>
      <c r="C514" s="29"/>
      <c r="D514" s="30"/>
      <c r="E514" s="17" t="s">
        <v>512</v>
      </c>
      <c r="F514" s="29"/>
      <c r="G514" s="29"/>
    </row>
    <row r="515" spans="1:7">
      <c r="A515" s="25" t="str">
        <f>CONCATENATE("INDEC-DCTO - Inciso ",B515)</f>
        <v>INDEC-DCTO - Inciso e)</v>
      </c>
      <c r="B515" s="9" t="s">
        <v>569</v>
      </c>
      <c r="C515" s="30"/>
      <c r="D515" s="30"/>
      <c r="E515" s="29" t="s">
        <v>551</v>
      </c>
      <c r="F515" s="30" t="s">
        <v>552</v>
      </c>
      <c r="G515" s="29" t="s">
        <v>553</v>
      </c>
    </row>
    <row r="516" spans="1:7">
      <c r="A516" s="25" t="str">
        <f>CONCATENATE("INDEC-DCTO - Inciso ",B516)</f>
        <v>INDEC-DCTO - Inciso i)</v>
      </c>
      <c r="B516" s="9" t="s">
        <v>570</v>
      </c>
      <c r="C516" s="30"/>
      <c r="D516" s="30"/>
      <c r="E516" s="29" t="s">
        <v>554</v>
      </c>
      <c r="F516" s="30" t="s">
        <v>555</v>
      </c>
      <c r="G516" s="29" t="s">
        <v>556</v>
      </c>
    </row>
    <row r="517" spans="1:7">
      <c r="A517" s="25" t="str">
        <f>CONCATENATE("INDEC-DCTO - Inciso ",B517)</f>
        <v>INDEC-DCTO - Inciso k)</v>
      </c>
      <c r="B517" s="9" t="s">
        <v>571</v>
      </c>
      <c r="C517" s="30"/>
      <c r="D517" s="30"/>
      <c r="E517" s="29" t="s">
        <v>557</v>
      </c>
      <c r="F517" s="30" t="s">
        <v>558</v>
      </c>
      <c r="G517" s="29" t="s">
        <v>559</v>
      </c>
    </row>
    <row r="518" spans="1:7">
      <c r="A518" s="25" t="str">
        <f>CONCATENATE("INDEC-DCTO - Inciso ",B518)</f>
        <v>INDEC-DCTO - Inciso t)</v>
      </c>
      <c r="B518" s="9" t="s">
        <v>572</v>
      </c>
      <c r="C518" s="30"/>
      <c r="D518" s="30"/>
      <c r="E518" s="29" t="s">
        <v>560</v>
      </c>
      <c r="F518" s="30" t="s">
        <v>561</v>
      </c>
      <c r="G518" s="29" t="s">
        <v>562</v>
      </c>
    </row>
    <row r="519" spans="1:7">
      <c r="A519" s="25" t="str">
        <f>CONCATENATE("INDEC-DCTO - Inciso ",B519)</f>
        <v>INDEC-DCTO - Inciso w)</v>
      </c>
      <c r="B519" s="9" t="s">
        <v>573</v>
      </c>
      <c r="C519" s="30"/>
      <c r="D519" s="30"/>
      <c r="E519" s="29" t="s">
        <v>563</v>
      </c>
      <c r="F519" s="30" t="s">
        <v>564</v>
      </c>
      <c r="G519" s="29" t="s">
        <v>565</v>
      </c>
    </row>
    <row r="520" spans="1:7">
      <c r="A520" s="29"/>
      <c r="B520" s="9"/>
      <c r="C520" s="29"/>
      <c r="D520" s="30"/>
      <c r="E520" s="29"/>
      <c r="F520" s="30"/>
      <c r="G520" s="29"/>
    </row>
    <row r="521" spans="1:7">
      <c r="A521" s="29"/>
      <c r="B521" s="9"/>
      <c r="C521" s="29"/>
      <c r="D521" s="30"/>
      <c r="E521" s="17" t="s">
        <v>489</v>
      </c>
      <c r="F521" s="30"/>
      <c r="G521" s="29"/>
    </row>
    <row r="522" spans="1:7">
      <c r="A522" s="25" t="str">
        <f>CONCATENATE("INDEC-DCTO - Inciso ",B522)</f>
        <v>INDEC-DCTO - Inciso j)</v>
      </c>
      <c r="B522" s="9" t="s">
        <v>574</v>
      </c>
      <c r="C522" s="30"/>
      <c r="D522" s="30"/>
      <c r="E522" s="29" t="s">
        <v>566</v>
      </c>
      <c r="F522" s="30" t="s">
        <v>567</v>
      </c>
      <c r="G522" s="29" t="s">
        <v>568</v>
      </c>
    </row>
    <row r="523" spans="1:7">
      <c r="A523" s="30"/>
      <c r="B523" s="30"/>
      <c r="C523" s="30"/>
      <c r="D523" s="30"/>
      <c r="E523" s="29"/>
      <c r="F523" s="30"/>
      <c r="G523" s="29"/>
    </row>
    <row r="526" spans="1:7">
      <c r="A526" s="15"/>
      <c r="B526" s="18"/>
      <c r="C526" s="15"/>
      <c r="D526" s="16"/>
      <c r="E526" s="15"/>
    </row>
    <row r="528" spans="1:7">
      <c r="A528" s="20"/>
      <c r="B528" s="7" t="s">
        <v>309</v>
      </c>
      <c r="C528" s="20"/>
      <c r="D528" s="21"/>
    </row>
    <row r="529" spans="1:5">
      <c r="A529" s="22"/>
      <c r="B529" s="22"/>
      <c r="C529" s="22"/>
      <c r="D529" s="25"/>
    </row>
    <row r="530" spans="1:5">
      <c r="A530" s="634" t="s">
        <v>348</v>
      </c>
      <c r="B530" s="635" t="s">
        <v>43</v>
      </c>
      <c r="C530" s="635"/>
      <c r="D530" s="635"/>
      <c r="E530" s="634" t="s">
        <v>44</v>
      </c>
    </row>
    <row r="531" spans="1:5">
      <c r="A531" s="634"/>
      <c r="B531" s="635" t="s">
        <v>45</v>
      </c>
      <c r="C531" s="635"/>
      <c r="D531" s="635"/>
      <c r="E531" s="634"/>
    </row>
    <row r="532" spans="1:5">
      <c r="A532" s="9" t="str">
        <f t="shared" ref="A532:A553" si="15">CONCATENATE("INDEC-GG ",B532,C532,D532)</f>
        <v>INDEC-GG 18000-1</v>
      </c>
      <c r="B532" s="37">
        <v>18000</v>
      </c>
      <c r="C532" s="37" t="s">
        <v>46</v>
      </c>
      <c r="D532" s="25">
        <v>1</v>
      </c>
      <c r="E532" s="28" t="s">
        <v>310</v>
      </c>
    </row>
    <row r="533" spans="1:5">
      <c r="A533" s="9" t="str">
        <f t="shared" si="15"/>
        <v>INDEC-GG 83107-1</v>
      </c>
      <c r="B533" s="37">
        <v>83107</v>
      </c>
      <c r="C533" s="37" t="s">
        <v>46</v>
      </c>
      <c r="D533" s="25">
        <v>1</v>
      </c>
      <c r="E533" s="28" t="s">
        <v>311</v>
      </c>
    </row>
    <row r="534" spans="1:5">
      <c r="A534" s="9" t="str">
        <f t="shared" si="15"/>
        <v>INDEC-GG 71240-11</v>
      </c>
      <c r="B534" s="37">
        <v>71240</v>
      </c>
      <c r="C534" s="37" t="s">
        <v>46</v>
      </c>
      <c r="D534" s="25">
        <v>11</v>
      </c>
      <c r="E534" s="24" t="s">
        <v>312</v>
      </c>
    </row>
    <row r="535" spans="1:5">
      <c r="A535" s="9" t="str">
        <f t="shared" si="15"/>
        <v>INDEC-GG 71233-11</v>
      </c>
      <c r="B535" s="37">
        <v>71233</v>
      </c>
      <c r="C535" s="37" t="s">
        <v>46</v>
      </c>
      <c r="D535" s="25">
        <v>11</v>
      </c>
      <c r="E535" s="24" t="s">
        <v>313</v>
      </c>
    </row>
    <row r="536" spans="1:5">
      <c r="A536" s="9" t="str">
        <f t="shared" si="15"/>
        <v>INDEC-GG 51800-11</v>
      </c>
      <c r="B536" s="37">
        <v>51800</v>
      </c>
      <c r="C536" s="37" t="s">
        <v>46</v>
      </c>
      <c r="D536" s="25">
        <v>11</v>
      </c>
      <c r="E536" s="24" t="s">
        <v>314</v>
      </c>
    </row>
    <row r="537" spans="1:5">
      <c r="A537" s="9" t="str">
        <f t="shared" si="15"/>
        <v>INDEC-GG 51800-21</v>
      </c>
      <c r="B537" s="37">
        <v>51800</v>
      </c>
      <c r="C537" s="37" t="s">
        <v>46</v>
      </c>
      <c r="D537" s="25">
        <v>21</v>
      </c>
      <c r="E537" s="28" t="s">
        <v>315</v>
      </c>
    </row>
    <row r="538" spans="1:5">
      <c r="A538" s="9" t="str">
        <f t="shared" si="15"/>
        <v>INDEC-GG 74110-11</v>
      </c>
      <c r="B538" s="37">
        <v>74110</v>
      </c>
      <c r="C538" s="37" t="s">
        <v>46</v>
      </c>
      <c r="D538" s="25">
        <v>11</v>
      </c>
      <c r="E538" s="24" t="s">
        <v>316</v>
      </c>
    </row>
    <row r="539" spans="1:5">
      <c r="A539" s="9" t="str">
        <f t="shared" si="15"/>
        <v>INDEC-GG 51560-31</v>
      </c>
      <c r="B539" s="37">
        <v>51560</v>
      </c>
      <c r="C539" s="37" t="s">
        <v>46</v>
      </c>
      <c r="D539" s="25">
        <v>31</v>
      </c>
      <c r="E539" s="28" t="s">
        <v>317</v>
      </c>
    </row>
    <row r="540" spans="1:5">
      <c r="A540" s="9" t="str">
        <f t="shared" si="15"/>
        <v>INDEC-GG 53111-1</v>
      </c>
      <c r="B540" s="37">
        <v>53111</v>
      </c>
      <c r="C540" s="37" t="s">
        <v>46</v>
      </c>
      <c r="D540" s="25">
        <v>1</v>
      </c>
      <c r="E540" s="24" t="s">
        <v>318</v>
      </c>
    </row>
    <row r="541" spans="1:5">
      <c r="A541" s="9" t="str">
        <f t="shared" si="15"/>
        <v>INDEC-GG 54400-1</v>
      </c>
      <c r="B541" s="37">
        <v>54400</v>
      </c>
      <c r="C541" s="37" t="s">
        <v>46</v>
      </c>
      <c r="D541" s="25">
        <v>1</v>
      </c>
      <c r="E541" s="24" t="s">
        <v>319</v>
      </c>
    </row>
    <row r="542" spans="1:5">
      <c r="A542" s="9" t="str">
        <f t="shared" si="15"/>
        <v>INDEC-GG 18000-21</v>
      </c>
      <c r="B542" s="37">
        <v>18000</v>
      </c>
      <c r="C542" s="37" t="s">
        <v>46</v>
      </c>
      <c r="D542" s="25">
        <v>21</v>
      </c>
      <c r="E542" s="24" t="s">
        <v>320</v>
      </c>
    </row>
    <row r="543" spans="1:5">
      <c r="A543" s="9" t="str">
        <f t="shared" si="15"/>
        <v>INDEC-GG 18000-22</v>
      </c>
      <c r="B543" s="37">
        <v>18000</v>
      </c>
      <c r="C543" s="37" t="s">
        <v>46</v>
      </c>
      <c r="D543" s="25">
        <v>22</v>
      </c>
      <c r="E543" s="24" t="s">
        <v>321</v>
      </c>
    </row>
    <row r="544" spans="1:5">
      <c r="A544" s="9" t="str">
        <f t="shared" si="15"/>
        <v>INDEC-GG 88700-2</v>
      </c>
      <c r="B544" s="37">
        <v>88700</v>
      </c>
      <c r="C544" s="37" t="s">
        <v>46</v>
      </c>
      <c r="D544" s="25">
        <v>2</v>
      </c>
      <c r="E544" s="24" t="s">
        <v>322</v>
      </c>
    </row>
    <row r="545" spans="1:5">
      <c r="A545" s="9" t="str">
        <f t="shared" si="15"/>
        <v>INDEC-GG 88700-31</v>
      </c>
      <c r="B545" s="37">
        <v>88700</v>
      </c>
      <c r="C545" s="37" t="s">
        <v>46</v>
      </c>
      <c r="D545" s="25">
        <v>31</v>
      </c>
      <c r="E545" s="28" t="s">
        <v>323</v>
      </c>
    </row>
    <row r="546" spans="1:5">
      <c r="A546" s="9" t="str">
        <f t="shared" si="15"/>
        <v>INDEC-GG DEP-EQ</v>
      </c>
      <c r="B546" s="37" t="s">
        <v>1114</v>
      </c>
      <c r="C546" s="37"/>
      <c r="D546" s="25"/>
      <c r="E546" s="28" t="s">
        <v>324</v>
      </c>
    </row>
    <row r="547" spans="1:5">
      <c r="A547" s="9" t="str">
        <f t="shared" si="15"/>
        <v>INDEC-GG 88700-1</v>
      </c>
      <c r="B547" s="37">
        <v>88700</v>
      </c>
      <c r="C547" s="37" t="s">
        <v>46</v>
      </c>
      <c r="D547" s="25">
        <v>1</v>
      </c>
      <c r="E547" s="28" t="s">
        <v>325</v>
      </c>
    </row>
    <row r="548" spans="1:5">
      <c r="A548" s="9" t="str">
        <f t="shared" si="15"/>
        <v>INDEC-GG 31210-11</v>
      </c>
      <c r="B548" s="37">
        <v>31210</v>
      </c>
      <c r="C548" s="37" t="s">
        <v>46</v>
      </c>
      <c r="D548" s="25">
        <v>11</v>
      </c>
      <c r="E548" s="28" t="s">
        <v>326</v>
      </c>
    </row>
    <row r="549" spans="1:5">
      <c r="A549" s="9" t="str">
        <f t="shared" si="15"/>
        <v>INDEC-GG 81295-1</v>
      </c>
      <c r="B549" s="37">
        <v>81295</v>
      </c>
      <c r="C549" s="37" t="s">
        <v>46</v>
      </c>
      <c r="D549" s="25">
        <v>1</v>
      </c>
      <c r="E549" s="28" t="s">
        <v>327</v>
      </c>
    </row>
    <row r="550" spans="1:5">
      <c r="A550" s="9" t="str">
        <f t="shared" si="15"/>
        <v>INDEC-GG 81297-1</v>
      </c>
      <c r="B550" s="37">
        <v>81297</v>
      </c>
      <c r="C550" s="37" t="s">
        <v>46</v>
      </c>
      <c r="D550" s="25">
        <v>1</v>
      </c>
      <c r="E550" s="24" t="s">
        <v>328</v>
      </c>
    </row>
    <row r="551" spans="1:5">
      <c r="A551" s="9" t="str">
        <f t="shared" si="15"/>
        <v>INDEC-GG 51560-21</v>
      </c>
      <c r="B551" s="37">
        <v>51560</v>
      </c>
      <c r="C551" s="37" t="s">
        <v>46</v>
      </c>
      <c r="D551" s="25">
        <v>21</v>
      </c>
      <c r="E551" s="28" t="s">
        <v>329</v>
      </c>
    </row>
    <row r="552" spans="1:5">
      <c r="A552" s="9" t="str">
        <f t="shared" si="15"/>
        <v>INDEC-GG 31100-11</v>
      </c>
      <c r="B552" s="37">
        <v>31100</v>
      </c>
      <c r="C552" s="37" t="s">
        <v>46</v>
      </c>
      <c r="D552" s="25">
        <v>11</v>
      </c>
      <c r="E552" s="28" t="s">
        <v>330</v>
      </c>
    </row>
    <row r="553" spans="1:5">
      <c r="A553" s="9" t="str">
        <f t="shared" si="15"/>
        <v>INDEC-GG 53211-11</v>
      </c>
      <c r="B553" s="37">
        <v>53211</v>
      </c>
      <c r="C553" s="37" t="s">
        <v>46</v>
      </c>
      <c r="D553" s="25">
        <v>11</v>
      </c>
      <c r="E553" s="24" t="s">
        <v>331</v>
      </c>
    </row>
    <row r="556" spans="1:5">
      <c r="B556" s="7" t="s">
        <v>729</v>
      </c>
    </row>
    <row r="557" spans="1:5">
      <c r="B557" s="7" t="s">
        <v>730</v>
      </c>
    </row>
    <row r="559" spans="1:5">
      <c r="A559" s="9" t="str">
        <f t="shared" ref="A559:A590" si="16">CONCATENATE("DNV-T I - ",B559)</f>
        <v>DNV-T I - 1</v>
      </c>
      <c r="B559" s="11">
        <v>1</v>
      </c>
      <c r="E559" s="11" t="s">
        <v>268</v>
      </c>
    </row>
    <row r="560" spans="1:5">
      <c r="A560" s="9" t="str">
        <f t="shared" si="16"/>
        <v>DNV-T I - 2</v>
      </c>
      <c r="B560" s="11">
        <v>2</v>
      </c>
      <c r="E560" s="11" t="s">
        <v>731</v>
      </c>
    </row>
    <row r="561" spans="1:5">
      <c r="A561" s="9" t="str">
        <f t="shared" si="16"/>
        <v>DNV-T I - 3</v>
      </c>
      <c r="B561" s="11">
        <v>3</v>
      </c>
      <c r="E561" s="11" t="s">
        <v>732</v>
      </c>
    </row>
    <row r="562" spans="1:5">
      <c r="A562" s="9" t="str">
        <f t="shared" si="16"/>
        <v>DNV-T I - 4</v>
      </c>
      <c r="B562" s="11">
        <v>4</v>
      </c>
      <c r="E562" s="11" t="s">
        <v>733</v>
      </c>
    </row>
    <row r="563" spans="1:5">
      <c r="A563" s="9" t="str">
        <f t="shared" si="16"/>
        <v>DNV-T I - 5</v>
      </c>
      <c r="B563" s="11">
        <v>5</v>
      </c>
      <c r="E563" s="11" t="s">
        <v>734</v>
      </c>
    </row>
    <row r="564" spans="1:5">
      <c r="A564" s="9" t="str">
        <f t="shared" si="16"/>
        <v>DNV-T I - 6</v>
      </c>
      <c r="B564" s="11">
        <v>6</v>
      </c>
      <c r="E564" s="11" t="s">
        <v>735</v>
      </c>
    </row>
    <row r="565" spans="1:5">
      <c r="A565" s="9" t="str">
        <f t="shared" si="16"/>
        <v>DNV-T I - 7</v>
      </c>
      <c r="B565" s="11">
        <v>7</v>
      </c>
      <c r="E565" s="11" t="s">
        <v>736</v>
      </c>
    </row>
    <row r="566" spans="1:5">
      <c r="A566" s="9" t="str">
        <f t="shared" si="16"/>
        <v>DNV-T I - 8</v>
      </c>
      <c r="B566" s="11">
        <v>8</v>
      </c>
      <c r="E566" s="11" t="s">
        <v>737</v>
      </c>
    </row>
    <row r="567" spans="1:5">
      <c r="A567" s="9" t="str">
        <f t="shared" si="16"/>
        <v>DNV-T I - 9</v>
      </c>
      <c r="B567" s="11">
        <v>9</v>
      </c>
      <c r="E567" s="11" t="s">
        <v>738</v>
      </c>
    </row>
    <row r="568" spans="1:5">
      <c r="A568" s="9" t="str">
        <f t="shared" si="16"/>
        <v>DNV-T I - 10</v>
      </c>
      <c r="B568" s="11">
        <v>10</v>
      </c>
      <c r="E568" s="11" t="s">
        <v>739</v>
      </c>
    </row>
    <row r="569" spans="1:5">
      <c r="A569" s="9" t="str">
        <f t="shared" si="16"/>
        <v>DNV-T I - 11</v>
      </c>
      <c r="B569" s="11">
        <v>11</v>
      </c>
      <c r="E569" s="11" t="s">
        <v>740</v>
      </c>
    </row>
    <row r="570" spans="1:5">
      <c r="A570" s="9" t="str">
        <f t="shared" si="16"/>
        <v>DNV-T I - 12</v>
      </c>
      <c r="B570" s="11">
        <v>12</v>
      </c>
      <c r="E570" s="11" t="s">
        <v>741</v>
      </c>
    </row>
    <row r="571" spans="1:5">
      <c r="A571" s="9" t="str">
        <f t="shared" si="16"/>
        <v>DNV-T I - 13</v>
      </c>
      <c r="B571" s="11">
        <v>13</v>
      </c>
      <c r="E571" s="11" t="s">
        <v>742</v>
      </c>
    </row>
    <row r="572" spans="1:5">
      <c r="A572" s="9" t="str">
        <f t="shared" si="16"/>
        <v>DNV-T I - 14</v>
      </c>
      <c r="B572" s="11">
        <v>14</v>
      </c>
      <c r="E572" s="11" t="s">
        <v>743</v>
      </c>
    </row>
    <row r="573" spans="1:5">
      <c r="A573" s="9" t="str">
        <f t="shared" si="16"/>
        <v>DNV-T I - 15</v>
      </c>
      <c r="B573" s="11">
        <v>15</v>
      </c>
      <c r="E573" s="11" t="s">
        <v>744</v>
      </c>
    </row>
    <row r="574" spans="1:5">
      <c r="A574" s="9" t="str">
        <f t="shared" si="16"/>
        <v>DNV-T I - 16</v>
      </c>
      <c r="B574" s="11">
        <v>16</v>
      </c>
      <c r="E574" s="11" t="s">
        <v>745</v>
      </c>
    </row>
    <row r="575" spans="1:5">
      <c r="A575" s="9" t="str">
        <f t="shared" si="16"/>
        <v>DNV-T I - 17</v>
      </c>
      <c r="B575" s="11">
        <v>17</v>
      </c>
      <c r="E575" s="11" t="s">
        <v>746</v>
      </c>
    </row>
    <row r="576" spans="1:5">
      <c r="A576" s="9" t="str">
        <f t="shared" si="16"/>
        <v>DNV-T I - 18</v>
      </c>
      <c r="B576" s="11">
        <v>18</v>
      </c>
      <c r="E576" s="11" t="s">
        <v>747</v>
      </c>
    </row>
    <row r="577" spans="1:5">
      <c r="A577" s="9" t="str">
        <f t="shared" si="16"/>
        <v>DNV-T I - 19</v>
      </c>
      <c r="B577" s="11">
        <v>19</v>
      </c>
      <c r="E577" s="11" t="s">
        <v>748</v>
      </c>
    </row>
    <row r="578" spans="1:5">
      <c r="A578" s="9" t="str">
        <f t="shared" si="16"/>
        <v>DNV-T I - 20</v>
      </c>
      <c r="B578" s="11">
        <v>20</v>
      </c>
      <c r="E578" s="11" t="s">
        <v>749</v>
      </c>
    </row>
    <row r="579" spans="1:5">
      <c r="A579" s="9" t="str">
        <f t="shared" si="16"/>
        <v>DNV-T I - 21</v>
      </c>
      <c r="B579" s="11">
        <v>21</v>
      </c>
      <c r="E579" s="11" t="s">
        <v>750</v>
      </c>
    </row>
    <row r="580" spans="1:5">
      <c r="A580" s="9" t="str">
        <f t="shared" si="16"/>
        <v>DNV-T I - 22</v>
      </c>
      <c r="B580" s="11">
        <v>22</v>
      </c>
      <c r="E580" s="11" t="s">
        <v>751</v>
      </c>
    </row>
    <row r="581" spans="1:5">
      <c r="A581" s="9" t="str">
        <f t="shared" si="16"/>
        <v>DNV-T I - 23</v>
      </c>
      <c r="B581" s="11">
        <v>23</v>
      </c>
      <c r="E581" s="11" t="s">
        <v>752</v>
      </c>
    </row>
    <row r="582" spans="1:5">
      <c r="A582" s="9" t="str">
        <f t="shared" si="16"/>
        <v>DNV-T I - 24</v>
      </c>
      <c r="B582" s="11">
        <v>24</v>
      </c>
      <c r="E582" s="11" t="s">
        <v>753</v>
      </c>
    </row>
    <row r="583" spans="1:5">
      <c r="A583" s="9" t="str">
        <f t="shared" si="16"/>
        <v>DNV-T I - 25</v>
      </c>
      <c r="B583" s="11">
        <v>25</v>
      </c>
      <c r="E583" s="11" t="s">
        <v>754</v>
      </c>
    </row>
    <row r="584" spans="1:5">
      <c r="A584" s="9" t="str">
        <f t="shared" si="16"/>
        <v>DNV-T I - 26</v>
      </c>
      <c r="B584" s="11">
        <v>26</v>
      </c>
      <c r="E584" s="11" t="s">
        <v>755</v>
      </c>
    </row>
    <row r="585" spans="1:5">
      <c r="A585" s="9" t="str">
        <f t="shared" si="16"/>
        <v>DNV-T I - 27</v>
      </c>
      <c r="B585" s="11">
        <v>27</v>
      </c>
      <c r="E585" s="11" t="s">
        <v>756</v>
      </c>
    </row>
    <row r="586" spans="1:5">
      <c r="A586" s="9" t="str">
        <f t="shared" si="16"/>
        <v>DNV-T I - 28</v>
      </c>
      <c r="B586" s="11">
        <v>28</v>
      </c>
      <c r="E586" s="11" t="s">
        <v>757</v>
      </c>
    </row>
    <row r="587" spans="1:5">
      <c r="A587" s="9" t="str">
        <f t="shared" si="16"/>
        <v>DNV-T I - 29</v>
      </c>
      <c r="B587" s="11">
        <v>29</v>
      </c>
      <c r="E587" s="11" t="s">
        <v>758</v>
      </c>
    </row>
    <row r="588" spans="1:5">
      <c r="A588" s="9" t="str">
        <f t="shared" si="16"/>
        <v>DNV-T I - 30</v>
      </c>
      <c r="B588" s="11">
        <v>30</v>
      </c>
      <c r="E588" s="11" t="s">
        <v>759</v>
      </c>
    </row>
    <row r="589" spans="1:5">
      <c r="A589" s="9" t="str">
        <f t="shared" si="16"/>
        <v>DNV-T I - 31</v>
      </c>
      <c r="B589" s="11">
        <v>31</v>
      </c>
      <c r="E589" s="11" t="s">
        <v>760</v>
      </c>
    </row>
    <row r="590" spans="1:5">
      <c r="A590" s="9" t="str">
        <f t="shared" si="16"/>
        <v>DNV-T I - 32</v>
      </c>
      <c r="B590" s="11">
        <v>32</v>
      </c>
      <c r="E590" s="11" t="s">
        <v>761</v>
      </c>
    </row>
    <row r="591" spans="1:5">
      <c r="A591" s="9" t="str">
        <f t="shared" ref="A591:A622" si="17">CONCATENATE("DNV-T I - ",B591)</f>
        <v>DNV-T I - 33</v>
      </c>
      <c r="B591" s="11">
        <v>33</v>
      </c>
      <c r="E591" s="11" t="s">
        <v>762</v>
      </c>
    </row>
    <row r="592" spans="1:5">
      <c r="A592" s="9" t="str">
        <f t="shared" si="17"/>
        <v>DNV-T I - 34</v>
      </c>
      <c r="B592" s="11">
        <v>34</v>
      </c>
      <c r="E592" s="11" t="s">
        <v>763</v>
      </c>
    </row>
    <row r="593" spans="1:5">
      <c r="A593" s="9" t="str">
        <f t="shared" si="17"/>
        <v>DNV-T I - 35</v>
      </c>
      <c r="B593" s="11">
        <v>35</v>
      </c>
      <c r="E593" s="11" t="s">
        <v>764</v>
      </c>
    </row>
    <row r="594" spans="1:5">
      <c r="A594" s="9" t="str">
        <f t="shared" si="17"/>
        <v>DNV-T I - 36</v>
      </c>
      <c r="B594" s="11">
        <v>36</v>
      </c>
      <c r="E594" s="11" t="s">
        <v>765</v>
      </c>
    </row>
    <row r="595" spans="1:5">
      <c r="A595" s="9" t="str">
        <f t="shared" si="17"/>
        <v>DNV-T I - 37</v>
      </c>
      <c r="B595" s="11">
        <v>37</v>
      </c>
      <c r="E595" s="11" t="s">
        <v>766</v>
      </c>
    </row>
    <row r="596" spans="1:5">
      <c r="A596" s="9" t="str">
        <f t="shared" si="17"/>
        <v>DNV-T I - 38</v>
      </c>
      <c r="B596" s="11">
        <v>38</v>
      </c>
      <c r="E596" s="11" t="s">
        <v>767</v>
      </c>
    </row>
    <row r="597" spans="1:5">
      <c r="A597" s="9" t="str">
        <f t="shared" si="17"/>
        <v>DNV-T I - 39</v>
      </c>
      <c r="B597" s="11">
        <v>39</v>
      </c>
      <c r="E597" s="11" t="s">
        <v>768</v>
      </c>
    </row>
    <row r="598" spans="1:5">
      <c r="A598" s="9" t="str">
        <f t="shared" si="17"/>
        <v>DNV-T I - 40</v>
      </c>
      <c r="B598" s="11">
        <v>40</v>
      </c>
      <c r="E598" s="11" t="s">
        <v>769</v>
      </c>
    </row>
    <row r="599" spans="1:5">
      <c r="A599" s="9" t="str">
        <f t="shared" si="17"/>
        <v>DNV-T I - 41</v>
      </c>
      <c r="B599" s="11">
        <v>41</v>
      </c>
      <c r="E599" s="11" t="s">
        <v>770</v>
      </c>
    </row>
    <row r="600" spans="1:5">
      <c r="A600" s="9" t="str">
        <f t="shared" si="17"/>
        <v>DNV-T I - 42</v>
      </c>
      <c r="B600" s="11">
        <v>42</v>
      </c>
      <c r="E600" s="11" t="s">
        <v>771</v>
      </c>
    </row>
    <row r="601" spans="1:5">
      <c r="A601" s="9" t="str">
        <f t="shared" si="17"/>
        <v>DNV-T I - 43</v>
      </c>
      <c r="B601" s="11">
        <v>43</v>
      </c>
      <c r="E601" s="11" t="s">
        <v>772</v>
      </c>
    </row>
    <row r="602" spans="1:5">
      <c r="A602" s="9" t="str">
        <f t="shared" si="17"/>
        <v>DNV-T I - 44</v>
      </c>
      <c r="B602" s="11">
        <v>44</v>
      </c>
      <c r="E602" s="11" t="s">
        <v>773</v>
      </c>
    </row>
    <row r="603" spans="1:5">
      <c r="A603" s="9" t="str">
        <f t="shared" si="17"/>
        <v>DNV-T I - 45</v>
      </c>
      <c r="B603" s="11">
        <v>45</v>
      </c>
      <c r="E603" s="11" t="s">
        <v>774</v>
      </c>
    </row>
    <row r="604" spans="1:5">
      <c r="A604" s="9" t="str">
        <f t="shared" si="17"/>
        <v>DNV-T I - 46</v>
      </c>
      <c r="B604" s="11">
        <v>46</v>
      </c>
      <c r="E604" s="11" t="s">
        <v>775</v>
      </c>
    </row>
    <row r="605" spans="1:5">
      <c r="A605" s="9" t="str">
        <f t="shared" si="17"/>
        <v>DNV-T I - 47</v>
      </c>
      <c r="B605" s="11">
        <v>47</v>
      </c>
      <c r="E605" s="11" t="s">
        <v>776</v>
      </c>
    </row>
    <row r="606" spans="1:5">
      <c r="A606" s="9" t="str">
        <f t="shared" si="17"/>
        <v>DNV-T I - 48</v>
      </c>
      <c r="B606" s="11">
        <v>48</v>
      </c>
      <c r="E606" s="11" t="s">
        <v>777</v>
      </c>
    </row>
    <row r="607" spans="1:5">
      <c r="A607" s="9" t="str">
        <f t="shared" si="17"/>
        <v>DNV-T I - 49</v>
      </c>
      <c r="B607" s="11">
        <v>49</v>
      </c>
      <c r="E607" s="11" t="s">
        <v>778</v>
      </c>
    </row>
    <row r="608" spans="1:5">
      <c r="A608" s="9" t="str">
        <f t="shared" si="17"/>
        <v>DNV-T I - 50</v>
      </c>
      <c r="B608" s="11">
        <v>50</v>
      </c>
      <c r="E608" s="11" t="s">
        <v>779</v>
      </c>
    </row>
    <row r="609" spans="1:5">
      <c r="A609" s="9" t="str">
        <f t="shared" si="17"/>
        <v>DNV-T I - 51</v>
      </c>
      <c r="B609" s="11">
        <v>51</v>
      </c>
      <c r="E609" s="11" t="s">
        <v>780</v>
      </c>
    </row>
    <row r="610" spans="1:5">
      <c r="A610" s="9" t="str">
        <f t="shared" si="17"/>
        <v>DNV-T I - 52</v>
      </c>
      <c r="B610" s="11">
        <v>52</v>
      </c>
      <c r="E610" s="11" t="s">
        <v>781</v>
      </c>
    </row>
    <row r="611" spans="1:5">
      <c r="A611" s="9" t="str">
        <f t="shared" si="17"/>
        <v>DNV-T I - 53</v>
      </c>
      <c r="B611" s="11">
        <v>53</v>
      </c>
      <c r="E611" s="11" t="s">
        <v>782</v>
      </c>
    </row>
    <row r="612" spans="1:5">
      <c r="A612" s="9" t="str">
        <f t="shared" si="17"/>
        <v>DNV-T I - 54</v>
      </c>
      <c r="B612" s="11">
        <v>54</v>
      </c>
      <c r="E612" s="11" t="s">
        <v>783</v>
      </c>
    </row>
    <row r="613" spans="1:5">
      <c r="A613" s="9" t="str">
        <f t="shared" si="17"/>
        <v>DNV-T I - 55</v>
      </c>
      <c r="B613" s="11">
        <v>55</v>
      </c>
      <c r="E613" s="11" t="s">
        <v>784</v>
      </c>
    </row>
    <row r="614" spans="1:5">
      <c r="A614" s="9" t="str">
        <f t="shared" si="17"/>
        <v>DNV-T I - 56</v>
      </c>
      <c r="B614" s="11">
        <v>56</v>
      </c>
      <c r="E614" s="11" t="s">
        <v>785</v>
      </c>
    </row>
    <row r="615" spans="1:5">
      <c r="A615" s="9" t="str">
        <f t="shared" si="17"/>
        <v>DNV-T I - 57</v>
      </c>
      <c r="B615" s="11">
        <v>57</v>
      </c>
      <c r="E615" s="11" t="s">
        <v>786</v>
      </c>
    </row>
    <row r="616" spans="1:5">
      <c r="A616" s="9" t="str">
        <f t="shared" si="17"/>
        <v>DNV-T I - 58</v>
      </c>
      <c r="B616" s="11">
        <v>58</v>
      </c>
      <c r="E616" s="11" t="s">
        <v>787</v>
      </c>
    </row>
    <row r="617" spans="1:5">
      <c r="A617" s="9" t="str">
        <f t="shared" si="17"/>
        <v>DNV-T I - 59</v>
      </c>
      <c r="B617" s="11">
        <v>59</v>
      </c>
      <c r="E617" s="11" t="s">
        <v>788</v>
      </c>
    </row>
    <row r="618" spans="1:5">
      <c r="A618" s="9" t="str">
        <f t="shared" si="17"/>
        <v>DNV-T I - 60</v>
      </c>
      <c r="B618" s="11">
        <v>60</v>
      </c>
      <c r="E618" s="11" t="s">
        <v>789</v>
      </c>
    </row>
    <row r="619" spans="1:5">
      <c r="A619" s="9" t="str">
        <f t="shared" si="17"/>
        <v>DNV-T I - 61</v>
      </c>
      <c r="B619" s="11">
        <v>61</v>
      </c>
      <c r="E619" s="11" t="s">
        <v>790</v>
      </c>
    </row>
    <row r="620" spans="1:5">
      <c r="A620" s="9" t="str">
        <f t="shared" si="17"/>
        <v>DNV-T I - 62</v>
      </c>
      <c r="B620" s="11">
        <v>62</v>
      </c>
      <c r="E620" s="11" t="s">
        <v>791</v>
      </c>
    </row>
    <row r="621" spans="1:5">
      <c r="A621" s="9" t="str">
        <f t="shared" si="17"/>
        <v>DNV-T I - 63</v>
      </c>
      <c r="B621" s="11">
        <v>63</v>
      </c>
      <c r="E621" s="11" t="s">
        <v>792</v>
      </c>
    </row>
    <row r="622" spans="1:5">
      <c r="A622" s="9" t="str">
        <f t="shared" si="17"/>
        <v>DNV-T I - 64</v>
      </c>
      <c r="B622" s="11">
        <v>64</v>
      </c>
      <c r="E622" s="11" t="s">
        <v>793</v>
      </c>
    </row>
    <row r="623" spans="1:5">
      <c r="A623" s="9" t="str">
        <f t="shared" ref="A623:A654" si="18">CONCATENATE("DNV-T I - ",B623)</f>
        <v>DNV-T I - 65</v>
      </c>
      <c r="B623" s="11">
        <v>65</v>
      </c>
      <c r="E623" s="11" t="s">
        <v>794</v>
      </c>
    </row>
    <row r="624" spans="1:5">
      <c r="A624" s="9" t="str">
        <f t="shared" si="18"/>
        <v>DNV-T I - 66</v>
      </c>
      <c r="B624" s="11">
        <v>66</v>
      </c>
      <c r="E624" s="11" t="s">
        <v>795</v>
      </c>
    </row>
    <row r="625" spans="1:5">
      <c r="A625" s="9" t="str">
        <f t="shared" si="18"/>
        <v>DNV-T I - 67</v>
      </c>
      <c r="B625" s="11">
        <v>67</v>
      </c>
      <c r="E625" s="11" t="s">
        <v>796</v>
      </c>
    </row>
    <row r="626" spans="1:5">
      <c r="A626" s="9" t="str">
        <f t="shared" si="18"/>
        <v>DNV-T I - 68</v>
      </c>
      <c r="B626" s="11">
        <v>68</v>
      </c>
      <c r="E626" s="11" t="s">
        <v>797</v>
      </c>
    </row>
    <row r="627" spans="1:5">
      <c r="A627" s="9" t="str">
        <f t="shared" si="18"/>
        <v>DNV-T I - 69</v>
      </c>
      <c r="B627" s="11">
        <v>69</v>
      </c>
      <c r="E627" s="11" t="s">
        <v>798</v>
      </c>
    </row>
    <row r="628" spans="1:5">
      <c r="A628" s="9" t="str">
        <f t="shared" si="18"/>
        <v>DNV-T I - 70</v>
      </c>
      <c r="B628" s="11">
        <v>70</v>
      </c>
      <c r="E628" s="11" t="s">
        <v>799</v>
      </c>
    </row>
    <row r="629" spans="1:5">
      <c r="A629" s="9" t="str">
        <f t="shared" si="18"/>
        <v>DNV-T I - 71</v>
      </c>
      <c r="B629" s="11">
        <v>71</v>
      </c>
      <c r="E629" s="11" t="s">
        <v>800</v>
      </c>
    </row>
    <row r="630" spans="1:5">
      <c r="A630" s="9" t="str">
        <f t="shared" si="18"/>
        <v>DNV-T I - 72</v>
      </c>
      <c r="B630" s="11">
        <v>72</v>
      </c>
      <c r="E630" s="11" t="s">
        <v>801</v>
      </c>
    </row>
    <row r="631" spans="1:5">
      <c r="A631" s="9" t="str">
        <f t="shared" si="18"/>
        <v>DNV-T I - 73</v>
      </c>
      <c r="B631" s="11">
        <v>73</v>
      </c>
      <c r="E631" s="11" t="s">
        <v>802</v>
      </c>
    </row>
    <row r="632" spans="1:5">
      <c r="A632" s="9" t="str">
        <f t="shared" si="18"/>
        <v>DNV-T I - 74</v>
      </c>
      <c r="B632" s="11">
        <v>74</v>
      </c>
      <c r="E632" s="11" t="s">
        <v>803</v>
      </c>
    </row>
    <row r="633" spans="1:5">
      <c r="A633" s="9" t="str">
        <f t="shared" si="18"/>
        <v>DNV-T I - 75</v>
      </c>
      <c r="B633" s="11">
        <v>75</v>
      </c>
      <c r="E633" s="11" t="s">
        <v>804</v>
      </c>
    </row>
    <row r="634" spans="1:5" ht="11.25" customHeight="1">
      <c r="A634" s="9" t="str">
        <f t="shared" si="18"/>
        <v>DNV-T I - 76</v>
      </c>
      <c r="B634" s="11">
        <v>76</v>
      </c>
      <c r="E634" s="11" t="s">
        <v>805</v>
      </c>
    </row>
    <row r="635" spans="1:5" ht="11.25" customHeight="1">
      <c r="A635" s="9" t="str">
        <f t="shared" si="18"/>
        <v xml:space="preserve">DNV-T I - </v>
      </c>
    </row>
    <row r="636" spans="1:5">
      <c r="A636" s="9" t="str">
        <f t="shared" si="18"/>
        <v>DNV-T I - 77</v>
      </c>
      <c r="B636" s="11">
        <v>77</v>
      </c>
      <c r="E636" s="11" t="s">
        <v>806</v>
      </c>
    </row>
    <row r="637" spans="1:5">
      <c r="A637" s="9" t="str">
        <f t="shared" si="18"/>
        <v>DNV-T I - 78</v>
      </c>
      <c r="B637" s="11">
        <v>78</v>
      </c>
      <c r="E637" s="11" t="s">
        <v>807</v>
      </c>
    </row>
    <row r="638" spans="1:5">
      <c r="A638" s="9" t="str">
        <f t="shared" si="18"/>
        <v>DNV-T I - 79</v>
      </c>
      <c r="B638" s="11">
        <v>79</v>
      </c>
      <c r="E638" s="11" t="s">
        <v>808</v>
      </c>
    </row>
    <row r="639" spans="1:5">
      <c r="A639" s="9" t="str">
        <f t="shared" si="18"/>
        <v>DNV-T I - 80</v>
      </c>
      <c r="B639" s="11">
        <v>80</v>
      </c>
      <c r="E639" s="11" t="s">
        <v>809</v>
      </c>
    </row>
    <row r="640" spans="1:5">
      <c r="A640" s="9" t="str">
        <f t="shared" si="18"/>
        <v>DNV-T I - 81</v>
      </c>
      <c r="B640" s="11">
        <v>81</v>
      </c>
      <c r="E640" s="11" t="s">
        <v>810</v>
      </c>
    </row>
    <row r="641" spans="1:5">
      <c r="A641" s="9" t="str">
        <f t="shared" si="18"/>
        <v>DNV-T I - 82</v>
      </c>
      <c r="B641" s="11">
        <v>82</v>
      </c>
      <c r="E641" s="11" t="s">
        <v>811</v>
      </c>
    </row>
    <row r="642" spans="1:5">
      <c r="A642" s="9" t="str">
        <f t="shared" si="18"/>
        <v>DNV-T I - 83</v>
      </c>
      <c r="B642" s="11">
        <v>83</v>
      </c>
      <c r="E642" s="11" t="s">
        <v>812</v>
      </c>
    </row>
    <row r="643" spans="1:5" ht="11.25" customHeight="1">
      <c r="A643" s="9" t="str">
        <f t="shared" si="18"/>
        <v>DNV-T I - 84</v>
      </c>
      <c r="B643" s="11">
        <v>84</v>
      </c>
      <c r="E643" s="11" t="s">
        <v>813</v>
      </c>
    </row>
    <row r="644" spans="1:5" ht="11.25" customHeight="1">
      <c r="A644" s="9" t="str">
        <f t="shared" si="18"/>
        <v xml:space="preserve">DNV-T I - </v>
      </c>
    </row>
    <row r="645" spans="1:5" ht="11.25" customHeight="1">
      <c r="A645" s="9" t="str">
        <f t="shared" si="18"/>
        <v>DNV-T I - 85</v>
      </c>
      <c r="B645" s="11">
        <v>85</v>
      </c>
      <c r="E645" s="11" t="s">
        <v>814</v>
      </c>
    </row>
    <row r="646" spans="1:5" ht="11.25" customHeight="1">
      <c r="A646" s="9" t="str">
        <f t="shared" si="18"/>
        <v xml:space="preserve">DNV-T I - </v>
      </c>
    </row>
    <row r="647" spans="1:5">
      <c r="A647" s="9" t="str">
        <f t="shared" si="18"/>
        <v>DNV-T I - 86</v>
      </c>
      <c r="B647" s="11">
        <v>86</v>
      </c>
      <c r="E647" s="11" t="s">
        <v>815</v>
      </c>
    </row>
    <row r="648" spans="1:5">
      <c r="A648" s="9" t="str">
        <f t="shared" si="18"/>
        <v>DNV-T I - 86.1</v>
      </c>
      <c r="B648" s="11" t="s">
        <v>816</v>
      </c>
      <c r="E648" s="11" t="s">
        <v>817</v>
      </c>
    </row>
    <row r="649" spans="1:5">
      <c r="A649" s="9" t="str">
        <f t="shared" si="18"/>
        <v>DNV-T I - 86.1.1</v>
      </c>
      <c r="B649" s="11" t="s">
        <v>818</v>
      </c>
      <c r="E649" s="11" t="s">
        <v>819</v>
      </c>
    </row>
    <row r="650" spans="1:5">
      <c r="A650" s="9" t="str">
        <f t="shared" si="18"/>
        <v>DNV-T I - 86.1.2</v>
      </c>
      <c r="B650" s="11" t="s">
        <v>820</v>
      </c>
      <c r="E650" s="11" t="s">
        <v>821</v>
      </c>
    </row>
    <row r="651" spans="1:5">
      <c r="A651" s="9" t="str">
        <f t="shared" si="18"/>
        <v>DNV-T I - 86.1.3</v>
      </c>
      <c r="B651" s="11" t="s">
        <v>822</v>
      </c>
      <c r="E651" s="11" t="s">
        <v>823</v>
      </c>
    </row>
    <row r="652" spans="1:5">
      <c r="A652" s="9" t="str">
        <f t="shared" si="18"/>
        <v>DNV-T I - 86.1.4</v>
      </c>
      <c r="B652" s="11" t="s">
        <v>824</v>
      </c>
      <c r="E652" s="11" t="s">
        <v>825</v>
      </c>
    </row>
    <row r="653" spans="1:5">
      <c r="A653" s="9" t="str">
        <f t="shared" si="18"/>
        <v>DNV-T I - 86.1.5</v>
      </c>
      <c r="B653" s="11" t="s">
        <v>826</v>
      </c>
      <c r="E653" s="11" t="s">
        <v>827</v>
      </c>
    </row>
    <row r="654" spans="1:5">
      <c r="A654" s="9" t="str">
        <f t="shared" si="18"/>
        <v>DNV-T I - 86.2</v>
      </c>
      <c r="B654" s="11" t="s">
        <v>828</v>
      </c>
      <c r="E654" s="11" t="s">
        <v>829</v>
      </c>
    </row>
    <row r="655" spans="1:5">
      <c r="A655" s="9" t="str">
        <f t="shared" ref="A655:A679" si="19">CONCATENATE("DNV-T I - ",B655)</f>
        <v>DNV-T I - 86.2.1</v>
      </c>
      <c r="B655" s="11" t="s">
        <v>830</v>
      </c>
      <c r="E655" s="11" t="s">
        <v>819</v>
      </c>
    </row>
    <row r="656" spans="1:5">
      <c r="A656" s="9" t="str">
        <f t="shared" si="19"/>
        <v>DNV-T I - 86.2.2</v>
      </c>
      <c r="B656" s="11" t="s">
        <v>831</v>
      </c>
      <c r="E656" s="11" t="s">
        <v>832</v>
      </c>
    </row>
    <row r="657" spans="1:5">
      <c r="A657" s="9" t="str">
        <f t="shared" si="19"/>
        <v>DNV-T I - 86.2.3</v>
      </c>
      <c r="B657" s="11" t="s">
        <v>833</v>
      </c>
      <c r="E657" s="11" t="s">
        <v>821</v>
      </c>
    </row>
    <row r="658" spans="1:5">
      <c r="A658" s="9" t="str">
        <f t="shared" si="19"/>
        <v>DNV-T I - 86.2.4</v>
      </c>
      <c r="B658" s="11" t="s">
        <v>834</v>
      </c>
      <c r="E658" s="11" t="s">
        <v>823</v>
      </c>
    </row>
    <row r="659" spans="1:5">
      <c r="A659" s="9" t="str">
        <f t="shared" si="19"/>
        <v>DNV-T I - 86.2.5</v>
      </c>
      <c r="B659" s="11" t="s">
        <v>835</v>
      </c>
      <c r="E659" s="11" t="s">
        <v>825</v>
      </c>
    </row>
    <row r="660" spans="1:5">
      <c r="A660" s="9" t="str">
        <f t="shared" si="19"/>
        <v>DNV-T I - 86.2.6</v>
      </c>
      <c r="B660" s="11" t="s">
        <v>836</v>
      </c>
      <c r="E660" s="11" t="s">
        <v>827</v>
      </c>
    </row>
    <row r="661" spans="1:5">
      <c r="A661" s="9" t="str">
        <f t="shared" si="19"/>
        <v>DNV-T I - 87</v>
      </c>
      <c r="B661" s="11">
        <v>87</v>
      </c>
      <c r="E661" s="11" t="s">
        <v>837</v>
      </c>
    </row>
    <row r="662" spans="1:5">
      <c r="A662" s="9" t="str">
        <f t="shared" si="19"/>
        <v>DNV-T I - 88</v>
      </c>
      <c r="B662" s="11">
        <v>88</v>
      </c>
      <c r="E662" s="11" t="s">
        <v>838</v>
      </c>
    </row>
    <row r="663" spans="1:5">
      <c r="A663" s="9" t="str">
        <f t="shared" si="19"/>
        <v>DNV-T I - 89</v>
      </c>
      <c r="B663" s="11">
        <v>89</v>
      </c>
      <c r="E663" s="11" t="s">
        <v>839</v>
      </c>
    </row>
    <row r="664" spans="1:5">
      <c r="A664" s="9" t="str">
        <f t="shared" si="19"/>
        <v>DNV-T I - 90</v>
      </c>
      <c r="B664" s="11">
        <v>90</v>
      </c>
      <c r="E664" s="11" t="s">
        <v>840</v>
      </c>
    </row>
    <row r="665" spans="1:5">
      <c r="A665" s="9" t="str">
        <f t="shared" si="19"/>
        <v>DNV-T I - 91</v>
      </c>
      <c r="B665" s="11">
        <v>91</v>
      </c>
      <c r="E665" s="11" t="s">
        <v>841</v>
      </c>
    </row>
    <row r="666" spans="1:5">
      <c r="A666" s="9" t="str">
        <f t="shared" si="19"/>
        <v>DNV-T I - 92</v>
      </c>
      <c r="B666" s="11">
        <v>92</v>
      </c>
      <c r="E666" s="11" t="s">
        <v>842</v>
      </c>
    </row>
    <row r="667" spans="1:5">
      <c r="A667" s="9" t="str">
        <f t="shared" si="19"/>
        <v>DNV-T I - 93</v>
      </c>
      <c r="B667" s="11">
        <v>93</v>
      </c>
      <c r="E667" s="11" t="s">
        <v>843</v>
      </c>
    </row>
    <row r="668" spans="1:5">
      <c r="A668" s="9" t="str">
        <f t="shared" si="19"/>
        <v>DNV-T I - 94</v>
      </c>
      <c r="B668" s="11">
        <v>94</v>
      </c>
      <c r="E668" s="11" t="s">
        <v>844</v>
      </c>
    </row>
    <row r="669" spans="1:5">
      <c r="A669" s="9" t="str">
        <f t="shared" si="19"/>
        <v>DNV-T I - 95</v>
      </c>
      <c r="B669" s="11">
        <v>95</v>
      </c>
      <c r="E669" s="11" t="s">
        <v>845</v>
      </c>
    </row>
    <row r="670" spans="1:5">
      <c r="A670" s="9" t="str">
        <f t="shared" si="19"/>
        <v>DNV-T I - 96</v>
      </c>
      <c r="B670" s="11">
        <v>96</v>
      </c>
      <c r="E670" s="11" t="s">
        <v>846</v>
      </c>
    </row>
    <row r="671" spans="1:5">
      <c r="A671" s="9" t="str">
        <f t="shared" si="19"/>
        <v>DNV-T I - 97</v>
      </c>
      <c r="B671" s="11">
        <v>97</v>
      </c>
      <c r="E671" s="11" t="s">
        <v>847</v>
      </c>
    </row>
    <row r="672" spans="1:5">
      <c r="A672" s="9" t="str">
        <f t="shared" si="19"/>
        <v>DNV-T I - 98</v>
      </c>
      <c r="B672" s="11">
        <v>98</v>
      </c>
      <c r="E672" s="11" t="s">
        <v>848</v>
      </c>
    </row>
    <row r="673" spans="1:7">
      <c r="A673" s="9" t="str">
        <f t="shared" si="19"/>
        <v>DNV-T I - 99</v>
      </c>
      <c r="B673" s="11">
        <v>99</v>
      </c>
      <c r="E673" s="11" t="s">
        <v>849</v>
      </c>
    </row>
    <row r="674" spans="1:7">
      <c r="A674" s="9" t="str">
        <f t="shared" si="19"/>
        <v>DNV-T I - 100</v>
      </c>
      <c r="B674" s="11">
        <v>100</v>
      </c>
      <c r="E674" s="11" t="s">
        <v>850</v>
      </c>
    </row>
    <row r="675" spans="1:7">
      <c r="A675" s="9" t="str">
        <f t="shared" si="19"/>
        <v>DNV-T I - 101</v>
      </c>
      <c r="B675" s="11">
        <v>101</v>
      </c>
      <c r="E675" s="11" t="s">
        <v>851</v>
      </c>
    </row>
    <row r="676" spans="1:7">
      <c r="A676" s="9" t="str">
        <f t="shared" si="19"/>
        <v>DNV-T I - 102</v>
      </c>
      <c r="B676" s="11">
        <v>102</v>
      </c>
      <c r="E676" s="11" t="s">
        <v>852</v>
      </c>
    </row>
    <row r="677" spans="1:7">
      <c r="A677" s="9" t="str">
        <f t="shared" si="19"/>
        <v>DNV-T I - 103</v>
      </c>
      <c r="B677" s="11">
        <v>103</v>
      </c>
      <c r="E677" s="11" t="s">
        <v>853</v>
      </c>
    </row>
    <row r="678" spans="1:7">
      <c r="A678" s="9" t="str">
        <f t="shared" si="19"/>
        <v>DNV-T I - 104</v>
      </c>
      <c r="B678" s="11">
        <v>104</v>
      </c>
      <c r="E678" s="11" t="s">
        <v>854</v>
      </c>
    </row>
    <row r="679" spans="1:7">
      <c r="A679" s="9" t="str">
        <f t="shared" si="19"/>
        <v>DNV-T I - 105</v>
      </c>
      <c r="B679" s="11">
        <v>105</v>
      </c>
      <c r="E679" s="11" t="s">
        <v>855</v>
      </c>
    </row>
    <row r="681" spans="1:7" ht="12.75">
      <c r="A681" s="56"/>
      <c r="B681" s="7" t="s">
        <v>856</v>
      </c>
      <c r="C681" s="7"/>
      <c r="D681" s="55"/>
      <c r="E681" s="56"/>
      <c r="F681" s="56"/>
      <c r="G681" s="56"/>
    </row>
    <row r="682" spans="1:7">
      <c r="A682" s="9" t="str">
        <f t="shared" ref="A682:A716" si="20">CONCATENATE("DNV-TRC - ",E682)</f>
        <v>DNV-TRC - 1</v>
      </c>
      <c r="E682" s="57">
        <v>1</v>
      </c>
    </row>
    <row r="683" spans="1:7">
      <c r="A683" s="9" t="str">
        <f t="shared" si="20"/>
        <v>DNV-TRC - 1,5</v>
      </c>
      <c r="E683" s="57">
        <v>1.5</v>
      </c>
    </row>
    <row r="684" spans="1:7">
      <c r="A684" s="9" t="str">
        <f t="shared" si="20"/>
        <v>DNV-TRC - 2</v>
      </c>
      <c r="E684" s="57">
        <v>2</v>
      </c>
    </row>
    <row r="685" spans="1:7">
      <c r="A685" s="9" t="str">
        <f t="shared" si="20"/>
        <v>DNV-TRC - 2,5</v>
      </c>
      <c r="E685" s="57">
        <v>2.5</v>
      </c>
    </row>
    <row r="686" spans="1:7">
      <c r="A686" s="9" t="str">
        <f t="shared" si="20"/>
        <v>DNV-TRC - 3</v>
      </c>
      <c r="E686" s="57">
        <v>3</v>
      </c>
    </row>
    <row r="687" spans="1:7">
      <c r="A687" s="9" t="str">
        <f t="shared" si="20"/>
        <v>DNV-TRC - 3,5</v>
      </c>
      <c r="E687" s="57">
        <v>3.5</v>
      </c>
    </row>
    <row r="688" spans="1:7">
      <c r="A688" s="9" t="str">
        <f t="shared" si="20"/>
        <v>DNV-TRC - 4</v>
      </c>
      <c r="E688" s="57">
        <v>4</v>
      </c>
    </row>
    <row r="689" spans="1:5">
      <c r="A689" s="9" t="str">
        <f t="shared" si="20"/>
        <v>DNV-TRC - 4,5</v>
      </c>
      <c r="E689" s="57">
        <v>4.5</v>
      </c>
    </row>
    <row r="690" spans="1:5">
      <c r="A690" s="9" t="str">
        <f t="shared" si="20"/>
        <v>DNV-TRC - 5</v>
      </c>
      <c r="E690" s="57">
        <v>5</v>
      </c>
    </row>
    <row r="691" spans="1:5">
      <c r="A691" s="9" t="str">
        <f t="shared" si="20"/>
        <v>DNV-TRC - 6</v>
      </c>
      <c r="E691" s="57">
        <v>6</v>
      </c>
    </row>
    <row r="692" spans="1:5">
      <c r="A692" s="9" t="str">
        <f t="shared" si="20"/>
        <v>DNV-TRC - 7</v>
      </c>
      <c r="E692" s="57">
        <v>7</v>
      </c>
    </row>
    <row r="693" spans="1:5">
      <c r="A693" s="9" t="str">
        <f t="shared" si="20"/>
        <v>DNV-TRC - 8</v>
      </c>
      <c r="E693" s="57">
        <v>8</v>
      </c>
    </row>
    <row r="694" spans="1:5">
      <c r="A694" s="9" t="str">
        <f t="shared" si="20"/>
        <v>DNV-TRC - 9</v>
      </c>
      <c r="E694" s="57">
        <v>9</v>
      </c>
    </row>
    <row r="695" spans="1:5">
      <c r="A695" s="9" t="str">
        <f t="shared" si="20"/>
        <v>DNV-TRC - 10</v>
      </c>
      <c r="E695" s="57">
        <v>10</v>
      </c>
    </row>
    <row r="696" spans="1:5">
      <c r="A696" s="9" t="str">
        <f t="shared" si="20"/>
        <v>DNV-TRC - 12</v>
      </c>
      <c r="E696" s="57">
        <v>12</v>
      </c>
    </row>
    <row r="697" spans="1:5">
      <c r="A697" s="9" t="str">
        <f t="shared" si="20"/>
        <v>DNV-TRC - 15</v>
      </c>
      <c r="E697" s="57">
        <v>15</v>
      </c>
    </row>
    <row r="698" spans="1:5">
      <c r="A698" s="9" t="str">
        <f t="shared" si="20"/>
        <v>DNV-TRC - 17</v>
      </c>
      <c r="E698" s="57">
        <v>17</v>
      </c>
    </row>
    <row r="699" spans="1:5">
      <c r="A699" s="9" t="str">
        <f t="shared" si="20"/>
        <v>DNV-TRC - 19</v>
      </c>
      <c r="E699" s="57">
        <v>19</v>
      </c>
    </row>
    <row r="700" spans="1:5">
      <c r="A700" s="9" t="str">
        <f t="shared" si="20"/>
        <v>DNV-TRC - 20</v>
      </c>
      <c r="E700" s="57">
        <v>20</v>
      </c>
    </row>
    <row r="701" spans="1:5">
      <c r="A701" s="9" t="str">
        <f t="shared" si="20"/>
        <v>DNV-TRC - 25</v>
      </c>
      <c r="E701" s="57">
        <v>25</v>
      </c>
    </row>
    <row r="702" spans="1:5">
      <c r="A702" s="9" t="str">
        <f t="shared" si="20"/>
        <v>DNV-TRC - 30</v>
      </c>
      <c r="E702" s="57">
        <v>30</v>
      </c>
    </row>
    <row r="703" spans="1:5">
      <c r="A703" s="9" t="str">
        <f t="shared" si="20"/>
        <v>DNV-TRC - 35</v>
      </c>
      <c r="E703" s="57">
        <v>35</v>
      </c>
    </row>
    <row r="704" spans="1:5">
      <c r="A704" s="9" t="str">
        <f t="shared" si="20"/>
        <v>DNV-TRC - 40</v>
      </c>
      <c r="E704" s="57">
        <v>40</v>
      </c>
    </row>
    <row r="705" spans="1:7">
      <c r="A705" s="9" t="str">
        <f t="shared" si="20"/>
        <v>DNV-TRC - 45</v>
      </c>
      <c r="E705" s="57">
        <v>45</v>
      </c>
    </row>
    <row r="706" spans="1:7">
      <c r="A706" s="9" t="str">
        <f t="shared" si="20"/>
        <v>DNV-TRC - 50</v>
      </c>
      <c r="E706" s="57">
        <v>50</v>
      </c>
    </row>
    <row r="707" spans="1:7">
      <c r="A707" s="9" t="str">
        <f t="shared" si="20"/>
        <v>DNV-TRC - 55</v>
      </c>
      <c r="E707" s="57">
        <v>55</v>
      </c>
    </row>
    <row r="708" spans="1:7">
      <c r="A708" s="9" t="str">
        <f t="shared" si="20"/>
        <v>DNV-TRC - 60</v>
      </c>
      <c r="E708" s="57">
        <v>60</v>
      </c>
    </row>
    <row r="709" spans="1:7">
      <c r="A709" s="9" t="str">
        <f t="shared" si="20"/>
        <v>DNV-TRC - 65</v>
      </c>
      <c r="E709" s="57">
        <v>65</v>
      </c>
    </row>
    <row r="710" spans="1:7">
      <c r="A710" s="9" t="str">
        <f t="shared" si="20"/>
        <v>DNV-TRC - 70</v>
      </c>
      <c r="E710" s="57">
        <v>70</v>
      </c>
    </row>
    <row r="711" spans="1:7">
      <c r="A711" s="9" t="str">
        <f t="shared" si="20"/>
        <v>DNV-TRC - 75</v>
      </c>
      <c r="E711" s="57">
        <v>75</v>
      </c>
    </row>
    <row r="712" spans="1:7">
      <c r="A712" s="9" t="str">
        <f t="shared" si="20"/>
        <v>DNV-TRC - 80</v>
      </c>
      <c r="E712" s="57">
        <v>80</v>
      </c>
    </row>
    <row r="713" spans="1:7">
      <c r="A713" s="9" t="str">
        <f t="shared" si="20"/>
        <v>DNV-TRC - 85</v>
      </c>
      <c r="E713" s="57">
        <v>85</v>
      </c>
    </row>
    <row r="714" spans="1:7">
      <c r="A714" s="9" t="str">
        <f t="shared" si="20"/>
        <v>DNV-TRC - 90</v>
      </c>
      <c r="E714" s="57">
        <v>90</v>
      </c>
    </row>
    <row r="715" spans="1:7">
      <c r="A715" s="9" t="str">
        <f t="shared" si="20"/>
        <v>DNV-TRC - 95</v>
      </c>
      <c r="E715" s="57">
        <v>95</v>
      </c>
    </row>
    <row r="716" spans="1:7">
      <c r="A716" s="9" t="str">
        <f t="shared" si="20"/>
        <v>DNV-TRC - 100</v>
      </c>
      <c r="E716" s="57">
        <v>100</v>
      </c>
    </row>
    <row r="717" spans="1:7">
      <c r="A717" s="9"/>
      <c r="E717" s="57"/>
    </row>
    <row r="719" spans="1:7">
      <c r="A719" s="7"/>
      <c r="B719" s="7" t="s">
        <v>857</v>
      </c>
      <c r="C719" s="7"/>
      <c r="D719" s="8"/>
      <c r="E719" s="7"/>
      <c r="F719" s="7"/>
      <c r="G719" s="7"/>
    </row>
    <row r="720" spans="1:7">
      <c r="A720" s="9" t="str">
        <f t="shared" ref="A720:A754" si="21">CONCATENATE("DNV-TRCA - ",E720)</f>
        <v>DNV-TRCA - 55</v>
      </c>
      <c r="E720" s="57">
        <v>55</v>
      </c>
    </row>
    <row r="721" spans="1:5">
      <c r="A721" s="9" t="str">
        <f t="shared" si="21"/>
        <v>DNV-TRCA - 60</v>
      </c>
      <c r="E721" s="57">
        <v>60</v>
      </c>
    </row>
    <row r="722" spans="1:5">
      <c r="A722" s="9" t="str">
        <f t="shared" si="21"/>
        <v>DNV-TRCA - 65</v>
      </c>
      <c r="E722" s="57">
        <v>65</v>
      </c>
    </row>
    <row r="723" spans="1:5">
      <c r="A723" s="9" t="str">
        <f t="shared" si="21"/>
        <v>DNV-TRCA - 70</v>
      </c>
      <c r="E723" s="57">
        <v>70</v>
      </c>
    </row>
    <row r="724" spans="1:5">
      <c r="A724" s="9" t="str">
        <f t="shared" si="21"/>
        <v>DNV-TRCA - 75</v>
      </c>
      <c r="E724" s="57">
        <v>75</v>
      </c>
    </row>
    <row r="725" spans="1:5">
      <c r="A725" s="9" t="str">
        <f t="shared" si="21"/>
        <v>DNV-TRCA - 80</v>
      </c>
      <c r="E725" s="57">
        <v>80</v>
      </c>
    </row>
    <row r="726" spans="1:5">
      <c r="A726" s="9" t="str">
        <f t="shared" si="21"/>
        <v>DNV-TRCA - 85</v>
      </c>
      <c r="E726" s="57">
        <v>85</v>
      </c>
    </row>
    <row r="727" spans="1:5">
      <c r="A727" s="9" t="str">
        <f t="shared" si="21"/>
        <v>DNV-TRCA - 90</v>
      </c>
      <c r="E727" s="57">
        <v>90</v>
      </c>
    </row>
    <row r="728" spans="1:5">
      <c r="A728" s="9" t="str">
        <f t="shared" si="21"/>
        <v>DNV-TRCA - 95</v>
      </c>
      <c r="E728" s="57">
        <v>95</v>
      </c>
    </row>
    <row r="729" spans="1:5">
      <c r="A729" s="9" t="str">
        <f t="shared" si="21"/>
        <v>DNV-TRCA - 100</v>
      </c>
      <c r="E729" s="57">
        <v>100</v>
      </c>
    </row>
    <row r="730" spans="1:5">
      <c r="A730" s="9" t="str">
        <f t="shared" si="21"/>
        <v>DNV-TRCA - 105</v>
      </c>
      <c r="E730" s="57">
        <v>105</v>
      </c>
    </row>
    <row r="731" spans="1:5">
      <c r="A731" s="9" t="str">
        <f t="shared" si="21"/>
        <v>DNV-TRCA - 110</v>
      </c>
      <c r="E731" s="57">
        <v>110</v>
      </c>
    </row>
    <row r="732" spans="1:5">
      <c r="A732" s="9" t="str">
        <f t="shared" si="21"/>
        <v>DNV-TRCA - 120</v>
      </c>
      <c r="E732" s="57">
        <v>120</v>
      </c>
    </row>
    <row r="733" spans="1:5">
      <c r="A733" s="9" t="str">
        <f t="shared" si="21"/>
        <v>DNV-TRCA - 130</v>
      </c>
      <c r="E733" s="57">
        <v>130</v>
      </c>
    </row>
    <row r="734" spans="1:5">
      <c r="A734" s="9" t="str">
        <f t="shared" si="21"/>
        <v>DNV-TRCA - 140</v>
      </c>
      <c r="E734" s="57">
        <v>140</v>
      </c>
    </row>
    <row r="735" spans="1:5">
      <c r="A735" s="9" t="str">
        <f t="shared" si="21"/>
        <v>DNV-TRCA - 150</v>
      </c>
      <c r="E735" s="57">
        <v>150</v>
      </c>
    </row>
    <row r="736" spans="1:5">
      <c r="A736" s="9" t="str">
        <f t="shared" si="21"/>
        <v>DNV-TRCA - 160</v>
      </c>
      <c r="E736" s="57">
        <v>160</v>
      </c>
    </row>
    <row r="737" spans="1:5">
      <c r="A737" s="9" t="str">
        <f t="shared" si="21"/>
        <v>DNV-TRCA - 170</v>
      </c>
      <c r="E737" s="57">
        <v>170</v>
      </c>
    </row>
    <row r="738" spans="1:5">
      <c r="A738" s="9" t="str">
        <f t="shared" si="21"/>
        <v>DNV-TRCA - 180</v>
      </c>
      <c r="E738" s="57">
        <v>180</v>
      </c>
    </row>
    <row r="739" spans="1:5">
      <c r="A739" s="9" t="str">
        <f t="shared" si="21"/>
        <v>DNV-TRCA - 200</v>
      </c>
      <c r="E739" s="57">
        <v>200</v>
      </c>
    </row>
    <row r="740" spans="1:5">
      <c r="A740" s="9" t="str">
        <f t="shared" si="21"/>
        <v>DNV-TRCA - 225</v>
      </c>
      <c r="E740" s="57">
        <v>225</v>
      </c>
    </row>
    <row r="741" spans="1:5">
      <c r="A741" s="9" t="str">
        <f t="shared" si="21"/>
        <v>DNV-TRCA - 250</v>
      </c>
      <c r="E741" s="57">
        <v>250</v>
      </c>
    </row>
    <row r="742" spans="1:5">
      <c r="A742" s="9" t="str">
        <f t="shared" si="21"/>
        <v>DNV-TRCA - 275</v>
      </c>
      <c r="E742" s="57">
        <v>275</v>
      </c>
    </row>
    <row r="743" spans="1:5">
      <c r="A743" s="9" t="str">
        <f t="shared" si="21"/>
        <v>DNV-TRCA - 300</v>
      </c>
      <c r="E743" s="57">
        <v>300</v>
      </c>
    </row>
    <row r="744" spans="1:5">
      <c r="A744" s="9" t="str">
        <f t="shared" si="21"/>
        <v>DNV-TRCA - 325</v>
      </c>
      <c r="E744" s="57">
        <v>325</v>
      </c>
    </row>
    <row r="745" spans="1:5">
      <c r="A745" s="9" t="str">
        <f t="shared" si="21"/>
        <v>DNV-TRCA - 350</v>
      </c>
      <c r="E745" s="57">
        <v>350</v>
      </c>
    </row>
    <row r="746" spans="1:5">
      <c r="A746" s="9" t="str">
        <f t="shared" si="21"/>
        <v>DNV-TRCA - 375</v>
      </c>
      <c r="E746" s="57">
        <v>375</v>
      </c>
    </row>
    <row r="747" spans="1:5">
      <c r="A747" s="9" t="str">
        <f t="shared" si="21"/>
        <v>DNV-TRCA - 400</v>
      </c>
      <c r="E747" s="57">
        <v>400</v>
      </c>
    </row>
    <row r="748" spans="1:5">
      <c r="A748" s="9" t="str">
        <f t="shared" si="21"/>
        <v>DNV-TRCA - 425</v>
      </c>
      <c r="E748" s="57">
        <v>425</v>
      </c>
    </row>
    <row r="749" spans="1:5">
      <c r="A749" s="9" t="str">
        <f t="shared" si="21"/>
        <v>DNV-TRCA - 450</v>
      </c>
      <c r="E749" s="57">
        <v>450</v>
      </c>
    </row>
    <row r="750" spans="1:5">
      <c r="A750" s="9" t="str">
        <f t="shared" si="21"/>
        <v>DNV-TRCA - 475</v>
      </c>
      <c r="E750" s="57">
        <v>475</v>
      </c>
    </row>
    <row r="751" spans="1:5">
      <c r="A751" s="9" t="str">
        <f t="shared" si="21"/>
        <v>DNV-TRCA - 500</v>
      </c>
      <c r="E751" s="57">
        <v>500</v>
      </c>
    </row>
    <row r="752" spans="1:5">
      <c r="A752" s="9" t="str">
        <f t="shared" si="21"/>
        <v>DNV-TRCA - 600</v>
      </c>
      <c r="E752" s="57">
        <v>600</v>
      </c>
    </row>
    <row r="753" spans="1:5">
      <c r="A753" s="9" t="str">
        <f t="shared" si="21"/>
        <v>DNV-TRCA - 800</v>
      </c>
      <c r="E753" s="57">
        <v>800</v>
      </c>
    </row>
    <row r="754" spans="1:5">
      <c r="A754" s="9" t="str">
        <f t="shared" si="21"/>
        <v>DNV-TRCA - 1000</v>
      </c>
      <c r="E754" s="57">
        <v>1000</v>
      </c>
    </row>
    <row r="759" spans="1:5">
      <c r="B759" s="7" t="s">
        <v>858</v>
      </c>
    </row>
    <row r="761" spans="1:5">
      <c r="B761" s="11" t="s">
        <v>43</v>
      </c>
      <c r="C761" s="11" t="s">
        <v>859</v>
      </c>
    </row>
    <row r="762" spans="1:5">
      <c r="A762" s="9" t="str">
        <f>CONCATENATE("IIEE-SJ - ",B762)</f>
        <v>IIEE-SJ - 1</v>
      </c>
      <c r="B762" s="11">
        <v>1</v>
      </c>
      <c r="E762" s="11" t="s">
        <v>860</v>
      </c>
    </row>
    <row r="763" spans="1:5">
      <c r="A763" s="9" t="str">
        <f>CONCATENATE("IIEE-SJ - ",B763)</f>
        <v>IIEE-SJ - 101000</v>
      </c>
      <c r="B763" s="11">
        <v>101000</v>
      </c>
      <c r="E763" s="11" t="s">
        <v>726</v>
      </c>
    </row>
    <row r="764" spans="1:5">
      <c r="A764" s="9" t="str">
        <f>CONCATENATE("IIEE-SJ - ",B764)</f>
        <v>IIEE-SJ - 102000</v>
      </c>
      <c r="B764" s="11">
        <v>102000</v>
      </c>
      <c r="E764" s="11" t="s">
        <v>727</v>
      </c>
    </row>
    <row r="765" spans="1:5">
      <c r="A765" s="9" t="str">
        <f>CONCATENATE("IIEE-SJ - ",B765)</f>
        <v>IIEE-SJ - 103000</v>
      </c>
      <c r="B765" s="11">
        <v>103000</v>
      </c>
      <c r="E765" s="11" t="s">
        <v>728</v>
      </c>
    </row>
    <row r="766" spans="1:5">
      <c r="A766" s="9"/>
    </row>
    <row r="767" spans="1:5">
      <c r="A767" s="9" t="str">
        <f>CONCATENATE("IIEE-SJ - ",B767)</f>
        <v>IIEE-SJ - 2</v>
      </c>
      <c r="B767" s="11">
        <v>2</v>
      </c>
      <c r="E767" s="11" t="s">
        <v>861</v>
      </c>
    </row>
    <row r="768" spans="1:5">
      <c r="A768" s="9"/>
    </row>
    <row r="769" spans="1:5">
      <c r="A769" s="9" t="str">
        <f>CONCATENATE("IIEE-SJ - ",B769)</f>
        <v>IIEE-SJ - 201</v>
      </c>
      <c r="B769" s="11">
        <v>201</v>
      </c>
      <c r="E769" s="11" t="s">
        <v>862</v>
      </c>
    </row>
    <row r="770" spans="1:5">
      <c r="A770" s="9" t="str">
        <f>CONCATENATE("IIEE-SJ - ",B770)</f>
        <v>IIEE-SJ - 201001</v>
      </c>
      <c r="B770" s="11">
        <v>201001</v>
      </c>
      <c r="E770" s="11" t="s">
        <v>584</v>
      </c>
    </row>
    <row r="771" spans="1:5">
      <c r="A771" s="9" t="str">
        <f>CONCATENATE("IIEE-SJ - ",B771)</f>
        <v>IIEE-SJ - 201002</v>
      </c>
      <c r="B771" s="11">
        <v>201002</v>
      </c>
      <c r="E771" s="11" t="s">
        <v>585</v>
      </c>
    </row>
    <row r="772" spans="1:5">
      <c r="A772" s="9" t="str">
        <f>CONCATENATE("IIEE-SJ - ",B772)</f>
        <v>IIEE-SJ - 201003</v>
      </c>
      <c r="B772" s="11">
        <v>201003</v>
      </c>
      <c r="E772" s="11" t="s">
        <v>586</v>
      </c>
    </row>
    <row r="773" spans="1:5">
      <c r="A773" s="9" t="str">
        <f>CONCATENATE("IIEE-SJ - ",B773)</f>
        <v>IIEE-SJ - 201004</v>
      </c>
      <c r="B773" s="11">
        <v>201004</v>
      </c>
      <c r="E773" s="11" t="s">
        <v>712</v>
      </c>
    </row>
    <row r="774" spans="1:5">
      <c r="A774" s="9"/>
    </row>
    <row r="775" spans="1:5">
      <c r="A775" s="9" t="str">
        <f>CONCATENATE("IIEE-SJ - ",B775)</f>
        <v>IIEE-SJ - 202</v>
      </c>
      <c r="B775" s="11">
        <v>202</v>
      </c>
      <c r="E775" s="11" t="s">
        <v>863</v>
      </c>
    </row>
    <row r="776" spans="1:5">
      <c r="A776" s="9" t="str">
        <f>CONCATENATE("IIEE-SJ - ",B776)</f>
        <v>IIEE-SJ - 202001</v>
      </c>
      <c r="B776" s="11">
        <v>202001</v>
      </c>
      <c r="E776" s="11" t="s">
        <v>587</v>
      </c>
    </row>
    <row r="777" spans="1:5">
      <c r="A777" s="9" t="str">
        <f>CONCATENATE("IIEE-SJ - ",B777)</f>
        <v>IIEE-SJ - 202002</v>
      </c>
      <c r="B777" s="11">
        <v>202002</v>
      </c>
      <c r="E777" s="11" t="s">
        <v>588</v>
      </c>
    </row>
    <row r="778" spans="1:5">
      <c r="A778" s="9" t="str">
        <f>CONCATENATE("IIEE-SJ - ",B778)</f>
        <v>IIEE-SJ - 202003</v>
      </c>
      <c r="B778" s="11">
        <v>202003</v>
      </c>
      <c r="E778" s="11" t="s">
        <v>589</v>
      </c>
    </row>
    <row r="779" spans="1:5">
      <c r="A779" s="9" t="str">
        <f>CONCATENATE("IIEE-SJ - ",B779)</f>
        <v>IIEE-SJ - 202004</v>
      </c>
      <c r="B779" s="11">
        <v>202004</v>
      </c>
      <c r="E779" s="11" t="s">
        <v>682</v>
      </c>
    </row>
    <row r="780" spans="1:5">
      <c r="A780" s="9"/>
    </row>
    <row r="781" spans="1:5">
      <c r="A781" s="9" t="str">
        <f>CONCATENATE("IIEE-SJ - ",B781)</f>
        <v>IIEE-SJ - 203</v>
      </c>
      <c r="B781" s="11">
        <v>203</v>
      </c>
      <c r="E781" s="11" t="s">
        <v>864</v>
      </c>
    </row>
    <row r="782" spans="1:5">
      <c r="A782" s="9" t="str">
        <f>CONCATENATE("IIEE-SJ - ",B782)</f>
        <v>IIEE-SJ - 203001</v>
      </c>
      <c r="B782" s="11">
        <v>203001</v>
      </c>
      <c r="E782" s="11" t="s">
        <v>865</v>
      </c>
    </row>
    <row r="783" spans="1:5">
      <c r="A783" s="9" t="str">
        <f>CONCATENATE("IIEE-SJ - ",B783)</f>
        <v>IIEE-SJ - 203002</v>
      </c>
      <c r="B783" s="11">
        <v>203002</v>
      </c>
      <c r="E783" s="11" t="s">
        <v>715</v>
      </c>
    </row>
    <row r="784" spans="1:5">
      <c r="A784" s="9"/>
    </row>
    <row r="785" spans="1:5">
      <c r="A785" s="9" t="str">
        <f t="shared" ref="A785:A790" si="22">CONCATENATE("IIEE-SJ - ",B785)</f>
        <v>IIEE-SJ - 204</v>
      </c>
      <c r="B785" s="11">
        <v>204</v>
      </c>
      <c r="E785" s="11" t="s">
        <v>866</v>
      </c>
    </row>
    <row r="786" spans="1:5" ht="12">
      <c r="A786" s="9" t="str">
        <f t="shared" si="22"/>
        <v>IIEE-SJ - 204001</v>
      </c>
      <c r="B786" s="11">
        <v>204001</v>
      </c>
      <c r="E786" s="58" t="s">
        <v>867</v>
      </c>
    </row>
    <row r="787" spans="1:5" ht="12">
      <c r="A787" s="9" t="str">
        <f t="shared" si="22"/>
        <v>IIEE-SJ - 204002</v>
      </c>
      <c r="B787" s="11">
        <v>204002</v>
      </c>
      <c r="E787" s="58" t="s">
        <v>868</v>
      </c>
    </row>
    <row r="788" spans="1:5" ht="12">
      <c r="A788" s="9" t="str">
        <f t="shared" si="22"/>
        <v>IIEE-SJ - 204003</v>
      </c>
      <c r="B788" s="11">
        <v>204003</v>
      </c>
      <c r="E788" s="58" t="s">
        <v>869</v>
      </c>
    </row>
    <row r="789" spans="1:5">
      <c r="A789" s="9" t="str">
        <f t="shared" si="22"/>
        <v>IIEE-SJ - 204004</v>
      </c>
      <c r="B789" s="11">
        <v>204004</v>
      </c>
      <c r="E789" s="11" t="s">
        <v>692</v>
      </c>
    </row>
    <row r="790" spans="1:5">
      <c r="A790" s="9" t="str">
        <f t="shared" si="22"/>
        <v>IIEE-SJ - 204005</v>
      </c>
      <c r="B790" s="11">
        <v>204005</v>
      </c>
      <c r="E790" s="11" t="s">
        <v>693</v>
      </c>
    </row>
    <row r="791" spans="1:5">
      <c r="A791" s="9"/>
    </row>
    <row r="792" spans="1:5">
      <c r="A792" s="9" t="str">
        <f t="shared" ref="A792:A797" si="23">CONCATENATE("IIEE-SJ - ",B792)</f>
        <v>IIEE-SJ - 205</v>
      </c>
      <c r="B792" s="11">
        <v>205</v>
      </c>
      <c r="E792" s="11" t="s">
        <v>870</v>
      </c>
    </row>
    <row r="793" spans="1:5">
      <c r="A793" s="9" t="str">
        <f t="shared" si="23"/>
        <v>IIEE-SJ - 205001</v>
      </c>
      <c r="B793" s="11">
        <v>205001</v>
      </c>
      <c r="E793" s="11" t="s">
        <v>871</v>
      </c>
    </row>
    <row r="794" spans="1:5">
      <c r="A794" s="9" t="str">
        <f t="shared" si="23"/>
        <v>IIEE-SJ - 205002</v>
      </c>
      <c r="B794" s="11">
        <v>205002</v>
      </c>
      <c r="E794" s="11" t="s">
        <v>872</v>
      </c>
    </row>
    <row r="795" spans="1:5">
      <c r="A795" s="9" t="str">
        <f t="shared" si="23"/>
        <v>IIEE-SJ - 205003</v>
      </c>
      <c r="B795" s="11">
        <v>205003</v>
      </c>
      <c r="E795" s="11" t="s">
        <v>690</v>
      </c>
    </row>
    <row r="796" spans="1:5">
      <c r="A796" s="9" t="str">
        <f t="shared" si="23"/>
        <v>IIEE-SJ - 205004</v>
      </c>
      <c r="B796" s="11">
        <v>205004</v>
      </c>
      <c r="E796" s="11" t="s">
        <v>691</v>
      </c>
    </row>
    <row r="797" spans="1:5">
      <c r="A797" s="9" t="str">
        <f t="shared" si="23"/>
        <v>IIEE-SJ - 205005</v>
      </c>
      <c r="B797" s="11">
        <v>205005</v>
      </c>
      <c r="E797" s="11" t="s">
        <v>689</v>
      </c>
    </row>
    <row r="798" spans="1:5">
      <c r="A798" s="9"/>
    </row>
    <row r="799" spans="1:5">
      <c r="A799" s="9" t="str">
        <f>CONCATENATE("IIEE-SJ - ",B799)</f>
        <v>IIEE-SJ - 206</v>
      </c>
      <c r="B799" s="11">
        <v>206</v>
      </c>
      <c r="E799" s="11" t="s">
        <v>873</v>
      </c>
    </row>
    <row r="800" spans="1:5">
      <c r="A800" s="9" t="str">
        <f>CONCATENATE("IIEE-SJ - ",B800)</f>
        <v>IIEE-SJ - 206001</v>
      </c>
      <c r="B800" s="11">
        <v>206001</v>
      </c>
      <c r="E800" s="11" t="s">
        <v>874</v>
      </c>
    </row>
    <row r="801" spans="1:5">
      <c r="A801" s="9" t="str">
        <f>CONCATENATE("IIEE-SJ - ",B801)</f>
        <v>IIEE-SJ - 206002</v>
      </c>
      <c r="B801" s="11">
        <v>206002</v>
      </c>
      <c r="E801" s="11" t="s">
        <v>590</v>
      </c>
    </row>
    <row r="802" spans="1:5">
      <c r="A802" s="9" t="str">
        <f>CONCATENATE("IIEE-SJ - ",B802)</f>
        <v>IIEE-SJ - 206003</v>
      </c>
      <c r="B802" s="11">
        <v>206003</v>
      </c>
      <c r="E802" s="11" t="s">
        <v>683</v>
      </c>
    </row>
    <row r="803" spans="1:5">
      <c r="A803" s="9" t="str">
        <f>CONCATENATE("IIEE-SJ - ",B803)</f>
        <v>IIEE-SJ - 206004</v>
      </c>
      <c r="B803" s="11">
        <v>206004</v>
      </c>
      <c r="E803" s="11" t="s">
        <v>684</v>
      </c>
    </row>
    <row r="804" spans="1:5">
      <c r="A804" s="9"/>
    </row>
    <row r="805" spans="1:5">
      <c r="A805" s="9" t="str">
        <f>CONCATENATE("IIEE-SJ - ",B805)</f>
        <v>IIEE-SJ - 207</v>
      </c>
      <c r="B805" s="11">
        <v>207</v>
      </c>
      <c r="E805" s="11" t="s">
        <v>875</v>
      </c>
    </row>
    <row r="806" spans="1:5">
      <c r="A806" s="9" t="str">
        <f>CONCATENATE("IIEE-SJ - ",B806)</f>
        <v>IIEE-SJ - 207001</v>
      </c>
      <c r="B806" s="11">
        <v>207001</v>
      </c>
      <c r="E806" s="11" t="s">
        <v>591</v>
      </c>
    </row>
    <row r="807" spans="1:5">
      <c r="A807" s="9" t="str">
        <f>CONCATENATE("IIEE-SJ - ",B807)</f>
        <v>IIEE-SJ - 207002</v>
      </c>
      <c r="B807" s="11">
        <v>207002</v>
      </c>
      <c r="E807" s="11" t="s">
        <v>876</v>
      </c>
    </row>
    <row r="808" spans="1:5">
      <c r="A808" s="9" t="str">
        <f>CONCATENATE("IIEE-SJ - ",B808)</f>
        <v>IIEE-SJ - 207003</v>
      </c>
      <c r="B808" s="11">
        <v>207003</v>
      </c>
      <c r="E808" s="11" t="s">
        <v>685</v>
      </c>
    </row>
    <row r="809" spans="1:5">
      <c r="A809" s="9" t="str">
        <f>CONCATENATE("IIEE-SJ - ",B809)</f>
        <v>IIEE-SJ - 207004</v>
      </c>
      <c r="B809" s="11">
        <v>207004</v>
      </c>
      <c r="E809" s="11" t="s">
        <v>688</v>
      </c>
    </row>
    <row r="810" spans="1:5">
      <c r="A810" s="9"/>
    </row>
    <row r="811" spans="1:5">
      <c r="A811" s="9" t="str">
        <f>CONCATENATE("IIEE-SJ - ",B811)</f>
        <v>IIEE-SJ - 208</v>
      </c>
      <c r="B811" s="11">
        <v>208</v>
      </c>
      <c r="E811" s="11" t="s">
        <v>877</v>
      </c>
    </row>
    <row r="812" spans="1:5">
      <c r="A812" s="9" t="str">
        <f>CONCATENATE("IIEE-SJ - ",B812)</f>
        <v>IIEE-SJ - 208001</v>
      </c>
      <c r="B812" s="11">
        <v>208001</v>
      </c>
      <c r="E812" s="11" t="s">
        <v>592</v>
      </c>
    </row>
    <row r="813" spans="1:5">
      <c r="A813" s="9" t="str">
        <f>CONCATENATE("IIEE-SJ - ",B813)</f>
        <v>IIEE-SJ - 208001</v>
      </c>
      <c r="B813" s="11">
        <v>208001</v>
      </c>
      <c r="E813" s="11" t="s">
        <v>878</v>
      </c>
    </row>
    <row r="814" spans="1:5">
      <c r="A814" s="9"/>
    </row>
    <row r="815" spans="1:5">
      <c r="A815" s="9" t="str">
        <f t="shared" ref="A815:A823" si="24">CONCATENATE("IIEE-SJ - ",B815)</f>
        <v>IIEE-SJ - 209</v>
      </c>
      <c r="B815" s="11">
        <v>209</v>
      </c>
      <c r="E815" s="11" t="s">
        <v>879</v>
      </c>
    </row>
    <row r="816" spans="1:5">
      <c r="A816" s="9" t="str">
        <f t="shared" si="24"/>
        <v>IIEE-SJ - 209001</v>
      </c>
      <c r="B816" s="11">
        <v>209001</v>
      </c>
      <c r="E816" s="11" t="s">
        <v>593</v>
      </c>
    </row>
    <row r="817" spans="1:5">
      <c r="A817" s="9" t="str">
        <f t="shared" si="24"/>
        <v>IIEE-SJ - 209002</v>
      </c>
      <c r="B817" s="11">
        <v>209002</v>
      </c>
      <c r="E817" s="11" t="s">
        <v>594</v>
      </c>
    </row>
    <row r="818" spans="1:5">
      <c r="A818" s="9" t="str">
        <f t="shared" si="24"/>
        <v>IIEE-SJ - 209003</v>
      </c>
      <c r="B818" s="11">
        <v>209003</v>
      </c>
      <c r="E818" s="11" t="s">
        <v>595</v>
      </c>
    </row>
    <row r="819" spans="1:5">
      <c r="A819" s="9" t="str">
        <f t="shared" si="24"/>
        <v>IIEE-SJ - 209004</v>
      </c>
      <c r="B819" s="11">
        <v>209004</v>
      </c>
      <c r="E819" s="11" t="s">
        <v>596</v>
      </c>
    </row>
    <row r="820" spans="1:5">
      <c r="A820" s="9" t="str">
        <f t="shared" si="24"/>
        <v>IIEE-SJ - 209005</v>
      </c>
      <c r="B820" s="11">
        <v>209005</v>
      </c>
      <c r="E820" s="11" t="s">
        <v>697</v>
      </c>
    </row>
    <row r="821" spans="1:5">
      <c r="A821" s="9" t="str">
        <f t="shared" si="24"/>
        <v>IIEE-SJ - 209006</v>
      </c>
      <c r="B821" s="11">
        <v>209006</v>
      </c>
      <c r="E821" s="11" t="s">
        <v>698</v>
      </c>
    </row>
    <row r="822" spans="1:5">
      <c r="A822" s="9" t="str">
        <f t="shared" si="24"/>
        <v>IIEE-SJ - 209007</v>
      </c>
      <c r="B822" s="11">
        <v>209007</v>
      </c>
      <c r="E822" s="11" t="s">
        <v>699</v>
      </c>
    </row>
    <row r="823" spans="1:5">
      <c r="A823" s="9" t="str">
        <f t="shared" si="24"/>
        <v>IIEE-SJ - 209008</v>
      </c>
      <c r="B823" s="11">
        <v>209008</v>
      </c>
      <c r="E823" s="11" t="s">
        <v>700</v>
      </c>
    </row>
    <row r="824" spans="1:5">
      <c r="A824" s="9"/>
    </row>
    <row r="825" spans="1:5">
      <c r="A825" s="9" t="str">
        <f t="shared" ref="A825:A833" si="25">CONCATENATE("IIEE-SJ - ",B825)</f>
        <v>IIEE-SJ - 210</v>
      </c>
      <c r="B825" s="11">
        <v>210</v>
      </c>
      <c r="E825" s="11" t="s">
        <v>880</v>
      </c>
    </row>
    <row r="826" spans="1:5">
      <c r="A826" s="9" t="str">
        <f t="shared" si="25"/>
        <v>IIEE-SJ - 210001</v>
      </c>
      <c r="B826" s="11">
        <v>210001</v>
      </c>
      <c r="E826" s="11" t="s">
        <v>597</v>
      </c>
    </row>
    <row r="827" spans="1:5">
      <c r="A827" s="9" t="str">
        <f t="shared" si="25"/>
        <v>IIEE-SJ - 210002</v>
      </c>
      <c r="B827" s="11">
        <v>210002</v>
      </c>
      <c r="E827" s="11" t="s">
        <v>598</v>
      </c>
    </row>
    <row r="828" spans="1:5">
      <c r="A828" s="9" t="str">
        <f t="shared" si="25"/>
        <v>IIEE-SJ - 210003</v>
      </c>
      <c r="B828" s="11">
        <v>210003</v>
      </c>
      <c r="E828" s="11" t="s">
        <v>599</v>
      </c>
    </row>
    <row r="829" spans="1:5">
      <c r="A829" s="9" t="str">
        <f t="shared" si="25"/>
        <v>IIEE-SJ - 210004</v>
      </c>
      <c r="B829" s="11">
        <v>210004</v>
      </c>
      <c r="E829" s="11" t="s">
        <v>600</v>
      </c>
    </row>
    <row r="830" spans="1:5">
      <c r="A830" s="9" t="str">
        <f t="shared" si="25"/>
        <v>IIEE-SJ - 210005</v>
      </c>
      <c r="B830" s="11">
        <v>210005</v>
      </c>
      <c r="E830" s="11" t="s">
        <v>601</v>
      </c>
    </row>
    <row r="831" spans="1:5">
      <c r="A831" s="9" t="str">
        <f t="shared" si="25"/>
        <v>IIEE-SJ - 210006</v>
      </c>
      <c r="B831" s="11">
        <v>210006</v>
      </c>
      <c r="E831" s="11" t="s">
        <v>602</v>
      </c>
    </row>
    <row r="832" spans="1:5">
      <c r="A832" s="9" t="str">
        <f t="shared" si="25"/>
        <v>IIEE-SJ - 210007</v>
      </c>
      <c r="B832" s="11">
        <v>210007</v>
      </c>
      <c r="E832" s="11" t="s">
        <v>603</v>
      </c>
    </row>
    <row r="833" spans="1:5">
      <c r="A833" s="9" t="str">
        <f t="shared" si="25"/>
        <v>IIEE-SJ - 210008</v>
      </c>
      <c r="B833" s="11">
        <v>210008</v>
      </c>
      <c r="E833" s="11" t="s">
        <v>604</v>
      </c>
    </row>
    <row r="834" spans="1:5">
      <c r="A834" s="9"/>
    </row>
    <row r="835" spans="1:5">
      <c r="A835" s="9" t="str">
        <f t="shared" ref="A835:A844" si="26">CONCATENATE("IIEE-SJ - ",B835)</f>
        <v>IIEE-SJ - 211</v>
      </c>
      <c r="B835" s="11">
        <v>211</v>
      </c>
      <c r="E835" s="11" t="s">
        <v>881</v>
      </c>
    </row>
    <row r="836" spans="1:5">
      <c r="A836" s="9" t="str">
        <f t="shared" si="26"/>
        <v>IIEE-SJ - 211001</v>
      </c>
      <c r="B836" s="11">
        <v>211001</v>
      </c>
      <c r="E836" s="11" t="s">
        <v>605</v>
      </c>
    </row>
    <row r="837" spans="1:5">
      <c r="A837" s="9" t="str">
        <f t="shared" si="26"/>
        <v>IIEE-SJ - 211002</v>
      </c>
      <c r="B837" s="11">
        <v>211002</v>
      </c>
      <c r="E837" s="11" t="s">
        <v>606</v>
      </c>
    </row>
    <row r="838" spans="1:5">
      <c r="A838" s="9" t="str">
        <f t="shared" si="26"/>
        <v>IIEE-SJ - 211003</v>
      </c>
      <c r="B838" s="11">
        <v>211003</v>
      </c>
      <c r="E838" s="11" t="s">
        <v>607</v>
      </c>
    </row>
    <row r="839" spans="1:5">
      <c r="A839" s="9" t="str">
        <f t="shared" si="26"/>
        <v>IIEE-SJ - 211004</v>
      </c>
      <c r="B839" s="11">
        <v>211004</v>
      </c>
      <c r="E839" s="11" t="s">
        <v>608</v>
      </c>
    </row>
    <row r="840" spans="1:5">
      <c r="A840" s="9" t="str">
        <f t="shared" si="26"/>
        <v>IIEE-SJ - 211005</v>
      </c>
      <c r="B840" s="11">
        <v>211005</v>
      </c>
      <c r="E840" s="11" t="s">
        <v>609</v>
      </c>
    </row>
    <row r="841" spans="1:5">
      <c r="A841" s="9" t="str">
        <f t="shared" si="26"/>
        <v>IIEE-SJ - 211006</v>
      </c>
      <c r="B841" s="11">
        <v>211006</v>
      </c>
      <c r="E841" s="11" t="s">
        <v>713</v>
      </c>
    </row>
    <row r="842" spans="1:5">
      <c r="A842" s="9" t="str">
        <f t="shared" si="26"/>
        <v>IIEE-SJ - 211007</v>
      </c>
      <c r="B842" s="11">
        <v>211007</v>
      </c>
      <c r="E842" s="11" t="s">
        <v>714</v>
      </c>
    </row>
    <row r="843" spans="1:5">
      <c r="A843" s="9" t="str">
        <f t="shared" si="26"/>
        <v>IIEE-SJ - 211008</v>
      </c>
      <c r="B843" s="11">
        <v>211008</v>
      </c>
      <c r="E843" s="11" t="s">
        <v>882</v>
      </c>
    </row>
    <row r="844" spans="1:5">
      <c r="A844" s="9" t="str">
        <f t="shared" si="26"/>
        <v>IIEE-SJ - 211009</v>
      </c>
      <c r="B844" s="11">
        <v>211009</v>
      </c>
      <c r="E844" s="11" t="s">
        <v>883</v>
      </c>
    </row>
    <row r="845" spans="1:5">
      <c r="A845" s="9"/>
    </row>
    <row r="846" spans="1:5">
      <c r="A846" s="9" t="str">
        <f>CONCATENATE("IIEE-SJ - ",B846)</f>
        <v>IIEE-SJ - 212</v>
      </c>
      <c r="B846" s="11">
        <v>212</v>
      </c>
      <c r="E846" s="11" t="s">
        <v>884</v>
      </c>
    </row>
    <row r="847" spans="1:5">
      <c r="A847" s="9" t="str">
        <f>CONCATENATE("IIEE-SJ - ",B847)</f>
        <v>IIEE-SJ - 212001</v>
      </c>
      <c r="B847" s="11">
        <v>212001</v>
      </c>
      <c r="E847" s="11" t="s">
        <v>610</v>
      </c>
    </row>
    <row r="848" spans="1:5">
      <c r="A848" s="9" t="str">
        <f>CONCATENATE("IIEE-SJ - ",B848)</f>
        <v>IIEE-SJ - 212002</v>
      </c>
      <c r="B848" s="11">
        <v>212002</v>
      </c>
      <c r="E848" s="11" t="s">
        <v>611</v>
      </c>
    </row>
    <row r="849" spans="1:5">
      <c r="A849" s="9" t="str">
        <f>CONCATENATE("IIEE-SJ - ",B849)</f>
        <v>IIEE-SJ - 212003</v>
      </c>
      <c r="B849" s="11">
        <v>212003</v>
      </c>
      <c r="E849" s="11" t="s">
        <v>612</v>
      </c>
    </row>
    <row r="850" spans="1:5">
      <c r="A850" s="9" t="str">
        <f>CONCATENATE("IIEE-SJ - ",B850)</f>
        <v>IIEE-SJ - 212004</v>
      </c>
      <c r="B850" s="11">
        <v>212004</v>
      </c>
      <c r="E850" s="11" t="s">
        <v>613</v>
      </c>
    </row>
    <row r="851" spans="1:5">
      <c r="A851" s="9"/>
    </row>
    <row r="852" spans="1:5">
      <c r="A852" s="9" t="str">
        <f t="shared" ref="A852:A860" si="27">CONCATENATE("IIEE-SJ - ",B852)</f>
        <v>IIEE-SJ - 213</v>
      </c>
      <c r="B852" s="11">
        <v>213</v>
      </c>
      <c r="E852" s="11" t="s">
        <v>885</v>
      </c>
    </row>
    <row r="853" spans="1:5">
      <c r="A853" s="9" t="str">
        <f t="shared" si="27"/>
        <v>IIEE-SJ - 213001</v>
      </c>
      <c r="B853" s="11">
        <v>213001</v>
      </c>
      <c r="E853" s="11" t="s">
        <v>614</v>
      </c>
    </row>
    <row r="854" spans="1:5">
      <c r="A854" s="9" t="str">
        <f t="shared" si="27"/>
        <v>IIEE-SJ - 213002</v>
      </c>
      <c r="B854" s="11">
        <v>213002</v>
      </c>
      <c r="E854" s="11" t="s">
        <v>615</v>
      </c>
    </row>
    <row r="855" spans="1:5">
      <c r="A855" s="9" t="str">
        <f t="shared" si="27"/>
        <v>IIEE-SJ - 213003</v>
      </c>
      <c r="B855" s="11">
        <v>213003</v>
      </c>
      <c r="E855" s="11" t="s">
        <v>616</v>
      </c>
    </row>
    <row r="856" spans="1:5">
      <c r="A856" s="9" t="str">
        <f t="shared" si="27"/>
        <v>IIEE-SJ - 213004</v>
      </c>
      <c r="B856" s="11">
        <v>213004</v>
      </c>
      <c r="E856" s="11" t="s">
        <v>617</v>
      </c>
    </row>
    <row r="857" spans="1:5">
      <c r="A857" s="9" t="str">
        <f t="shared" si="27"/>
        <v>IIEE-SJ - 213005</v>
      </c>
      <c r="B857" s="11">
        <v>213005</v>
      </c>
      <c r="E857" s="11" t="s">
        <v>618</v>
      </c>
    </row>
    <row r="858" spans="1:5">
      <c r="A858" s="9" t="str">
        <f t="shared" si="27"/>
        <v>IIEE-SJ - 213006</v>
      </c>
      <c r="B858" s="11">
        <v>213006</v>
      </c>
      <c r="E858" s="11" t="s">
        <v>619</v>
      </c>
    </row>
    <row r="859" spans="1:5">
      <c r="A859" s="9" t="str">
        <f t="shared" si="27"/>
        <v>IIEE-SJ - 213007</v>
      </c>
      <c r="B859" s="11">
        <v>213007</v>
      </c>
      <c r="E859" s="11" t="s">
        <v>620</v>
      </c>
    </row>
    <row r="860" spans="1:5">
      <c r="A860" s="9" t="str">
        <f t="shared" si="27"/>
        <v>IIEE-SJ - 213008</v>
      </c>
      <c r="B860" s="11">
        <v>213008</v>
      </c>
      <c r="E860" s="11" t="s">
        <v>621</v>
      </c>
    </row>
    <row r="861" spans="1:5">
      <c r="A861" s="9"/>
    </row>
    <row r="862" spans="1:5">
      <c r="A862" s="9" t="str">
        <f t="shared" ref="A862:A868" si="28">CONCATENATE("IIEE-SJ - ",B862)</f>
        <v>IIEE-SJ - 214</v>
      </c>
      <c r="B862" s="11">
        <v>214</v>
      </c>
      <c r="E862" s="11" t="s">
        <v>886</v>
      </c>
    </row>
    <row r="863" spans="1:5">
      <c r="A863" s="9" t="str">
        <f t="shared" si="28"/>
        <v>IIEE-SJ - 214001</v>
      </c>
      <c r="B863" s="11">
        <v>214001</v>
      </c>
      <c r="E863" s="11" t="s">
        <v>622</v>
      </c>
    </row>
    <row r="864" spans="1:5">
      <c r="A864" s="9" t="str">
        <f t="shared" si="28"/>
        <v>IIEE-SJ - 214002</v>
      </c>
      <c r="B864" s="11">
        <v>214002</v>
      </c>
      <c r="E864" s="11" t="s">
        <v>623</v>
      </c>
    </row>
    <row r="865" spans="1:5">
      <c r="A865" s="9" t="str">
        <f t="shared" si="28"/>
        <v>IIEE-SJ - 214003</v>
      </c>
      <c r="B865" s="11">
        <v>214003</v>
      </c>
      <c r="E865" s="11" t="s">
        <v>624</v>
      </c>
    </row>
    <row r="866" spans="1:5">
      <c r="A866" s="9" t="str">
        <f t="shared" si="28"/>
        <v>IIEE-SJ - 214004</v>
      </c>
      <c r="B866" s="11">
        <v>214004</v>
      </c>
      <c r="E866" s="11" t="s">
        <v>625</v>
      </c>
    </row>
    <row r="867" spans="1:5">
      <c r="A867" s="9" t="str">
        <f t="shared" si="28"/>
        <v>IIEE-SJ - 214005</v>
      </c>
      <c r="B867" s="11">
        <v>214005</v>
      </c>
      <c r="E867" s="11" t="s">
        <v>626</v>
      </c>
    </row>
    <row r="868" spans="1:5">
      <c r="A868" s="9" t="str">
        <f t="shared" si="28"/>
        <v>IIEE-SJ - 214006</v>
      </c>
      <c r="B868" s="11">
        <v>214006</v>
      </c>
      <c r="E868" s="11" t="s">
        <v>627</v>
      </c>
    </row>
    <row r="869" spans="1:5">
      <c r="A869" s="9"/>
    </row>
    <row r="870" spans="1:5">
      <c r="A870" s="9" t="str">
        <f t="shared" ref="A870:A876" si="29">CONCATENATE("IIEE-SJ - ",B870)</f>
        <v>IIEE-SJ - 215</v>
      </c>
      <c r="B870" s="11">
        <v>215</v>
      </c>
      <c r="E870" s="11" t="s">
        <v>887</v>
      </c>
    </row>
    <row r="871" spans="1:5">
      <c r="A871" s="9" t="str">
        <f t="shared" si="29"/>
        <v>IIEE-SJ - 215001</v>
      </c>
      <c r="B871" s="11">
        <v>215001</v>
      </c>
      <c r="E871" s="11" t="s">
        <v>628</v>
      </c>
    </row>
    <row r="872" spans="1:5">
      <c r="A872" s="9" t="str">
        <f t="shared" si="29"/>
        <v>IIEE-SJ - 215002</v>
      </c>
      <c r="B872" s="11">
        <v>215002</v>
      </c>
      <c r="E872" s="11" t="s">
        <v>629</v>
      </c>
    </row>
    <row r="873" spans="1:5">
      <c r="A873" s="9" t="str">
        <f t="shared" si="29"/>
        <v>IIEE-SJ - 215003</v>
      </c>
      <c r="B873" s="11">
        <v>215003</v>
      </c>
      <c r="E873" s="11" t="s">
        <v>630</v>
      </c>
    </row>
    <row r="874" spans="1:5">
      <c r="A874" s="9" t="str">
        <f t="shared" si="29"/>
        <v>IIEE-SJ - 215004</v>
      </c>
      <c r="B874" s="11">
        <v>215004</v>
      </c>
      <c r="E874" s="11" t="s">
        <v>631</v>
      </c>
    </row>
    <row r="875" spans="1:5">
      <c r="A875" s="9" t="str">
        <f t="shared" si="29"/>
        <v>IIEE-SJ - 215005</v>
      </c>
      <c r="B875" s="11">
        <v>215005</v>
      </c>
      <c r="E875" s="11" t="s">
        <v>632</v>
      </c>
    </row>
    <row r="876" spans="1:5">
      <c r="A876" s="9" t="str">
        <f t="shared" si="29"/>
        <v>IIEE-SJ - 215006</v>
      </c>
      <c r="B876" s="11">
        <v>215006</v>
      </c>
      <c r="E876" s="11" t="s">
        <v>633</v>
      </c>
    </row>
    <row r="877" spans="1:5">
      <c r="A877" s="9"/>
    </row>
    <row r="878" spans="1:5">
      <c r="A878" s="9" t="str">
        <f t="shared" ref="A878:A883" si="30">CONCATENATE("IIEE-SJ - ",B878)</f>
        <v>IIEE-SJ - 216</v>
      </c>
      <c r="B878" s="11">
        <v>216</v>
      </c>
      <c r="E878" s="11" t="s">
        <v>888</v>
      </c>
    </row>
    <row r="879" spans="1:5">
      <c r="A879" s="9" t="str">
        <f t="shared" si="30"/>
        <v>IIEE-SJ - 216001</v>
      </c>
      <c r="B879" s="11">
        <v>216001</v>
      </c>
      <c r="E879" s="11" t="s">
        <v>634</v>
      </c>
    </row>
    <row r="880" spans="1:5">
      <c r="A880" s="9" t="str">
        <f t="shared" si="30"/>
        <v>IIEE-SJ - 216002</v>
      </c>
      <c r="B880" s="11">
        <v>216002</v>
      </c>
      <c r="E880" s="11" t="s">
        <v>635</v>
      </c>
    </row>
    <row r="881" spans="1:5">
      <c r="A881" s="9" t="str">
        <f t="shared" si="30"/>
        <v>IIEE-SJ - 216003</v>
      </c>
      <c r="B881" s="11">
        <v>216003</v>
      </c>
      <c r="E881" s="11" t="s">
        <v>636</v>
      </c>
    </row>
    <row r="882" spans="1:5">
      <c r="A882" s="9" t="str">
        <f t="shared" si="30"/>
        <v>IIEE-SJ - 216004</v>
      </c>
      <c r="B882" s="11">
        <v>216004</v>
      </c>
      <c r="E882" s="11" t="s">
        <v>637</v>
      </c>
    </row>
    <row r="883" spans="1:5">
      <c r="A883" s="9" t="str">
        <f t="shared" si="30"/>
        <v>IIEE-SJ - 216005</v>
      </c>
      <c r="B883" s="11">
        <v>216005</v>
      </c>
      <c r="E883" s="11" t="s">
        <v>638</v>
      </c>
    </row>
    <row r="884" spans="1:5">
      <c r="A884" s="9"/>
    </row>
    <row r="885" spans="1:5">
      <c r="A885" s="9" t="str">
        <f>CONCATENATE("IIEE-SJ - ",B885)</f>
        <v>IIEE-SJ - 217</v>
      </c>
      <c r="B885" s="11">
        <v>217</v>
      </c>
      <c r="E885" s="11" t="s">
        <v>889</v>
      </c>
    </row>
    <row r="886" spans="1:5">
      <c r="A886" s="9" t="str">
        <f>CONCATENATE("IIEE-SJ - ",B886)</f>
        <v>IIEE-SJ - 217001</v>
      </c>
      <c r="B886" s="11">
        <v>217001</v>
      </c>
      <c r="E886" s="11" t="s">
        <v>639</v>
      </c>
    </row>
    <row r="887" spans="1:5">
      <c r="A887" s="9" t="str">
        <f>CONCATENATE("IIEE-SJ - ",B887)</f>
        <v>IIEE-SJ - 217002</v>
      </c>
      <c r="B887" s="11">
        <v>217002</v>
      </c>
      <c r="E887" s="11" t="s">
        <v>640</v>
      </c>
    </row>
    <row r="888" spans="1:5">
      <c r="A888" s="9"/>
    </row>
    <row r="889" spans="1:5">
      <c r="A889" s="9" t="str">
        <f>CONCATENATE("IIEE-SJ - ",B889)</f>
        <v>IIEE-SJ - 218</v>
      </c>
      <c r="B889" s="11">
        <v>218</v>
      </c>
      <c r="E889" s="11" t="s">
        <v>837</v>
      </c>
    </row>
    <row r="890" spans="1:5">
      <c r="A890" s="9" t="str">
        <f>CONCATENATE("IIEE-SJ - ",B890)</f>
        <v>IIEE-SJ - 218001</v>
      </c>
      <c r="B890" s="11">
        <v>218001</v>
      </c>
      <c r="E890" s="11" t="s">
        <v>641</v>
      </c>
    </row>
    <row r="891" spans="1:5">
      <c r="A891" s="9" t="str">
        <f>CONCATENATE("IIEE-SJ - ",B891)</f>
        <v>IIEE-SJ - 218002</v>
      </c>
      <c r="B891" s="11">
        <v>218002</v>
      </c>
      <c r="E891" s="11" t="s">
        <v>642</v>
      </c>
    </row>
    <row r="892" spans="1:5">
      <c r="A892" s="9" t="str">
        <f>CONCATENATE("IIEE-SJ - ",B892)</f>
        <v>IIEE-SJ - 218003</v>
      </c>
      <c r="B892" s="11">
        <v>218003</v>
      </c>
      <c r="E892" s="11" t="s">
        <v>643</v>
      </c>
    </row>
    <row r="893" spans="1:5">
      <c r="A893" s="9"/>
    </row>
    <row r="894" spans="1:5">
      <c r="A894" s="9" t="str">
        <f t="shared" ref="A894:A899" si="31">CONCATENATE("IIEE-SJ - ",B894)</f>
        <v>IIEE-SJ - 219</v>
      </c>
      <c r="B894" s="11">
        <v>219</v>
      </c>
      <c r="E894" s="11" t="s">
        <v>890</v>
      </c>
    </row>
    <row r="895" spans="1:5">
      <c r="A895" s="9" t="str">
        <f t="shared" si="31"/>
        <v>IIEE-SJ - 219001</v>
      </c>
      <c r="B895" s="11">
        <v>219001</v>
      </c>
      <c r="E895" s="11" t="s">
        <v>891</v>
      </c>
    </row>
    <row r="896" spans="1:5">
      <c r="A896" s="9" t="str">
        <f t="shared" si="31"/>
        <v>IIEE-SJ - 219002</v>
      </c>
      <c r="B896" s="11">
        <v>219002</v>
      </c>
      <c r="E896" s="11" t="s">
        <v>892</v>
      </c>
    </row>
    <row r="897" spans="1:5">
      <c r="A897" s="9" t="str">
        <f t="shared" si="31"/>
        <v>IIEE-SJ - 219003</v>
      </c>
      <c r="B897" s="11">
        <v>219003</v>
      </c>
      <c r="E897" s="11" t="s">
        <v>893</v>
      </c>
    </row>
    <row r="898" spans="1:5">
      <c r="A898" s="9" t="str">
        <f t="shared" si="31"/>
        <v>IIEE-SJ - 219004</v>
      </c>
      <c r="B898" s="11">
        <v>219004</v>
      </c>
      <c r="E898" s="11" t="s">
        <v>894</v>
      </c>
    </row>
    <row r="899" spans="1:5">
      <c r="A899" s="9" t="str">
        <f t="shared" si="31"/>
        <v>IIEE-SJ - 219005</v>
      </c>
      <c r="B899" s="11">
        <v>219005</v>
      </c>
      <c r="E899" s="11" t="s">
        <v>895</v>
      </c>
    </row>
    <row r="900" spans="1:5">
      <c r="A900" s="9"/>
    </row>
    <row r="901" spans="1:5">
      <c r="A901" s="9" t="str">
        <f t="shared" ref="A901:A907" si="32">CONCATENATE("IIEE-SJ - ",B901)</f>
        <v>IIEE-SJ - 220</v>
      </c>
      <c r="B901" s="11">
        <v>220</v>
      </c>
      <c r="E901" s="11" t="s">
        <v>896</v>
      </c>
    </row>
    <row r="902" spans="1:5">
      <c r="A902" s="9" t="str">
        <f t="shared" si="32"/>
        <v>IIEE-SJ - 220001</v>
      </c>
      <c r="B902" s="11">
        <v>220001</v>
      </c>
      <c r="E902" s="11" t="s">
        <v>644</v>
      </c>
    </row>
    <row r="903" spans="1:5">
      <c r="A903" s="9" t="str">
        <f t="shared" si="32"/>
        <v>IIEE-SJ - 220002</v>
      </c>
      <c r="B903" s="11">
        <v>220002</v>
      </c>
      <c r="E903" s="11" t="s">
        <v>645</v>
      </c>
    </row>
    <row r="904" spans="1:5">
      <c r="A904" s="9" t="str">
        <f t="shared" si="32"/>
        <v>IIEE-SJ - 220003</v>
      </c>
      <c r="B904" s="11">
        <v>220003</v>
      </c>
      <c r="E904" s="11" t="s">
        <v>646</v>
      </c>
    </row>
    <row r="905" spans="1:5">
      <c r="A905" s="9" t="str">
        <f t="shared" si="32"/>
        <v>IIEE-SJ - 220004</v>
      </c>
      <c r="B905" s="11">
        <v>220004</v>
      </c>
      <c r="E905" s="11" t="s">
        <v>647</v>
      </c>
    </row>
    <row r="906" spans="1:5">
      <c r="A906" s="9" t="str">
        <f t="shared" si="32"/>
        <v>IIEE-SJ - 220005</v>
      </c>
      <c r="B906" s="11">
        <v>220005</v>
      </c>
      <c r="E906" s="11" t="s">
        <v>648</v>
      </c>
    </row>
    <row r="907" spans="1:5">
      <c r="A907" s="9" t="str">
        <f t="shared" si="32"/>
        <v>IIEE-SJ - 220006</v>
      </c>
      <c r="B907" s="11">
        <v>220006</v>
      </c>
      <c r="E907" s="11" t="s">
        <v>649</v>
      </c>
    </row>
    <row r="908" spans="1:5">
      <c r="A908" s="9"/>
    </row>
    <row r="909" spans="1:5">
      <c r="A909" s="9" t="str">
        <f t="shared" ref="A909:A915" si="33">CONCATENATE("IIEE-SJ - ",B909)</f>
        <v>IIEE-SJ - 221</v>
      </c>
      <c r="B909" s="11">
        <v>221</v>
      </c>
      <c r="E909" s="11" t="s">
        <v>897</v>
      </c>
    </row>
    <row r="910" spans="1:5">
      <c r="A910" s="9" t="str">
        <f t="shared" si="33"/>
        <v>IIEE-SJ - 221001</v>
      </c>
      <c r="B910" s="11">
        <v>221001</v>
      </c>
      <c r="E910" s="11" t="s">
        <v>650</v>
      </c>
    </row>
    <row r="911" spans="1:5">
      <c r="A911" s="9" t="str">
        <f t="shared" si="33"/>
        <v>IIEE-SJ - 221002</v>
      </c>
      <c r="B911" s="11">
        <v>221002</v>
      </c>
      <c r="E911" s="11" t="s">
        <v>651</v>
      </c>
    </row>
    <row r="912" spans="1:5">
      <c r="A912" s="9" t="str">
        <f t="shared" si="33"/>
        <v>IIEE-SJ - 221003</v>
      </c>
      <c r="B912" s="11">
        <v>221003</v>
      </c>
      <c r="E912" s="11" t="s">
        <v>652</v>
      </c>
    </row>
    <row r="913" spans="1:5">
      <c r="A913" s="9" t="str">
        <f t="shared" si="33"/>
        <v>IIEE-SJ - 221004</v>
      </c>
      <c r="B913" s="11">
        <v>221004</v>
      </c>
      <c r="E913" s="11" t="s">
        <v>653</v>
      </c>
    </row>
    <row r="914" spans="1:5">
      <c r="A914" s="9" t="str">
        <f t="shared" si="33"/>
        <v>IIEE-SJ - 221005</v>
      </c>
      <c r="B914" s="11">
        <v>221005</v>
      </c>
      <c r="E914" s="11" t="s">
        <v>654</v>
      </c>
    </row>
    <row r="915" spans="1:5">
      <c r="A915" s="9" t="str">
        <f t="shared" si="33"/>
        <v>IIEE-SJ - 221006</v>
      </c>
      <c r="B915" s="11">
        <v>221006</v>
      </c>
      <c r="E915" s="11" t="s">
        <v>655</v>
      </c>
    </row>
    <row r="916" spans="1:5">
      <c r="A916" s="9"/>
    </row>
    <row r="917" spans="1:5">
      <c r="A917" s="9" t="str">
        <f t="shared" ref="A917:A933" si="34">CONCATENATE("IIEE-SJ - ",B917)</f>
        <v>IIEE-SJ - 222</v>
      </c>
      <c r="B917" s="11">
        <v>222</v>
      </c>
      <c r="E917" s="11" t="s">
        <v>898</v>
      </c>
    </row>
    <row r="918" spans="1:5">
      <c r="A918" s="9" t="str">
        <f t="shared" si="34"/>
        <v>IIEE-SJ - 222001</v>
      </c>
      <c r="B918" s="11">
        <v>222001</v>
      </c>
      <c r="E918" s="11" t="s">
        <v>656</v>
      </c>
    </row>
    <row r="919" spans="1:5">
      <c r="A919" s="9" t="str">
        <f t="shared" si="34"/>
        <v>IIEE-SJ - 222002</v>
      </c>
      <c r="B919" s="11">
        <v>222002</v>
      </c>
      <c r="E919" s="11" t="s">
        <v>657</v>
      </c>
    </row>
    <row r="920" spans="1:5">
      <c r="A920" s="9" t="str">
        <f t="shared" si="34"/>
        <v>IIEE-SJ - 222003</v>
      </c>
      <c r="B920" s="11">
        <v>222003</v>
      </c>
      <c r="E920" s="11" t="s">
        <v>658</v>
      </c>
    </row>
    <row r="921" spans="1:5">
      <c r="A921" s="9" t="str">
        <f t="shared" si="34"/>
        <v>IIEE-SJ - 222004</v>
      </c>
      <c r="B921" s="11">
        <v>222004</v>
      </c>
      <c r="E921" s="11" t="s">
        <v>659</v>
      </c>
    </row>
    <row r="922" spans="1:5">
      <c r="A922" s="9" t="str">
        <f t="shared" si="34"/>
        <v>IIEE-SJ - 222005</v>
      </c>
      <c r="B922" s="11">
        <v>222005</v>
      </c>
      <c r="E922" s="11" t="s">
        <v>660</v>
      </c>
    </row>
    <row r="923" spans="1:5">
      <c r="A923" s="9" t="str">
        <f t="shared" si="34"/>
        <v>IIEE-SJ - 222006</v>
      </c>
      <c r="B923" s="11">
        <v>222006</v>
      </c>
      <c r="E923" s="11" t="s">
        <v>661</v>
      </c>
    </row>
    <row r="924" spans="1:5">
      <c r="A924" s="9" t="str">
        <f t="shared" si="34"/>
        <v>IIEE-SJ - 222007</v>
      </c>
      <c r="B924" s="11">
        <v>222007</v>
      </c>
      <c r="E924" s="11" t="s">
        <v>662</v>
      </c>
    </row>
    <row r="925" spans="1:5">
      <c r="A925" s="9" t="str">
        <f t="shared" si="34"/>
        <v>IIEE-SJ - 222008</v>
      </c>
      <c r="B925" s="11">
        <v>222008</v>
      </c>
      <c r="E925" s="11" t="s">
        <v>663</v>
      </c>
    </row>
    <row r="926" spans="1:5">
      <c r="A926" s="9" t="str">
        <f t="shared" si="34"/>
        <v>IIEE-SJ - 222009</v>
      </c>
      <c r="B926" s="11">
        <v>222009</v>
      </c>
      <c r="E926" s="11" t="s">
        <v>664</v>
      </c>
    </row>
    <row r="927" spans="1:5">
      <c r="A927" s="9" t="str">
        <f t="shared" si="34"/>
        <v>IIEE-SJ - 222010</v>
      </c>
      <c r="B927" s="11">
        <v>222010</v>
      </c>
      <c r="E927" s="11" t="s">
        <v>665</v>
      </c>
    </row>
    <row r="928" spans="1:5">
      <c r="A928" s="9" t="str">
        <f t="shared" si="34"/>
        <v>IIEE-SJ - 222011</v>
      </c>
      <c r="B928" s="11">
        <v>222011</v>
      </c>
      <c r="E928" s="11" t="s">
        <v>666</v>
      </c>
    </row>
    <row r="929" spans="1:5">
      <c r="A929" s="9" t="str">
        <f t="shared" si="34"/>
        <v>IIEE-SJ - 222012</v>
      </c>
      <c r="B929" s="11">
        <v>222012</v>
      </c>
      <c r="E929" s="11" t="s">
        <v>667</v>
      </c>
    </row>
    <row r="930" spans="1:5">
      <c r="A930" s="9" t="str">
        <f t="shared" si="34"/>
        <v>IIEE-SJ - 222013</v>
      </c>
      <c r="B930" s="11">
        <v>222013</v>
      </c>
      <c r="E930" s="11" t="s">
        <v>668</v>
      </c>
    </row>
    <row r="931" spans="1:5">
      <c r="A931" s="9" t="str">
        <f t="shared" si="34"/>
        <v>IIEE-SJ - 222014</v>
      </c>
      <c r="B931" s="11">
        <v>222014</v>
      </c>
      <c r="E931" s="11" t="s">
        <v>669</v>
      </c>
    </row>
    <row r="932" spans="1:5">
      <c r="A932" s="9" t="str">
        <f t="shared" si="34"/>
        <v>IIEE-SJ - 222015</v>
      </c>
      <c r="B932" s="11">
        <v>222015</v>
      </c>
      <c r="E932" s="11" t="s">
        <v>670</v>
      </c>
    </row>
    <row r="933" spans="1:5">
      <c r="A933" s="9" t="str">
        <f t="shared" si="34"/>
        <v>IIEE-SJ - 222016</v>
      </c>
      <c r="B933" s="11">
        <v>222016</v>
      </c>
      <c r="E933" s="11" t="s">
        <v>671</v>
      </c>
    </row>
    <row r="934" spans="1:5">
      <c r="A934" s="9"/>
    </row>
    <row r="935" spans="1:5">
      <c r="A935" s="9" t="str">
        <f t="shared" ref="A935:A945" si="35">CONCATENATE("IIEE-SJ - ",B935)</f>
        <v>IIEE-SJ - 223</v>
      </c>
      <c r="B935" s="11">
        <v>223</v>
      </c>
      <c r="E935" s="11" t="s">
        <v>899</v>
      </c>
    </row>
    <row r="936" spans="1:5">
      <c r="A936" s="9" t="str">
        <f t="shared" si="35"/>
        <v>IIEE-SJ - 223001</v>
      </c>
      <c r="B936" s="11">
        <v>223001</v>
      </c>
      <c r="E936" s="11" t="s">
        <v>672</v>
      </c>
    </row>
    <row r="937" spans="1:5">
      <c r="A937" s="9" t="str">
        <f t="shared" si="35"/>
        <v>IIEE-SJ - 223002</v>
      </c>
      <c r="B937" s="11">
        <v>223002</v>
      </c>
      <c r="E937" s="11" t="s">
        <v>673</v>
      </c>
    </row>
    <row r="938" spans="1:5">
      <c r="A938" s="9" t="str">
        <f t="shared" si="35"/>
        <v>IIEE-SJ - 223003</v>
      </c>
      <c r="B938" s="11">
        <v>223003</v>
      </c>
      <c r="E938" s="11" t="s">
        <v>674</v>
      </c>
    </row>
    <row r="939" spans="1:5">
      <c r="A939" s="9" t="str">
        <f t="shared" si="35"/>
        <v>IIEE-SJ - 223004</v>
      </c>
      <c r="B939" s="11">
        <v>223004</v>
      </c>
      <c r="E939" s="11" t="s">
        <v>675</v>
      </c>
    </row>
    <row r="940" spans="1:5">
      <c r="A940" s="9" t="str">
        <f t="shared" si="35"/>
        <v>IIEE-SJ - 223005</v>
      </c>
      <c r="B940" s="11">
        <v>223005</v>
      </c>
      <c r="E940" s="11" t="s">
        <v>676</v>
      </c>
    </row>
    <row r="941" spans="1:5">
      <c r="A941" s="9" t="str">
        <f t="shared" si="35"/>
        <v>IIEE-SJ - 223006</v>
      </c>
      <c r="B941" s="11">
        <v>223006</v>
      </c>
      <c r="E941" s="11" t="s">
        <v>677</v>
      </c>
    </row>
    <row r="942" spans="1:5">
      <c r="A942" s="9" t="str">
        <f t="shared" si="35"/>
        <v>IIEE-SJ - 223007</v>
      </c>
      <c r="B942" s="11">
        <v>223007</v>
      </c>
      <c r="E942" s="11" t="s">
        <v>678</v>
      </c>
    </row>
    <row r="943" spans="1:5">
      <c r="A943" s="9" t="str">
        <f t="shared" si="35"/>
        <v>IIEE-SJ - 223008</v>
      </c>
      <c r="B943" s="11">
        <v>223008</v>
      </c>
      <c r="E943" s="11" t="s">
        <v>679</v>
      </c>
    </row>
    <row r="944" spans="1:5">
      <c r="A944" s="9" t="str">
        <f t="shared" si="35"/>
        <v>IIEE-SJ - 223009</v>
      </c>
      <c r="B944" s="11">
        <v>223009</v>
      </c>
      <c r="E944" s="11" t="s">
        <v>680</v>
      </c>
    </row>
    <row r="945" spans="1:5">
      <c r="A945" s="9" t="str">
        <f t="shared" si="35"/>
        <v>IIEE-SJ - 223010</v>
      </c>
      <c r="B945" s="11">
        <v>223010</v>
      </c>
      <c r="E945" s="11" t="s">
        <v>681</v>
      </c>
    </row>
    <row r="946" spans="1:5">
      <c r="A946" s="9"/>
    </row>
    <row r="947" spans="1:5">
      <c r="A947" s="9" t="str">
        <f>CONCATENATE("IIEE-SJ - ",B947)</f>
        <v>IIEE-SJ - 224</v>
      </c>
      <c r="B947" s="11">
        <v>224</v>
      </c>
      <c r="E947" s="11" t="s">
        <v>302</v>
      </c>
    </row>
    <row r="948" spans="1:5">
      <c r="A948" s="9" t="str">
        <f>CONCATENATE("IIEE-SJ - ",B948)</f>
        <v>IIEE-SJ - 224001</v>
      </c>
      <c r="B948" s="11">
        <v>224001</v>
      </c>
      <c r="E948" s="11" t="s">
        <v>686</v>
      </c>
    </row>
    <row r="949" spans="1:5">
      <c r="A949" s="9" t="str">
        <f>CONCATENATE("IIEE-SJ - ",B949)</f>
        <v>IIEE-SJ - 224002</v>
      </c>
      <c r="B949" s="11">
        <v>224002</v>
      </c>
      <c r="E949" s="11" t="s">
        <v>687</v>
      </c>
    </row>
    <row r="950" spans="1:5">
      <c r="A950" s="9"/>
    </row>
    <row r="951" spans="1:5">
      <c r="A951" s="9" t="str">
        <f>CONCATENATE("IIEE-SJ - ",B951)</f>
        <v>IIEE-SJ - 225</v>
      </c>
      <c r="B951" s="11">
        <v>225</v>
      </c>
      <c r="E951" s="11" t="s">
        <v>900</v>
      </c>
    </row>
    <row r="952" spans="1:5">
      <c r="A952" s="9" t="str">
        <f>CONCATENATE("IIEE-SJ - ",B952)</f>
        <v>IIEE-SJ - 225001</v>
      </c>
      <c r="B952" s="11">
        <v>225001</v>
      </c>
      <c r="E952" s="11" t="s">
        <v>708</v>
      </c>
    </row>
    <row r="953" spans="1:5">
      <c r="A953" s="9" t="str">
        <f>CONCATENATE("IIEE-SJ - ",B953)</f>
        <v>IIEE-SJ - 225002</v>
      </c>
      <c r="B953" s="11">
        <v>225002</v>
      </c>
      <c r="E953" s="11" t="s">
        <v>709</v>
      </c>
    </row>
    <row r="954" spans="1:5">
      <c r="A954" s="9"/>
    </row>
    <row r="955" spans="1:5">
      <c r="A955" s="9" t="str">
        <f t="shared" ref="A955:A960" si="36">CONCATENATE("IIEE-SJ - ",B955)</f>
        <v>IIEE-SJ - 226</v>
      </c>
      <c r="B955" s="11">
        <v>226</v>
      </c>
      <c r="E955" s="11" t="s">
        <v>901</v>
      </c>
    </row>
    <row r="956" spans="1:5">
      <c r="A956" s="9" t="str">
        <f t="shared" si="36"/>
        <v>IIEE-SJ - 226001</v>
      </c>
      <c r="B956" s="11">
        <v>226001</v>
      </c>
      <c r="E956" s="11" t="s">
        <v>694</v>
      </c>
    </row>
    <row r="957" spans="1:5">
      <c r="A957" s="9" t="str">
        <f t="shared" si="36"/>
        <v>IIEE-SJ - 226002</v>
      </c>
      <c r="B957" s="11">
        <v>226002</v>
      </c>
      <c r="E957" s="11" t="s">
        <v>695</v>
      </c>
    </row>
    <row r="958" spans="1:5">
      <c r="A958" s="9" t="str">
        <f t="shared" si="36"/>
        <v>IIEE-SJ - 226003</v>
      </c>
      <c r="B958" s="11">
        <v>226003</v>
      </c>
      <c r="E958" s="11" t="s">
        <v>696</v>
      </c>
    </row>
    <row r="959" spans="1:5">
      <c r="A959" s="9" t="str">
        <f t="shared" si="36"/>
        <v>IIEE-SJ - 226004</v>
      </c>
      <c r="B959" s="11">
        <v>226004</v>
      </c>
      <c r="E959" s="11" t="s">
        <v>710</v>
      </c>
    </row>
    <row r="960" spans="1:5">
      <c r="A960" s="9" t="str">
        <f t="shared" si="36"/>
        <v>IIEE-SJ - 226005</v>
      </c>
      <c r="B960" s="11">
        <v>226005</v>
      </c>
      <c r="E960" s="11" t="s">
        <v>711</v>
      </c>
    </row>
    <row r="961" spans="1:5">
      <c r="A961" s="9"/>
    </row>
    <row r="962" spans="1:5">
      <c r="A962" s="9" t="str">
        <f t="shared" ref="A962:A969" si="37">CONCATENATE("IIEE-SJ - ",B962)</f>
        <v>IIEE-SJ - 227</v>
      </c>
      <c r="B962" s="11">
        <v>227</v>
      </c>
      <c r="E962" s="11" t="s">
        <v>902</v>
      </c>
    </row>
    <row r="963" spans="1:5">
      <c r="A963" s="9" t="str">
        <f t="shared" si="37"/>
        <v>IIEE-SJ - 227001</v>
      </c>
      <c r="B963" s="11">
        <v>227001</v>
      </c>
      <c r="E963" s="11" t="s">
        <v>702</v>
      </c>
    </row>
    <row r="964" spans="1:5">
      <c r="A964" s="9" t="str">
        <f t="shared" si="37"/>
        <v>IIEE-SJ - 227002</v>
      </c>
      <c r="B964" s="11">
        <v>227002</v>
      </c>
      <c r="E964" s="11" t="s">
        <v>703</v>
      </c>
    </row>
    <row r="965" spans="1:5">
      <c r="A965" s="9" t="str">
        <f t="shared" si="37"/>
        <v>IIEE-SJ - 227003</v>
      </c>
      <c r="B965" s="11">
        <v>227003</v>
      </c>
      <c r="E965" s="11" t="s">
        <v>704</v>
      </c>
    </row>
    <row r="966" spans="1:5">
      <c r="A966" s="9" t="str">
        <f t="shared" si="37"/>
        <v>IIEE-SJ - 227004</v>
      </c>
      <c r="B966" s="11">
        <v>227004</v>
      </c>
      <c r="E966" s="11" t="s">
        <v>705</v>
      </c>
    </row>
    <row r="967" spans="1:5">
      <c r="A967" s="9" t="str">
        <f t="shared" si="37"/>
        <v>IIEE-SJ - 227005</v>
      </c>
      <c r="B967" s="11">
        <v>227005</v>
      </c>
      <c r="E967" s="11" t="s">
        <v>706</v>
      </c>
    </row>
    <row r="968" spans="1:5">
      <c r="A968" s="9" t="str">
        <f t="shared" si="37"/>
        <v>IIEE-SJ - 227006</v>
      </c>
      <c r="B968" s="11">
        <v>227006</v>
      </c>
      <c r="E968" s="11" t="s">
        <v>707</v>
      </c>
    </row>
    <row r="969" spans="1:5">
      <c r="A969" s="9" t="str">
        <f t="shared" si="37"/>
        <v>IIEE-SJ - 227007</v>
      </c>
      <c r="B969" s="11">
        <v>227007</v>
      </c>
      <c r="E969" s="11" t="s">
        <v>701</v>
      </c>
    </row>
  </sheetData>
  <sheetProtection password="E676" sheet="1" objects="1" scenarios="1"/>
  <autoFilter ref="B1:D969"/>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sheetPr codeName="Hoja10"/>
  <dimension ref="A1:D325"/>
  <sheetViews>
    <sheetView workbookViewId="0"/>
  </sheetViews>
  <sheetFormatPr baseColWidth="10" defaultColWidth="11.42578125" defaultRowHeight="15"/>
  <cols>
    <col min="1" max="1" width="11.42578125" style="64"/>
    <col min="2" max="2" width="23" style="64" bestFit="1" customWidth="1"/>
    <col min="3" max="3" width="49.42578125" style="68" bestFit="1" customWidth="1"/>
    <col min="4" max="4" width="17.28515625" style="68" bestFit="1" customWidth="1"/>
    <col min="5" max="16384" width="11.42578125" style="68"/>
  </cols>
  <sheetData>
    <row r="1" spans="1:4">
      <c r="B1" s="65" t="s">
        <v>1168</v>
      </c>
      <c r="C1" s="66" t="s">
        <v>1169</v>
      </c>
      <c r="D1" s="67"/>
    </row>
    <row r="2" spans="1:4">
      <c r="B2" s="65"/>
      <c r="C2" s="66"/>
      <c r="D2" s="67"/>
    </row>
    <row r="3" spans="1:4">
      <c r="A3" s="84">
        <v>1</v>
      </c>
      <c r="B3" s="70" t="str">
        <f xml:space="preserve"> CONCATENATE(B1,"-",TEXT(A3,"0000"))</f>
        <v>III-0001</v>
      </c>
      <c r="C3" s="71" t="s">
        <v>904</v>
      </c>
      <c r="D3" s="67"/>
    </row>
    <row r="4" spans="1:4">
      <c r="A4" s="84">
        <v>1</v>
      </c>
      <c r="B4" s="72" t="str">
        <f>CONCATENATE($B$3,".",TEXT(A4,"0000"))</f>
        <v>III-0001.0001</v>
      </c>
      <c r="C4" s="73" t="s">
        <v>905</v>
      </c>
      <c r="D4" s="67" t="s">
        <v>3</v>
      </c>
    </row>
    <row r="5" spans="1:4">
      <c r="A5" s="84">
        <v>2</v>
      </c>
      <c r="B5" s="72" t="str">
        <f t="shared" ref="B5:B11" si="0">CONCATENATE($B$3,".",TEXT(A5,"0000"))</f>
        <v>III-0001.0002</v>
      </c>
      <c r="C5" s="73" t="s">
        <v>907</v>
      </c>
      <c r="D5" s="67" t="s">
        <v>3</v>
      </c>
    </row>
    <row r="6" spans="1:4">
      <c r="A6" s="84">
        <v>3</v>
      </c>
      <c r="B6" s="72" t="str">
        <f t="shared" si="0"/>
        <v>III-0001.0003</v>
      </c>
      <c r="C6" s="73" t="s">
        <v>909</v>
      </c>
      <c r="D6" s="67" t="s">
        <v>3</v>
      </c>
    </row>
    <row r="7" spans="1:4">
      <c r="A7" s="84">
        <v>4</v>
      </c>
      <c r="B7" s="72" t="str">
        <f t="shared" si="0"/>
        <v>III-0001.0004</v>
      </c>
      <c r="C7" s="73" t="s">
        <v>911</v>
      </c>
      <c r="D7" s="67" t="s">
        <v>5</v>
      </c>
    </row>
    <row r="8" spans="1:4">
      <c r="A8" s="84">
        <v>5</v>
      </c>
      <c r="B8" s="72" t="str">
        <f t="shared" si="0"/>
        <v>III-0001.0005</v>
      </c>
      <c r="C8" s="73" t="s">
        <v>913</v>
      </c>
      <c r="D8" s="67" t="s">
        <v>3</v>
      </c>
    </row>
    <row r="9" spans="1:4">
      <c r="A9" s="84">
        <v>6</v>
      </c>
      <c r="B9" s="72" t="str">
        <f t="shared" si="0"/>
        <v>III-0001.0006</v>
      </c>
      <c r="C9" s="73" t="s">
        <v>915</v>
      </c>
      <c r="D9" s="67" t="s">
        <v>3</v>
      </c>
    </row>
    <row r="10" spans="1:4">
      <c r="A10" s="84">
        <v>7</v>
      </c>
      <c r="B10" s="72" t="str">
        <f t="shared" si="0"/>
        <v>III-0001.0007</v>
      </c>
      <c r="C10" s="73" t="s">
        <v>917</v>
      </c>
      <c r="D10" s="67" t="s">
        <v>3</v>
      </c>
    </row>
    <row r="11" spans="1:4">
      <c r="A11" s="84">
        <v>8</v>
      </c>
      <c r="B11" s="72" t="str">
        <f t="shared" si="0"/>
        <v>III-0001.0008</v>
      </c>
      <c r="C11" s="73" t="s">
        <v>1170</v>
      </c>
      <c r="D11" s="67" t="s">
        <v>3</v>
      </c>
    </row>
    <row r="12" spans="1:4">
      <c r="B12" s="67"/>
      <c r="C12" s="73"/>
      <c r="D12" s="67"/>
    </row>
    <row r="13" spans="1:4">
      <c r="A13" s="69" t="s">
        <v>906</v>
      </c>
      <c r="B13" s="70" t="str">
        <f xml:space="preserve"> CONCATENATE(B1,"-",A13)</f>
        <v>III-0002</v>
      </c>
      <c r="C13" s="71" t="s">
        <v>918</v>
      </c>
      <c r="D13" s="67"/>
    </row>
    <row r="14" spans="1:4">
      <c r="A14" s="69" t="s">
        <v>903</v>
      </c>
      <c r="B14" s="72" t="str">
        <f>CONCATENATE($B$13,".",A14)</f>
        <v>III-0002.0001</v>
      </c>
      <c r="C14" s="73" t="s">
        <v>919</v>
      </c>
      <c r="D14" s="67" t="s">
        <v>4</v>
      </c>
    </row>
    <row r="15" spans="1:4">
      <c r="A15" s="69" t="s">
        <v>906</v>
      </c>
      <c r="B15" s="72" t="str">
        <f>CONCATENATE($B$13,".",A15)</f>
        <v>III-0002.0002</v>
      </c>
      <c r="C15" s="73" t="s">
        <v>920</v>
      </c>
      <c r="D15" s="67" t="s">
        <v>4</v>
      </c>
    </row>
    <row r="16" spans="1:4">
      <c r="A16" s="69" t="s">
        <v>908</v>
      </c>
      <c r="B16" s="72" t="str">
        <f>CONCATENATE($B$13,".",A16)</f>
        <v>III-0002.0003</v>
      </c>
      <c r="C16" s="73" t="s">
        <v>921</v>
      </c>
      <c r="D16" s="67" t="s">
        <v>4</v>
      </c>
    </row>
    <row r="17" spans="1:4">
      <c r="A17" s="69"/>
      <c r="B17" s="67"/>
      <c r="C17" s="73"/>
      <c r="D17" s="67"/>
    </row>
    <row r="18" spans="1:4">
      <c r="A18" s="69"/>
      <c r="B18" s="67"/>
      <c r="C18" s="73"/>
      <c r="D18" s="67"/>
    </row>
    <row r="19" spans="1:4">
      <c r="A19" s="69" t="s">
        <v>908</v>
      </c>
      <c r="B19" s="70" t="str">
        <f xml:space="preserve"> CONCATENATE(B1,"-",A19)</f>
        <v>III-0003</v>
      </c>
      <c r="C19" s="71" t="s">
        <v>1171</v>
      </c>
      <c r="D19" s="67"/>
    </row>
    <row r="20" spans="1:4">
      <c r="A20" s="69" t="s">
        <v>903</v>
      </c>
      <c r="B20" s="72" t="str">
        <f>CONCATENATE($B$19,".",A20)</f>
        <v>III-0003.0001</v>
      </c>
      <c r="C20" s="73" t="s">
        <v>1172</v>
      </c>
      <c r="D20" s="67" t="s">
        <v>5</v>
      </c>
    </row>
    <row r="21" spans="1:4">
      <c r="A21" s="69" t="s">
        <v>906</v>
      </c>
      <c r="B21" s="72" t="str">
        <f t="shared" ref="B21:B28" si="1">CONCATENATE($B$19,".",A21)</f>
        <v>III-0003.0002</v>
      </c>
      <c r="C21" s="73" t="s">
        <v>1173</v>
      </c>
      <c r="D21" s="67" t="s">
        <v>5</v>
      </c>
    </row>
    <row r="22" spans="1:4">
      <c r="A22" s="69" t="s">
        <v>908</v>
      </c>
      <c r="B22" s="72" t="str">
        <f t="shared" si="1"/>
        <v>III-0003.0003</v>
      </c>
      <c r="C22" s="73" t="s">
        <v>1174</v>
      </c>
      <c r="D22" s="67" t="s">
        <v>4</v>
      </c>
    </row>
    <row r="23" spans="1:4">
      <c r="A23" s="69" t="s">
        <v>910</v>
      </c>
      <c r="B23" s="72" t="str">
        <f t="shared" si="1"/>
        <v>III-0003.0004</v>
      </c>
      <c r="C23" s="73" t="s">
        <v>922</v>
      </c>
      <c r="D23" s="67" t="s">
        <v>5</v>
      </c>
    </row>
    <row r="24" spans="1:4">
      <c r="A24" s="69" t="s">
        <v>912</v>
      </c>
      <c r="B24" s="72" t="str">
        <f t="shared" si="1"/>
        <v>III-0003.0005</v>
      </c>
      <c r="C24" s="73" t="s">
        <v>923</v>
      </c>
      <c r="D24" s="67" t="s">
        <v>5</v>
      </c>
    </row>
    <row r="25" spans="1:4">
      <c r="A25" s="69" t="s">
        <v>914</v>
      </c>
      <c r="B25" s="72" t="str">
        <f t="shared" si="1"/>
        <v>III-0003.0006</v>
      </c>
      <c r="C25" s="73" t="s">
        <v>1175</v>
      </c>
      <c r="D25" s="67" t="s">
        <v>4</v>
      </c>
    </row>
    <row r="26" spans="1:4">
      <c r="A26" s="69" t="s">
        <v>916</v>
      </c>
      <c r="B26" s="72" t="str">
        <f t="shared" si="1"/>
        <v>III-0003.0007</v>
      </c>
      <c r="C26" s="73"/>
      <c r="D26" s="67"/>
    </row>
    <row r="27" spans="1:4">
      <c r="A27" s="69" t="s">
        <v>932</v>
      </c>
      <c r="B27" s="72" t="str">
        <f t="shared" si="1"/>
        <v>III-0003.0008</v>
      </c>
      <c r="C27" s="73"/>
      <c r="D27" s="67"/>
    </row>
    <row r="28" spans="1:4">
      <c r="A28" s="69" t="s">
        <v>934</v>
      </c>
      <c r="B28" s="72" t="str">
        <f t="shared" si="1"/>
        <v>III-0003.0009</v>
      </c>
      <c r="C28" s="73"/>
      <c r="D28" s="67"/>
    </row>
    <row r="29" spans="1:4">
      <c r="B29" s="67"/>
      <c r="C29" s="73"/>
      <c r="D29" s="67"/>
    </row>
    <row r="30" spans="1:4">
      <c r="B30" s="67"/>
      <c r="C30" s="73"/>
      <c r="D30" s="67"/>
    </row>
    <row r="31" spans="1:4">
      <c r="A31" s="69" t="s">
        <v>910</v>
      </c>
      <c r="B31" s="70" t="str">
        <f xml:space="preserve"> CONCATENATE(B1,"-",A31)</f>
        <v>III-0004</v>
      </c>
      <c r="C31" s="71" t="s">
        <v>924</v>
      </c>
      <c r="D31" s="67"/>
    </row>
    <row r="32" spans="1:4">
      <c r="A32" s="69" t="s">
        <v>903</v>
      </c>
      <c r="B32" s="72" t="str">
        <f>CONCATENATE($B$31,".",A32)</f>
        <v>III-0004.0001</v>
      </c>
      <c r="C32" s="73" t="s">
        <v>925</v>
      </c>
      <c r="D32" s="67" t="s">
        <v>4</v>
      </c>
    </row>
    <row r="33" spans="1:4">
      <c r="A33" s="69" t="s">
        <v>906</v>
      </c>
      <c r="B33" s="72" t="str">
        <f t="shared" ref="B33:B45" si="2">CONCATENATE($B$31,".",A33)</f>
        <v>III-0004.0002</v>
      </c>
      <c r="C33" s="73" t="s">
        <v>1176</v>
      </c>
      <c r="D33" s="67" t="s">
        <v>4</v>
      </c>
    </row>
    <row r="34" spans="1:4">
      <c r="A34" s="69" t="s">
        <v>908</v>
      </c>
      <c r="B34" s="72" t="str">
        <f t="shared" si="2"/>
        <v>III-0004.0003</v>
      </c>
      <c r="C34" s="73" t="s">
        <v>926</v>
      </c>
      <c r="D34" s="67" t="s">
        <v>4</v>
      </c>
    </row>
    <row r="35" spans="1:4">
      <c r="A35" s="69" t="s">
        <v>910</v>
      </c>
      <c r="B35" s="72" t="str">
        <f t="shared" si="2"/>
        <v>III-0004.0004</v>
      </c>
      <c r="C35" s="73" t="s">
        <v>927</v>
      </c>
      <c r="D35" s="67" t="s">
        <v>4</v>
      </c>
    </row>
    <row r="36" spans="1:4">
      <c r="A36" s="69" t="s">
        <v>912</v>
      </c>
      <c r="B36" s="72" t="str">
        <f t="shared" si="2"/>
        <v>III-0004.0005</v>
      </c>
      <c r="C36" s="73" t="s">
        <v>928</v>
      </c>
      <c r="D36" s="67" t="s">
        <v>4</v>
      </c>
    </row>
    <row r="37" spans="1:4">
      <c r="A37" s="69" t="s">
        <v>914</v>
      </c>
      <c r="B37" s="72" t="str">
        <f t="shared" si="2"/>
        <v>III-0004.0006</v>
      </c>
      <c r="C37" s="73" t="s">
        <v>929</v>
      </c>
      <c r="D37" s="67"/>
    </row>
    <row r="38" spans="1:4">
      <c r="A38" s="69" t="s">
        <v>916</v>
      </c>
      <c r="B38" s="72" t="str">
        <f t="shared" si="2"/>
        <v>III-0004.0007</v>
      </c>
      <c r="C38" s="73" t="s">
        <v>930</v>
      </c>
      <c r="D38" s="67" t="s">
        <v>4</v>
      </c>
    </row>
    <row r="39" spans="1:4">
      <c r="A39" s="69" t="s">
        <v>932</v>
      </c>
      <c r="B39" s="72" t="str">
        <f t="shared" si="2"/>
        <v>III-0004.0008</v>
      </c>
      <c r="C39" s="73" t="s">
        <v>931</v>
      </c>
      <c r="D39" s="67" t="s">
        <v>4</v>
      </c>
    </row>
    <row r="40" spans="1:4">
      <c r="A40" s="69" t="s">
        <v>934</v>
      </c>
      <c r="B40" s="72" t="str">
        <f t="shared" si="2"/>
        <v>III-0004.0009</v>
      </c>
      <c r="C40" s="73" t="s">
        <v>933</v>
      </c>
      <c r="D40" s="67" t="s">
        <v>4</v>
      </c>
    </row>
    <row r="41" spans="1:4">
      <c r="A41" s="69" t="s">
        <v>936</v>
      </c>
      <c r="B41" s="72" t="str">
        <f t="shared" si="2"/>
        <v>III-0004.0010</v>
      </c>
      <c r="C41" s="73" t="s">
        <v>935</v>
      </c>
      <c r="D41" s="67" t="s">
        <v>4</v>
      </c>
    </row>
    <row r="42" spans="1:4">
      <c r="A42" s="69" t="s">
        <v>937</v>
      </c>
      <c r="B42" s="72" t="str">
        <f t="shared" si="2"/>
        <v>III-0004.0011</v>
      </c>
      <c r="C42" s="73" t="s">
        <v>1177</v>
      </c>
      <c r="D42" s="67" t="s">
        <v>4</v>
      </c>
    </row>
    <row r="43" spans="1:4">
      <c r="A43" s="69" t="s">
        <v>939</v>
      </c>
      <c r="B43" s="72" t="str">
        <f t="shared" si="2"/>
        <v>III-0004.0012</v>
      </c>
      <c r="C43" s="73" t="s">
        <v>938</v>
      </c>
      <c r="D43" s="67" t="s">
        <v>5</v>
      </c>
    </row>
    <row r="44" spans="1:4">
      <c r="A44" s="69" t="s">
        <v>997</v>
      </c>
      <c r="B44" s="72" t="str">
        <f t="shared" si="2"/>
        <v>III-0004.0013</v>
      </c>
      <c r="C44" s="73" t="s">
        <v>940</v>
      </c>
      <c r="D44" s="67" t="s">
        <v>4</v>
      </c>
    </row>
    <row r="45" spans="1:4">
      <c r="A45" s="69" t="s">
        <v>1010</v>
      </c>
      <c r="B45" s="72" t="str">
        <f t="shared" si="2"/>
        <v>III-0004.0014</v>
      </c>
      <c r="C45" s="232" t="s">
        <v>1178</v>
      </c>
      <c r="D45" s="67" t="s">
        <v>3</v>
      </c>
    </row>
    <row r="46" spans="1:4">
      <c r="B46" s="67"/>
      <c r="C46" s="73"/>
      <c r="D46" s="67"/>
    </row>
    <row r="47" spans="1:4">
      <c r="A47" s="69" t="s">
        <v>912</v>
      </c>
      <c r="B47" s="70" t="str">
        <f xml:space="preserve"> CONCATENATE(B1,"-",A47)</f>
        <v>III-0005</v>
      </c>
      <c r="C47" s="71" t="s">
        <v>941</v>
      </c>
      <c r="D47" s="67"/>
    </row>
    <row r="48" spans="1:4">
      <c r="A48" s="69" t="s">
        <v>903</v>
      </c>
      <c r="B48" s="72" t="str">
        <f>CONCATENATE($B$47,".",A48)</f>
        <v>III-0005.0001</v>
      </c>
      <c r="C48" s="73" t="s">
        <v>942</v>
      </c>
      <c r="D48" s="67" t="s">
        <v>5</v>
      </c>
    </row>
    <row r="49" spans="1:4">
      <c r="A49" s="69" t="s">
        <v>906</v>
      </c>
      <c r="B49" s="72" t="str">
        <f t="shared" ref="B49:B57" si="3">CONCATENATE($B$47,".",A49)</f>
        <v>III-0005.0002</v>
      </c>
      <c r="C49" s="73" t="s">
        <v>943</v>
      </c>
      <c r="D49" s="67" t="s">
        <v>5</v>
      </c>
    </row>
    <row r="50" spans="1:4">
      <c r="A50" s="69" t="s">
        <v>908</v>
      </c>
      <c r="B50" s="72" t="str">
        <f t="shared" si="3"/>
        <v>III-0005.0003</v>
      </c>
      <c r="C50" s="73" t="s">
        <v>944</v>
      </c>
      <c r="D50" s="67" t="s">
        <v>5</v>
      </c>
    </row>
    <row r="51" spans="1:4">
      <c r="B51" s="67"/>
      <c r="C51" s="73"/>
      <c r="D51" s="67"/>
    </row>
    <row r="52" spans="1:4">
      <c r="A52" s="69" t="s">
        <v>936</v>
      </c>
      <c r="B52" s="72" t="str">
        <f t="shared" si="3"/>
        <v>III-0005.0010</v>
      </c>
      <c r="C52" s="73" t="s">
        <v>945</v>
      </c>
      <c r="D52" s="67" t="s">
        <v>5</v>
      </c>
    </row>
    <row r="53" spans="1:4">
      <c r="A53" s="69" t="s">
        <v>937</v>
      </c>
      <c r="B53" s="72" t="str">
        <f t="shared" si="3"/>
        <v>III-0005.0011</v>
      </c>
      <c r="C53" s="73" t="s">
        <v>946</v>
      </c>
      <c r="D53" s="67" t="s">
        <v>5</v>
      </c>
    </row>
    <row r="54" spans="1:4">
      <c r="A54" s="69" t="s">
        <v>939</v>
      </c>
      <c r="B54" s="72" t="str">
        <f t="shared" si="3"/>
        <v>III-0005.0012</v>
      </c>
      <c r="C54" s="73" t="s">
        <v>947</v>
      </c>
      <c r="D54" s="67" t="s">
        <v>5</v>
      </c>
    </row>
    <row r="55" spans="1:4">
      <c r="B55" s="67"/>
      <c r="C55" s="73"/>
      <c r="D55" s="67"/>
    </row>
    <row r="56" spans="1:4">
      <c r="A56" s="69" t="s">
        <v>948</v>
      </c>
      <c r="B56" s="72" t="str">
        <f t="shared" si="3"/>
        <v>III-0005.0021</v>
      </c>
      <c r="C56" s="73" t="s">
        <v>949</v>
      </c>
      <c r="D56" s="67" t="s">
        <v>5</v>
      </c>
    </row>
    <row r="57" spans="1:4">
      <c r="A57" s="69" t="s">
        <v>950</v>
      </c>
      <c r="B57" s="72" t="str">
        <f t="shared" si="3"/>
        <v>III-0005.0022</v>
      </c>
      <c r="C57" s="73" t="s">
        <v>951</v>
      </c>
      <c r="D57" s="67" t="s">
        <v>5</v>
      </c>
    </row>
    <row r="58" spans="1:4">
      <c r="B58" s="67"/>
      <c r="C58" s="73"/>
      <c r="D58" s="67"/>
    </row>
    <row r="59" spans="1:4">
      <c r="B59" s="67"/>
      <c r="C59" s="73"/>
      <c r="D59" s="67"/>
    </row>
    <row r="60" spans="1:4">
      <c r="A60" s="69" t="s">
        <v>914</v>
      </c>
      <c r="B60" s="70" t="str">
        <f xml:space="preserve"> CONCATENATE(B1,"-",A60)</f>
        <v>III-0006</v>
      </c>
      <c r="C60" s="71" t="s">
        <v>952</v>
      </c>
      <c r="D60" s="67"/>
    </row>
    <row r="61" spans="1:4">
      <c r="A61" s="69" t="s">
        <v>903</v>
      </c>
      <c r="B61" s="72" t="str">
        <f>CONCATENATE($B$60,".",A61)</f>
        <v>III-0006.0001</v>
      </c>
      <c r="C61" s="73" t="s">
        <v>953</v>
      </c>
      <c r="D61" s="67" t="s">
        <v>5</v>
      </c>
    </row>
    <row r="62" spans="1:4">
      <c r="A62" s="69" t="s">
        <v>906</v>
      </c>
      <c r="B62" s="72" t="str">
        <f t="shared" ref="B62:B68" si="4">CONCATENATE($B$60,".",A62)</f>
        <v>III-0006.0002</v>
      </c>
      <c r="C62" s="73" t="s">
        <v>954</v>
      </c>
      <c r="D62" s="67" t="s">
        <v>5</v>
      </c>
    </row>
    <row r="63" spans="1:4">
      <c r="A63" s="69" t="s">
        <v>908</v>
      </c>
      <c r="B63" s="72" t="str">
        <f t="shared" si="4"/>
        <v>III-0006.0003</v>
      </c>
      <c r="C63" s="73" t="s">
        <v>955</v>
      </c>
      <c r="D63" s="67" t="s">
        <v>5</v>
      </c>
    </row>
    <row r="64" spans="1:4">
      <c r="A64" s="69" t="s">
        <v>910</v>
      </c>
      <c r="B64" s="72" t="str">
        <f t="shared" si="4"/>
        <v>III-0006.0004</v>
      </c>
      <c r="C64" s="73" t="s">
        <v>956</v>
      </c>
      <c r="D64" s="67" t="s">
        <v>5</v>
      </c>
    </row>
    <row r="65" spans="1:4">
      <c r="A65" s="69" t="s">
        <v>912</v>
      </c>
      <c r="B65" s="72" t="str">
        <f t="shared" si="4"/>
        <v>III-0006.0005</v>
      </c>
      <c r="C65" s="73" t="s">
        <v>957</v>
      </c>
      <c r="D65" s="67" t="s">
        <v>5</v>
      </c>
    </row>
    <row r="66" spans="1:4">
      <c r="A66" s="69" t="s">
        <v>914</v>
      </c>
      <c r="B66" s="72" t="str">
        <f t="shared" si="4"/>
        <v>III-0006.0006</v>
      </c>
      <c r="C66" s="73" t="s">
        <v>958</v>
      </c>
      <c r="D66" s="67" t="s">
        <v>5</v>
      </c>
    </row>
    <row r="67" spans="1:4">
      <c r="A67" s="69" t="s">
        <v>916</v>
      </c>
      <c r="B67" s="72" t="str">
        <f t="shared" si="4"/>
        <v>III-0006.0007</v>
      </c>
      <c r="C67" s="73" t="s">
        <v>959</v>
      </c>
      <c r="D67" s="67" t="s">
        <v>5</v>
      </c>
    </row>
    <row r="68" spans="1:4">
      <c r="A68" s="69" t="s">
        <v>932</v>
      </c>
      <c r="B68" s="72" t="str">
        <f t="shared" si="4"/>
        <v>III-0006.0008</v>
      </c>
      <c r="C68" s="73" t="s">
        <v>960</v>
      </c>
      <c r="D68" s="67" t="s">
        <v>5</v>
      </c>
    </row>
    <row r="69" spans="1:4">
      <c r="A69" s="69"/>
      <c r="B69" s="67"/>
      <c r="C69" s="73"/>
      <c r="D69" s="67"/>
    </row>
    <row r="70" spans="1:4">
      <c r="B70" s="67"/>
      <c r="C70" s="73"/>
      <c r="D70" s="67"/>
    </row>
    <row r="71" spans="1:4">
      <c r="A71" s="69" t="s">
        <v>936</v>
      </c>
      <c r="B71" s="72" t="str">
        <f>CONCATENATE($B$60,".",A71)</f>
        <v>III-0006.0010</v>
      </c>
      <c r="C71" s="73" t="s">
        <v>961</v>
      </c>
      <c r="D71" s="67" t="s">
        <v>5</v>
      </c>
    </row>
    <row r="72" spans="1:4">
      <c r="A72" s="69" t="s">
        <v>937</v>
      </c>
      <c r="B72" s="72" t="str">
        <f>CONCATENATE($B$60,".",A72)</f>
        <v>III-0006.0011</v>
      </c>
      <c r="C72" s="73" t="s">
        <v>962</v>
      </c>
      <c r="D72" s="67" t="s">
        <v>5</v>
      </c>
    </row>
    <row r="73" spans="1:4">
      <c r="A73" s="69"/>
      <c r="B73" s="67"/>
      <c r="C73" s="73"/>
      <c r="D73" s="67"/>
    </row>
    <row r="74" spans="1:4">
      <c r="A74" s="69" t="s">
        <v>963</v>
      </c>
      <c r="B74" s="72" t="str">
        <f>CONCATENATE($B$60,".",A74)</f>
        <v>III-0006.0020</v>
      </c>
      <c r="C74" s="73" t="s">
        <v>964</v>
      </c>
      <c r="D74" s="67" t="s">
        <v>5</v>
      </c>
    </row>
    <row r="75" spans="1:4">
      <c r="A75" s="69" t="s">
        <v>948</v>
      </c>
      <c r="B75" s="72" t="str">
        <f>CONCATENATE($B$60,".",A75)</f>
        <v>III-0006.0021</v>
      </c>
      <c r="C75" s="73" t="s">
        <v>965</v>
      </c>
      <c r="D75" s="67" t="s">
        <v>5</v>
      </c>
    </row>
    <row r="76" spans="1:4">
      <c r="A76" s="69"/>
      <c r="B76" s="67"/>
      <c r="C76" s="73"/>
      <c r="D76" s="67"/>
    </row>
    <row r="77" spans="1:4">
      <c r="A77" s="69"/>
      <c r="B77" s="67"/>
      <c r="C77" s="73"/>
      <c r="D77" s="67"/>
    </row>
    <row r="78" spans="1:4">
      <c r="A78" s="69" t="s">
        <v>916</v>
      </c>
      <c r="B78" s="70" t="str">
        <f xml:space="preserve"> CONCATENATE("I-",A78)</f>
        <v>I-0007</v>
      </c>
      <c r="C78" s="71" t="s">
        <v>966</v>
      </c>
      <c r="D78" s="67"/>
    </row>
    <row r="79" spans="1:4">
      <c r="A79" s="69" t="s">
        <v>903</v>
      </c>
      <c r="B79" s="72" t="str">
        <f>CONCATENATE($B$78,".",A79)</f>
        <v>I-0007.0001</v>
      </c>
      <c r="C79" s="73" t="s">
        <v>1179</v>
      </c>
      <c r="D79" s="67" t="s">
        <v>5</v>
      </c>
    </row>
    <row r="80" spans="1:4">
      <c r="A80" s="69" t="s">
        <v>906</v>
      </c>
      <c r="B80" s="72" t="str">
        <f>CONCATENATE($B$78,".",A80)</f>
        <v>I-0007.0002</v>
      </c>
      <c r="C80" s="73" t="s">
        <v>725</v>
      </c>
      <c r="D80" s="67" t="s">
        <v>5</v>
      </c>
    </row>
    <row r="81" spans="1:4">
      <c r="A81" s="69" t="s">
        <v>908</v>
      </c>
      <c r="B81" s="72" t="str">
        <f>CONCATENATE($B$78,".",A81)</f>
        <v>I-0007.0003</v>
      </c>
      <c r="C81" s="73" t="s">
        <v>967</v>
      </c>
      <c r="D81" s="67" t="s">
        <v>5</v>
      </c>
    </row>
    <row r="82" spans="1:4">
      <c r="A82" s="69" t="s">
        <v>910</v>
      </c>
      <c r="B82" s="72" t="str">
        <f>CONCATENATE($B$78,".",A82)</f>
        <v>I-0007.0004</v>
      </c>
      <c r="C82" s="73" t="s">
        <v>968</v>
      </c>
      <c r="D82" s="67" t="s">
        <v>5</v>
      </c>
    </row>
    <row r="83" spans="1:4">
      <c r="A83" s="69"/>
      <c r="B83" s="67"/>
      <c r="C83" s="73"/>
      <c r="D83" s="67"/>
    </row>
    <row r="84" spans="1:4">
      <c r="A84" s="69"/>
      <c r="B84" s="67"/>
      <c r="C84" s="73"/>
      <c r="D84" s="67"/>
    </row>
    <row r="85" spans="1:4">
      <c r="A85" s="69" t="s">
        <v>932</v>
      </c>
      <c r="B85" s="70" t="str">
        <f xml:space="preserve"> CONCATENATE("I-",A85)</f>
        <v>I-0008</v>
      </c>
      <c r="C85" s="71" t="s">
        <v>969</v>
      </c>
      <c r="D85" s="67"/>
    </row>
    <row r="86" spans="1:4">
      <c r="A86" s="69" t="s">
        <v>903</v>
      </c>
      <c r="B86" s="72" t="str">
        <f>CONCATENATE($B$85,".",A86)</f>
        <v>I-0008.0001</v>
      </c>
      <c r="C86" s="73" t="s">
        <v>970</v>
      </c>
      <c r="D86" s="67" t="s">
        <v>5</v>
      </c>
    </row>
    <row r="87" spans="1:4">
      <c r="A87" s="69" t="s">
        <v>906</v>
      </c>
      <c r="B87" s="72" t="str">
        <f>CONCATENATE($B$85,".",A87)</f>
        <v>I-0008.0002</v>
      </c>
      <c r="C87" s="73" t="s">
        <v>971</v>
      </c>
      <c r="D87" s="67" t="s">
        <v>5</v>
      </c>
    </row>
    <row r="88" spans="1:4">
      <c r="A88" s="69" t="s">
        <v>908</v>
      </c>
      <c r="B88" s="72" t="str">
        <f>CONCATENATE($B$85,".",A88)</f>
        <v>I-0008.0003</v>
      </c>
      <c r="C88" s="73" t="s">
        <v>972</v>
      </c>
      <c r="D88" s="67" t="s">
        <v>5</v>
      </c>
    </row>
    <row r="89" spans="1:4">
      <c r="A89" s="69" t="s">
        <v>910</v>
      </c>
      <c r="B89" s="72" t="str">
        <f>CONCATENATE($B$85,".",A89)</f>
        <v>I-0008.0004</v>
      </c>
      <c r="C89" s="73" t="s">
        <v>973</v>
      </c>
      <c r="D89" s="67" t="s">
        <v>5</v>
      </c>
    </row>
    <row r="90" spans="1:4">
      <c r="B90" s="67"/>
      <c r="C90" s="73"/>
      <c r="D90" s="67"/>
    </row>
    <row r="91" spans="1:4">
      <c r="B91" s="67"/>
      <c r="C91" s="73"/>
      <c r="D91" s="67"/>
    </row>
    <row r="92" spans="1:4">
      <c r="A92" s="69" t="s">
        <v>934</v>
      </c>
      <c r="B92" s="70" t="str">
        <f xml:space="preserve"> CONCATENATE("I-",A92)</f>
        <v>I-0009</v>
      </c>
      <c r="C92" s="71" t="s">
        <v>974</v>
      </c>
      <c r="D92" s="67"/>
    </row>
    <row r="93" spans="1:4">
      <c r="A93" s="69" t="s">
        <v>903</v>
      </c>
      <c r="B93" s="72" t="str">
        <f>CONCATENATE($B$92,".",A93)</f>
        <v>I-0009.0001</v>
      </c>
      <c r="C93" s="73" t="s">
        <v>1180</v>
      </c>
      <c r="D93" s="67" t="s">
        <v>5</v>
      </c>
    </row>
    <row r="94" spans="1:4">
      <c r="A94" s="69" t="s">
        <v>906</v>
      </c>
      <c r="B94" s="72" t="str">
        <f>CONCATENATE($B$92,".",A94)</f>
        <v>I-0009.0002</v>
      </c>
      <c r="C94" s="73" t="s">
        <v>1181</v>
      </c>
      <c r="D94" s="67" t="s">
        <v>5</v>
      </c>
    </row>
    <row r="95" spans="1:4">
      <c r="A95" s="69" t="s">
        <v>908</v>
      </c>
      <c r="B95" s="72" t="str">
        <f>CONCATENATE($B$92,".",A95)</f>
        <v>I-0009.0003</v>
      </c>
      <c r="C95" s="73" t="s">
        <v>975</v>
      </c>
      <c r="D95" s="67" t="s">
        <v>5</v>
      </c>
    </row>
    <row r="96" spans="1:4">
      <c r="A96" s="69" t="s">
        <v>910</v>
      </c>
      <c r="B96" s="72" t="str">
        <f>CONCATENATE($B$92,".",A96)</f>
        <v>I-0009.0004</v>
      </c>
      <c r="C96" s="73" t="s">
        <v>976</v>
      </c>
      <c r="D96" s="67" t="s">
        <v>5</v>
      </c>
    </row>
    <row r="97" spans="1:4">
      <c r="B97" s="67"/>
      <c r="C97" s="73"/>
      <c r="D97" s="67"/>
    </row>
    <row r="98" spans="1:4">
      <c r="B98" s="67"/>
      <c r="C98" s="73"/>
      <c r="D98" s="67"/>
    </row>
    <row r="99" spans="1:4">
      <c r="A99" s="69" t="s">
        <v>936</v>
      </c>
      <c r="B99" s="70" t="str">
        <f xml:space="preserve"> CONCATENATE("I-",A99)</f>
        <v>I-0010</v>
      </c>
      <c r="C99" s="71" t="s">
        <v>977</v>
      </c>
      <c r="D99" s="67"/>
    </row>
    <row r="100" spans="1:4">
      <c r="A100" s="69" t="s">
        <v>903</v>
      </c>
      <c r="B100" s="72" t="str">
        <f>CONCATENATE($B$99,".",A100)</f>
        <v>I-0010.0001</v>
      </c>
      <c r="C100" s="73" t="s">
        <v>978</v>
      </c>
      <c r="D100" s="67" t="s">
        <v>5</v>
      </c>
    </row>
    <row r="101" spans="1:4">
      <c r="A101" s="69" t="s">
        <v>906</v>
      </c>
      <c r="B101" s="72" t="str">
        <f t="shared" ref="B101:B106" si="5">CONCATENATE($B$99,".",A101)</f>
        <v>I-0010.0002</v>
      </c>
      <c r="C101" s="73" t="s">
        <v>979</v>
      </c>
      <c r="D101" s="67" t="s">
        <v>5</v>
      </c>
    </row>
    <row r="102" spans="1:4">
      <c r="A102" s="69" t="s">
        <v>908</v>
      </c>
      <c r="B102" s="72" t="str">
        <f t="shared" si="5"/>
        <v>I-0010.0003</v>
      </c>
      <c r="C102" s="73" t="s">
        <v>980</v>
      </c>
      <c r="D102" s="67" t="s">
        <v>5</v>
      </c>
    </row>
    <row r="103" spans="1:4">
      <c r="A103" s="69" t="s">
        <v>910</v>
      </c>
      <c r="B103" s="72" t="str">
        <f t="shared" si="5"/>
        <v>I-0010.0004</v>
      </c>
      <c r="C103" s="73" t="s">
        <v>981</v>
      </c>
      <c r="D103" s="67" t="s">
        <v>5</v>
      </c>
    </row>
    <row r="104" spans="1:4">
      <c r="A104" s="69" t="s">
        <v>912</v>
      </c>
      <c r="B104" s="72" t="str">
        <f t="shared" si="5"/>
        <v>I-0010.0005</v>
      </c>
      <c r="C104" s="73" t="s">
        <v>982</v>
      </c>
      <c r="D104" s="67" t="s">
        <v>5</v>
      </c>
    </row>
    <row r="105" spans="1:4">
      <c r="A105" s="69" t="s">
        <v>914</v>
      </c>
      <c r="B105" s="72" t="str">
        <f t="shared" si="5"/>
        <v>I-0010.0006</v>
      </c>
      <c r="C105" s="73" t="s">
        <v>983</v>
      </c>
      <c r="D105" s="67" t="s">
        <v>5</v>
      </c>
    </row>
    <row r="106" spans="1:4">
      <c r="A106" s="69" t="s">
        <v>916</v>
      </c>
      <c r="B106" s="72" t="str">
        <f t="shared" si="5"/>
        <v>I-0010.0007</v>
      </c>
      <c r="C106" s="73" t="s">
        <v>984</v>
      </c>
      <c r="D106" s="67" t="s">
        <v>5</v>
      </c>
    </row>
    <row r="107" spans="1:4">
      <c r="B107" s="67"/>
      <c r="C107" s="73"/>
      <c r="D107" s="67"/>
    </row>
    <row r="108" spans="1:4">
      <c r="B108" s="67"/>
      <c r="C108" s="73"/>
      <c r="D108" s="67"/>
    </row>
    <row r="109" spans="1:4">
      <c r="A109" s="69" t="s">
        <v>937</v>
      </c>
      <c r="B109" s="70" t="str">
        <f xml:space="preserve"> CONCATENATE("I-",A109)</f>
        <v>I-0011</v>
      </c>
      <c r="C109" s="71" t="s">
        <v>6</v>
      </c>
      <c r="D109" s="67"/>
    </row>
    <row r="110" spans="1:4">
      <c r="A110" s="69" t="s">
        <v>903</v>
      </c>
      <c r="B110" s="72" t="str">
        <f>CONCATENATE($B$109,".",A110)</f>
        <v>I-0011.0001</v>
      </c>
      <c r="C110" s="73" t="s">
        <v>985</v>
      </c>
      <c r="D110" s="67" t="s">
        <v>5</v>
      </c>
    </row>
    <row r="111" spans="1:4">
      <c r="A111" s="69" t="s">
        <v>906</v>
      </c>
      <c r="B111" s="72" t="str">
        <f>CONCATENATE($B$109,".",A111)</f>
        <v>I-0011.0002</v>
      </c>
      <c r="C111" s="73" t="s">
        <v>986</v>
      </c>
      <c r="D111" s="67" t="s">
        <v>5</v>
      </c>
    </row>
    <row r="112" spans="1:4">
      <c r="A112" s="69" t="s">
        <v>908</v>
      </c>
      <c r="B112" s="72" t="str">
        <f>CONCATENATE($B$109,".",A112)</f>
        <v>I-0011.0003</v>
      </c>
      <c r="C112" s="73" t="s">
        <v>987</v>
      </c>
      <c r="D112" s="67" t="s">
        <v>5</v>
      </c>
    </row>
    <row r="113" spans="1:4">
      <c r="A113" s="69" t="s">
        <v>910</v>
      </c>
      <c r="B113" s="72" t="str">
        <f>CONCATENATE($B$109,".",A113)</f>
        <v>I-0011.0004</v>
      </c>
      <c r="C113" s="73" t="s">
        <v>988</v>
      </c>
      <c r="D113" s="67" t="s">
        <v>5</v>
      </c>
    </row>
    <row r="114" spans="1:4">
      <c r="A114" s="69" t="s">
        <v>912</v>
      </c>
      <c r="B114" s="72" t="str">
        <f>CONCATENATE($B$109,".",A114)</f>
        <v>I-0011.0005</v>
      </c>
      <c r="C114" s="73" t="s">
        <v>989</v>
      </c>
      <c r="D114" s="67" t="s">
        <v>5</v>
      </c>
    </row>
    <row r="115" spans="1:4">
      <c r="B115" s="67"/>
      <c r="C115" s="73"/>
      <c r="D115" s="67"/>
    </row>
    <row r="116" spans="1:4">
      <c r="B116" s="67"/>
      <c r="C116" s="73"/>
      <c r="D116" s="67"/>
    </row>
    <row r="117" spans="1:4">
      <c r="A117" s="69" t="s">
        <v>939</v>
      </c>
      <c r="B117" s="70" t="str">
        <f xml:space="preserve"> CONCATENATE("I-",A117)</f>
        <v>I-0012</v>
      </c>
      <c r="C117" s="71" t="s">
        <v>990</v>
      </c>
      <c r="D117" s="67"/>
    </row>
    <row r="118" spans="1:4">
      <c r="A118" s="69" t="s">
        <v>903</v>
      </c>
      <c r="B118" s="72" t="str">
        <f t="shared" ref="B118:B123" si="6">CONCATENATE($B$117,".",A118)</f>
        <v>I-0012.0001</v>
      </c>
      <c r="C118" s="73" t="s">
        <v>991</v>
      </c>
      <c r="D118" s="67" t="s">
        <v>5</v>
      </c>
    </row>
    <row r="119" spans="1:4">
      <c r="A119" s="69" t="s">
        <v>906</v>
      </c>
      <c r="B119" s="72" t="str">
        <f t="shared" si="6"/>
        <v>I-0012.0002</v>
      </c>
      <c r="C119" s="73" t="s">
        <v>992</v>
      </c>
      <c r="D119" s="67" t="s">
        <v>5</v>
      </c>
    </row>
    <row r="120" spans="1:4">
      <c r="A120" s="69" t="s">
        <v>908</v>
      </c>
      <c r="B120" s="72" t="str">
        <f t="shared" si="6"/>
        <v>I-0012.0003</v>
      </c>
      <c r="C120" s="73" t="s">
        <v>993</v>
      </c>
      <c r="D120" s="67" t="s">
        <v>5</v>
      </c>
    </row>
    <row r="121" spans="1:4">
      <c r="A121" s="69" t="s">
        <v>910</v>
      </c>
      <c r="B121" s="72" t="str">
        <f t="shared" si="6"/>
        <v>I-0012.0004</v>
      </c>
      <c r="C121" s="73" t="s">
        <v>994</v>
      </c>
      <c r="D121" s="67" t="s">
        <v>5</v>
      </c>
    </row>
    <row r="122" spans="1:4">
      <c r="A122" s="69" t="s">
        <v>912</v>
      </c>
      <c r="B122" s="72" t="str">
        <f t="shared" si="6"/>
        <v>I-0012.0005</v>
      </c>
      <c r="C122" s="73" t="s">
        <v>995</v>
      </c>
      <c r="D122" s="67" t="s">
        <v>5</v>
      </c>
    </row>
    <row r="123" spans="1:4">
      <c r="A123" s="69" t="s">
        <v>914</v>
      </c>
      <c r="B123" s="72" t="str">
        <f t="shared" si="6"/>
        <v>I-0012.0006</v>
      </c>
      <c r="C123" s="73" t="s">
        <v>996</v>
      </c>
      <c r="D123" s="67" t="s">
        <v>5</v>
      </c>
    </row>
    <row r="124" spans="1:4">
      <c r="B124" s="74"/>
      <c r="C124" s="74"/>
      <c r="D124" s="67"/>
    </row>
    <row r="125" spans="1:4">
      <c r="B125" s="67"/>
      <c r="C125" s="73"/>
      <c r="D125" s="67"/>
    </row>
    <row r="126" spans="1:4">
      <c r="A126" s="69" t="s">
        <v>997</v>
      </c>
      <c r="B126" s="70" t="str">
        <f xml:space="preserve"> CONCATENATE("I-",A126)</f>
        <v>I-0013</v>
      </c>
      <c r="C126" s="71" t="s">
        <v>1182</v>
      </c>
      <c r="D126" s="67"/>
    </row>
    <row r="127" spans="1:4">
      <c r="A127" s="69" t="s">
        <v>903</v>
      </c>
      <c r="B127" s="72" t="str">
        <f>CONCATENATE($B$126,".",A127)</f>
        <v>I-0013.0001</v>
      </c>
      <c r="C127" s="73" t="s">
        <v>998</v>
      </c>
      <c r="D127" s="67" t="s">
        <v>5</v>
      </c>
    </row>
    <row r="128" spans="1:4">
      <c r="A128" s="69" t="s">
        <v>906</v>
      </c>
      <c r="B128" s="72" t="str">
        <f t="shared" ref="B128:B140" si="7">CONCATENATE($B$126,".",A128)</f>
        <v>I-0013.0002</v>
      </c>
      <c r="C128" s="73" t="s">
        <v>999</v>
      </c>
      <c r="D128" s="67" t="s">
        <v>5</v>
      </c>
    </row>
    <row r="129" spans="1:4">
      <c r="A129" s="69" t="s">
        <v>908</v>
      </c>
      <c r="B129" s="72" t="str">
        <f t="shared" si="7"/>
        <v>I-0013.0003</v>
      </c>
      <c r="C129" s="73" t="s">
        <v>1000</v>
      </c>
      <c r="D129" s="67" t="s">
        <v>5</v>
      </c>
    </row>
    <row r="130" spans="1:4">
      <c r="A130" s="69" t="s">
        <v>910</v>
      </c>
      <c r="B130" s="72" t="str">
        <f t="shared" si="7"/>
        <v>I-0013.0004</v>
      </c>
      <c r="C130" s="73" t="s">
        <v>1001</v>
      </c>
      <c r="D130" s="67" t="s">
        <v>5</v>
      </c>
    </row>
    <row r="131" spans="1:4">
      <c r="A131" s="69" t="s">
        <v>912</v>
      </c>
      <c r="B131" s="72" t="str">
        <f t="shared" si="7"/>
        <v>I-0013.0005</v>
      </c>
      <c r="C131" s="73" t="s">
        <v>1002</v>
      </c>
      <c r="D131" s="67" t="s">
        <v>5</v>
      </c>
    </row>
    <row r="132" spans="1:4">
      <c r="A132" s="69" t="s">
        <v>914</v>
      </c>
      <c r="B132" s="72" t="str">
        <f t="shared" si="7"/>
        <v>I-0013.0006</v>
      </c>
      <c r="C132" s="73" t="s">
        <v>1003</v>
      </c>
      <c r="D132" s="67" t="s">
        <v>5</v>
      </c>
    </row>
    <row r="133" spans="1:4">
      <c r="A133" s="69" t="s">
        <v>916</v>
      </c>
      <c r="B133" s="72" t="str">
        <f t="shared" si="7"/>
        <v>I-0013.0007</v>
      </c>
      <c r="C133" s="73" t="s">
        <v>1004</v>
      </c>
      <c r="D133" s="67" t="s">
        <v>5</v>
      </c>
    </row>
    <row r="134" spans="1:4">
      <c r="A134" s="69" t="s">
        <v>932</v>
      </c>
      <c r="B134" s="72" t="str">
        <f t="shared" si="7"/>
        <v>I-0013.0008</v>
      </c>
      <c r="C134" s="73" t="s">
        <v>1005</v>
      </c>
      <c r="D134" s="67" t="s">
        <v>5</v>
      </c>
    </row>
    <row r="135" spans="1:4">
      <c r="A135" s="69"/>
      <c r="B135" s="72"/>
      <c r="C135" s="73"/>
      <c r="D135" s="67"/>
    </row>
    <row r="136" spans="1:4">
      <c r="A136" s="69" t="s">
        <v>1010</v>
      </c>
      <c r="B136" s="70" t="str">
        <f xml:space="preserve"> CONCATENATE("I-",A136)</f>
        <v>I-0014</v>
      </c>
      <c r="C136" s="71" t="s">
        <v>1183</v>
      </c>
      <c r="D136" s="67"/>
    </row>
    <row r="137" spans="1:4">
      <c r="A137" s="69" t="s">
        <v>936</v>
      </c>
      <c r="B137" s="72" t="str">
        <f t="shared" si="7"/>
        <v>I-0013.0010</v>
      </c>
      <c r="C137" s="73" t="s">
        <v>1006</v>
      </c>
      <c r="D137" s="67" t="s">
        <v>5</v>
      </c>
    </row>
    <row r="138" spans="1:4">
      <c r="A138" s="69" t="s">
        <v>937</v>
      </c>
      <c r="B138" s="72" t="str">
        <f t="shared" si="7"/>
        <v>I-0013.0011</v>
      </c>
      <c r="C138" s="73" t="s">
        <v>1007</v>
      </c>
      <c r="D138" s="67" t="s">
        <v>5</v>
      </c>
    </row>
    <row r="139" spans="1:4">
      <c r="A139" s="69" t="s">
        <v>939</v>
      </c>
      <c r="B139" s="72" t="str">
        <f t="shared" si="7"/>
        <v>I-0013.0012</v>
      </c>
      <c r="C139" s="73" t="s">
        <v>1008</v>
      </c>
      <c r="D139" s="67" t="s">
        <v>5</v>
      </c>
    </row>
    <row r="140" spans="1:4">
      <c r="A140" s="69" t="s">
        <v>997</v>
      </c>
      <c r="B140" s="72" t="str">
        <f t="shared" si="7"/>
        <v>I-0013.0013</v>
      </c>
      <c r="C140" s="73" t="s">
        <v>1009</v>
      </c>
      <c r="D140" s="67" t="s">
        <v>5</v>
      </c>
    </row>
    <row r="141" spans="1:4">
      <c r="B141" s="67"/>
      <c r="C141" s="73"/>
      <c r="D141" s="67"/>
    </row>
    <row r="142" spans="1:4">
      <c r="B142" s="67"/>
      <c r="C142" s="73"/>
      <c r="D142" s="67"/>
    </row>
    <row r="143" spans="1:4">
      <c r="A143" s="69" t="s">
        <v>1014</v>
      </c>
      <c r="B143" s="70" t="str">
        <f xml:space="preserve"> CONCATENATE("I-",A143)</f>
        <v>I-0015</v>
      </c>
      <c r="C143" s="71" t="s">
        <v>1011</v>
      </c>
      <c r="D143" s="67"/>
    </row>
    <row r="144" spans="1:4">
      <c r="A144" s="69" t="s">
        <v>903</v>
      </c>
      <c r="B144" s="72" t="str">
        <f>CONCATENATE($B$143,".",A144)</f>
        <v>I-0015.0001</v>
      </c>
      <c r="C144" s="73" t="s">
        <v>1012</v>
      </c>
      <c r="D144" s="67" t="s">
        <v>5</v>
      </c>
    </row>
    <row r="145" spans="1:4">
      <c r="A145" s="69" t="s">
        <v>906</v>
      </c>
      <c r="B145" s="72" t="str">
        <f>CONCATENATE($B$143,".",A145)</f>
        <v>I-0015.0002</v>
      </c>
      <c r="C145" s="73" t="s">
        <v>1013</v>
      </c>
      <c r="D145" s="67" t="s">
        <v>5</v>
      </c>
    </row>
    <row r="146" spans="1:4">
      <c r="B146" s="75"/>
      <c r="C146" s="73"/>
      <c r="D146" s="67"/>
    </row>
    <row r="147" spans="1:4">
      <c r="B147" s="74"/>
      <c r="C147" s="74"/>
      <c r="D147" s="67"/>
    </row>
    <row r="148" spans="1:4">
      <c r="A148" s="69" t="s">
        <v>1026</v>
      </c>
      <c r="B148" s="70" t="str">
        <f xml:space="preserve"> CONCATENATE("I-",A148)</f>
        <v>I-0016</v>
      </c>
      <c r="C148" s="71" t="s">
        <v>1015</v>
      </c>
      <c r="D148" s="67"/>
    </row>
    <row r="149" spans="1:4">
      <c r="A149" s="69" t="s">
        <v>903</v>
      </c>
      <c r="B149" s="72" t="str">
        <f>CONCATENATE($B$148,".",A149)</f>
        <v>I-0016.0001</v>
      </c>
      <c r="C149" s="73" t="s">
        <v>1016</v>
      </c>
      <c r="D149" s="67" t="s">
        <v>5</v>
      </c>
    </row>
    <row r="150" spans="1:4">
      <c r="A150" s="69" t="s">
        <v>906</v>
      </c>
      <c r="B150" s="72" t="str">
        <f t="shared" ref="B150:B160" si="8">CONCATENATE($B$148,".",A150)</f>
        <v>I-0016.0002</v>
      </c>
      <c r="C150" s="73" t="s">
        <v>1017</v>
      </c>
      <c r="D150" s="67" t="s">
        <v>5</v>
      </c>
    </row>
    <row r="151" spans="1:4">
      <c r="A151" s="69" t="s">
        <v>908</v>
      </c>
      <c r="B151" s="72" t="str">
        <f t="shared" si="8"/>
        <v>I-0016.0003</v>
      </c>
      <c r="C151" s="73" t="s">
        <v>1018</v>
      </c>
      <c r="D151" s="67" t="s">
        <v>5</v>
      </c>
    </row>
    <row r="152" spans="1:4">
      <c r="A152" s="69"/>
      <c r="B152" s="72"/>
      <c r="C152" s="74"/>
      <c r="D152" s="67"/>
    </row>
    <row r="153" spans="1:4">
      <c r="A153" s="69" t="s">
        <v>936</v>
      </c>
      <c r="B153" s="72" t="str">
        <f t="shared" si="8"/>
        <v>I-0016.0010</v>
      </c>
      <c r="C153" s="73" t="s">
        <v>1019</v>
      </c>
      <c r="D153" s="67" t="s">
        <v>5</v>
      </c>
    </row>
    <row r="154" spans="1:4">
      <c r="A154" s="69" t="s">
        <v>937</v>
      </c>
      <c r="B154" s="72" t="str">
        <f t="shared" si="8"/>
        <v>I-0016.0011</v>
      </c>
      <c r="C154" s="73" t="s">
        <v>1020</v>
      </c>
      <c r="D154" s="67" t="s">
        <v>5</v>
      </c>
    </row>
    <row r="155" spans="1:4">
      <c r="B155" s="72"/>
      <c r="C155" s="73"/>
      <c r="D155" s="67"/>
    </row>
    <row r="156" spans="1:4">
      <c r="A156" s="69" t="s">
        <v>963</v>
      </c>
      <c r="B156" s="72" t="str">
        <f t="shared" si="8"/>
        <v>I-0016.0020</v>
      </c>
      <c r="C156" s="73" t="s">
        <v>1021</v>
      </c>
      <c r="D156" s="67" t="s">
        <v>5</v>
      </c>
    </row>
    <row r="157" spans="1:4">
      <c r="A157" s="69" t="s">
        <v>948</v>
      </c>
      <c r="B157" s="72" t="str">
        <f t="shared" si="8"/>
        <v>I-0016.0021</v>
      </c>
      <c r="C157" s="73" t="s">
        <v>1022</v>
      </c>
      <c r="D157" s="67" t="s">
        <v>5</v>
      </c>
    </row>
    <row r="158" spans="1:4">
      <c r="A158" s="69" t="s">
        <v>950</v>
      </c>
      <c r="B158" s="72" t="str">
        <f t="shared" si="8"/>
        <v>I-0016.0022</v>
      </c>
      <c r="C158" s="73" t="s">
        <v>1023</v>
      </c>
      <c r="D158" s="67" t="s">
        <v>5</v>
      </c>
    </row>
    <row r="159" spans="1:4">
      <c r="B159" s="72"/>
      <c r="C159" s="73"/>
      <c r="D159" s="76"/>
    </row>
    <row r="160" spans="1:4">
      <c r="A160" s="69" t="s">
        <v>1024</v>
      </c>
      <c r="B160" s="72" t="str">
        <f t="shared" si="8"/>
        <v>I-0016.0030</v>
      </c>
      <c r="C160" s="73" t="s">
        <v>1025</v>
      </c>
      <c r="D160" s="67" t="s">
        <v>5</v>
      </c>
    </row>
    <row r="161" spans="1:4">
      <c r="B161" s="67"/>
      <c r="C161" s="73"/>
      <c r="D161" s="67"/>
    </row>
    <row r="162" spans="1:4">
      <c r="B162" s="67"/>
      <c r="C162" s="73"/>
      <c r="D162" s="67"/>
    </row>
    <row r="163" spans="1:4">
      <c r="A163" s="69" t="s">
        <v>1036</v>
      </c>
      <c r="B163" s="70" t="str">
        <f xml:space="preserve"> CONCATENATE("I-",A163)</f>
        <v>I-0017</v>
      </c>
      <c r="C163" s="71" t="s">
        <v>1027</v>
      </c>
      <c r="D163" s="67"/>
    </row>
    <row r="164" spans="1:4">
      <c r="A164" s="69" t="s">
        <v>903</v>
      </c>
      <c r="B164" s="72" t="str">
        <f>CONCATENATE($B$163,".",A164)</f>
        <v>I-0017.0001</v>
      </c>
      <c r="C164" s="73" t="s">
        <v>1028</v>
      </c>
      <c r="D164" s="67" t="s">
        <v>5</v>
      </c>
    </row>
    <row r="165" spans="1:4">
      <c r="A165" s="69" t="s">
        <v>906</v>
      </c>
      <c r="B165" s="72" t="str">
        <f t="shared" ref="B165:B172" si="9">CONCATENATE($B$163,".",A165)</f>
        <v>I-0017.0002</v>
      </c>
      <c r="C165" s="73" t="s">
        <v>1029</v>
      </c>
      <c r="D165" s="67" t="s">
        <v>5</v>
      </c>
    </row>
    <row r="166" spans="1:4">
      <c r="A166" s="69" t="s">
        <v>908</v>
      </c>
      <c r="B166" s="72" t="str">
        <f t="shared" si="9"/>
        <v>I-0017.0003</v>
      </c>
      <c r="C166" s="73" t="s">
        <v>1030</v>
      </c>
      <c r="D166" s="67" t="s">
        <v>5</v>
      </c>
    </row>
    <row r="167" spans="1:4">
      <c r="A167" s="69" t="s">
        <v>910</v>
      </c>
      <c r="B167" s="72" t="str">
        <f t="shared" si="9"/>
        <v>I-0017.0004</v>
      </c>
      <c r="C167" s="73" t="s">
        <v>1031</v>
      </c>
      <c r="D167" s="67" t="s">
        <v>5</v>
      </c>
    </row>
    <row r="168" spans="1:4">
      <c r="A168" s="69"/>
      <c r="B168" s="72"/>
      <c r="C168" s="73"/>
      <c r="D168" s="67"/>
    </row>
    <row r="169" spans="1:4">
      <c r="A169" s="69" t="s">
        <v>936</v>
      </c>
      <c r="B169" s="72" t="str">
        <f t="shared" si="9"/>
        <v>I-0017.0010</v>
      </c>
      <c r="C169" s="73" t="s">
        <v>1032</v>
      </c>
      <c r="D169" s="67" t="s">
        <v>5</v>
      </c>
    </row>
    <row r="170" spans="1:4">
      <c r="A170" s="69" t="s">
        <v>937</v>
      </c>
      <c r="B170" s="72" t="str">
        <f t="shared" si="9"/>
        <v>I-0017.0011</v>
      </c>
      <c r="C170" s="73" t="s">
        <v>1033</v>
      </c>
      <c r="D170" s="67" t="s">
        <v>5</v>
      </c>
    </row>
    <row r="171" spans="1:4">
      <c r="A171" s="69" t="s">
        <v>939</v>
      </c>
      <c r="B171" s="72" t="str">
        <f t="shared" si="9"/>
        <v>I-0017.0012</v>
      </c>
      <c r="C171" s="73" t="s">
        <v>1034</v>
      </c>
      <c r="D171" s="67" t="s">
        <v>5</v>
      </c>
    </row>
    <row r="172" spans="1:4">
      <c r="A172" s="69" t="s">
        <v>997</v>
      </c>
      <c r="B172" s="72" t="str">
        <f t="shared" si="9"/>
        <v>I-0017.0013</v>
      </c>
      <c r="C172" s="73" t="s">
        <v>1035</v>
      </c>
      <c r="D172" s="67" t="s">
        <v>5</v>
      </c>
    </row>
    <row r="173" spans="1:4">
      <c r="A173" s="68"/>
      <c r="B173" s="67"/>
      <c r="C173" s="73"/>
      <c r="D173" s="67"/>
    </row>
    <row r="174" spans="1:4">
      <c r="B174" s="67"/>
      <c r="C174" s="73"/>
      <c r="D174" s="67"/>
    </row>
    <row r="175" spans="1:4">
      <c r="A175" s="69" t="s">
        <v>1047</v>
      </c>
      <c r="B175" s="70" t="str">
        <f xml:space="preserve"> CONCATENATE("I-",A175)</f>
        <v>I-0018</v>
      </c>
      <c r="C175" s="71" t="s">
        <v>1037</v>
      </c>
      <c r="D175" s="67"/>
    </row>
    <row r="176" spans="1:4">
      <c r="A176" s="69" t="s">
        <v>903</v>
      </c>
      <c r="B176" s="72" t="str">
        <f>CONCATENATE($B$175,".",A176)</f>
        <v>I-0018.0001</v>
      </c>
      <c r="C176" s="73" t="s">
        <v>1038</v>
      </c>
      <c r="D176" s="67" t="s">
        <v>3</v>
      </c>
    </row>
    <row r="177" spans="1:4">
      <c r="A177" s="69" t="s">
        <v>906</v>
      </c>
      <c r="B177" s="72" t="str">
        <f t="shared" ref="B177:B184" si="10">CONCATENATE($B$175,".",A177)</f>
        <v>I-0018.0002</v>
      </c>
      <c r="C177" s="73" t="s">
        <v>1039</v>
      </c>
      <c r="D177" s="67" t="s">
        <v>3</v>
      </c>
    </row>
    <row r="178" spans="1:4">
      <c r="A178" s="69" t="s">
        <v>908</v>
      </c>
      <c r="B178" s="72" t="str">
        <f t="shared" si="10"/>
        <v>I-0018.0003</v>
      </c>
      <c r="C178" s="73" t="s">
        <v>1040</v>
      </c>
      <c r="D178" s="67" t="s">
        <v>3</v>
      </c>
    </row>
    <row r="179" spans="1:4">
      <c r="A179" s="69" t="s">
        <v>910</v>
      </c>
      <c r="B179" s="72" t="str">
        <f t="shared" si="10"/>
        <v>I-0018.0004</v>
      </c>
      <c r="C179" s="73" t="s">
        <v>1041</v>
      </c>
      <c r="D179" s="67" t="s">
        <v>1100</v>
      </c>
    </row>
    <row r="180" spans="1:4">
      <c r="A180" s="69" t="s">
        <v>912</v>
      </c>
      <c r="B180" s="72" t="str">
        <f t="shared" si="10"/>
        <v>I-0018.0005</v>
      </c>
      <c r="C180" s="73" t="s">
        <v>1042</v>
      </c>
      <c r="D180" s="67" t="s">
        <v>1100</v>
      </c>
    </row>
    <row r="181" spans="1:4">
      <c r="A181" s="69" t="s">
        <v>914</v>
      </c>
      <c r="B181" s="72" t="str">
        <f t="shared" si="10"/>
        <v>I-0018.0006</v>
      </c>
      <c r="C181" s="73" t="s">
        <v>1043</v>
      </c>
      <c r="D181" s="67" t="s">
        <v>5</v>
      </c>
    </row>
    <row r="182" spans="1:4">
      <c r="A182" s="69" t="s">
        <v>916</v>
      </c>
      <c r="B182" s="72" t="str">
        <f t="shared" si="10"/>
        <v>I-0018.0007</v>
      </c>
      <c r="C182" s="73" t="s">
        <v>1044</v>
      </c>
      <c r="D182" s="67" t="s">
        <v>5</v>
      </c>
    </row>
    <row r="183" spans="1:4">
      <c r="A183" s="69" t="s">
        <v>932</v>
      </c>
      <c r="B183" s="72" t="str">
        <f t="shared" si="10"/>
        <v>I-0018.0008</v>
      </c>
      <c r="C183" s="73" t="s">
        <v>1045</v>
      </c>
      <c r="D183" s="67" t="s">
        <v>5</v>
      </c>
    </row>
    <row r="184" spans="1:4">
      <c r="A184" s="69" t="s">
        <v>934</v>
      </c>
      <c r="B184" s="72" t="str">
        <f t="shared" si="10"/>
        <v>I-0018.0009</v>
      </c>
      <c r="C184" s="73" t="s">
        <v>1046</v>
      </c>
      <c r="D184" s="67" t="s">
        <v>3</v>
      </c>
    </row>
    <row r="185" spans="1:4">
      <c r="B185" s="67"/>
      <c r="C185" s="73"/>
      <c r="D185" s="76"/>
    </row>
    <row r="186" spans="1:4">
      <c r="B186" s="67"/>
      <c r="C186" s="73"/>
      <c r="D186" s="67"/>
    </row>
    <row r="187" spans="1:4">
      <c r="A187" s="69" t="s">
        <v>1054</v>
      </c>
      <c r="B187" s="70" t="str">
        <f xml:space="preserve"> CONCATENATE("I-",A187)</f>
        <v>I-0019</v>
      </c>
      <c r="C187" s="71" t="s">
        <v>1055</v>
      </c>
      <c r="D187" s="67"/>
    </row>
    <row r="188" spans="1:4">
      <c r="A188" s="69" t="s">
        <v>903</v>
      </c>
      <c r="B188" s="72" t="str">
        <f t="shared" ref="B188:B193" si="11">CONCATENATE($B$187,".",A188)</f>
        <v>I-0019.0001</v>
      </c>
      <c r="C188" s="73" t="s">
        <v>342</v>
      </c>
      <c r="D188" s="67" t="s">
        <v>3</v>
      </c>
    </row>
    <row r="189" spans="1:4">
      <c r="A189" s="69" t="s">
        <v>906</v>
      </c>
      <c r="B189" s="72" t="str">
        <f t="shared" si="11"/>
        <v>I-0019.0002</v>
      </c>
      <c r="C189" s="73" t="s">
        <v>1056</v>
      </c>
      <c r="D189" s="67" t="s">
        <v>3</v>
      </c>
    </row>
    <row r="190" spans="1:4">
      <c r="A190" s="69" t="s">
        <v>908</v>
      </c>
      <c r="B190" s="72" t="str">
        <f t="shared" si="11"/>
        <v>I-0019.0003</v>
      </c>
      <c r="C190" s="73" t="s">
        <v>1057</v>
      </c>
      <c r="D190" s="77" t="s">
        <v>3</v>
      </c>
    </row>
    <row r="191" spans="1:4">
      <c r="A191" s="69" t="s">
        <v>910</v>
      </c>
      <c r="B191" s="72" t="str">
        <f t="shared" si="11"/>
        <v>I-0019.0004</v>
      </c>
      <c r="C191" s="73" t="s">
        <v>1058</v>
      </c>
      <c r="D191" s="77" t="s">
        <v>3</v>
      </c>
    </row>
    <row r="192" spans="1:4">
      <c r="A192" s="69" t="s">
        <v>912</v>
      </c>
      <c r="B192" s="72" t="str">
        <f t="shared" si="11"/>
        <v>I-0019.0005</v>
      </c>
      <c r="C192" s="73" t="s">
        <v>1059</v>
      </c>
      <c r="D192" s="77" t="s">
        <v>3</v>
      </c>
    </row>
    <row r="193" spans="1:4">
      <c r="A193" s="69" t="s">
        <v>914</v>
      </c>
      <c r="B193" s="72" t="str">
        <f t="shared" si="11"/>
        <v>I-0019.0006</v>
      </c>
      <c r="C193" s="73" t="s">
        <v>1060</v>
      </c>
      <c r="D193" s="77" t="s">
        <v>3</v>
      </c>
    </row>
    <row r="194" spans="1:4">
      <c r="A194" s="69"/>
      <c r="B194" s="67"/>
      <c r="C194" s="73"/>
      <c r="D194" s="77"/>
    </row>
    <row r="195" spans="1:4">
      <c r="A195" s="69"/>
      <c r="B195" s="67"/>
      <c r="C195" s="73"/>
      <c r="D195" s="77"/>
    </row>
    <row r="196" spans="1:4">
      <c r="A196" s="69"/>
      <c r="B196" s="67"/>
      <c r="D196" s="76"/>
    </row>
    <row r="197" spans="1:4">
      <c r="A197" s="69" t="s">
        <v>936</v>
      </c>
      <c r="B197" s="72" t="str">
        <f>CONCATENATE($B$187,".",A197)</f>
        <v>I-0019.0010</v>
      </c>
      <c r="C197" s="73" t="s">
        <v>1061</v>
      </c>
      <c r="D197" s="77" t="s">
        <v>3</v>
      </c>
    </row>
    <row r="198" spans="1:4">
      <c r="A198" s="69" t="s">
        <v>937</v>
      </c>
      <c r="B198" s="72" t="str">
        <f>CONCATENATE($B$187,".",A198)</f>
        <v>I-0019.0011</v>
      </c>
      <c r="C198" s="73" t="s">
        <v>1062</v>
      </c>
      <c r="D198" s="77" t="s">
        <v>3</v>
      </c>
    </row>
    <row r="199" spans="1:4">
      <c r="A199" s="69" t="s">
        <v>939</v>
      </c>
      <c r="B199" s="72" t="str">
        <f>CONCATENATE($B$187,".",A199)</f>
        <v>I-0019.0012</v>
      </c>
      <c r="C199" s="73" t="s">
        <v>1063</v>
      </c>
      <c r="D199" s="77" t="s">
        <v>3</v>
      </c>
    </row>
    <row r="200" spans="1:4">
      <c r="A200" s="69" t="s">
        <v>997</v>
      </c>
      <c r="B200" s="72" t="str">
        <f>CONCATENATE($B$187,".",A200)</f>
        <v>I-0019.0013</v>
      </c>
      <c r="C200" s="73" t="s">
        <v>1064</v>
      </c>
      <c r="D200" s="77" t="s">
        <v>3</v>
      </c>
    </row>
    <row r="201" spans="1:4">
      <c r="A201" s="69" t="s">
        <v>1010</v>
      </c>
      <c r="B201" s="72" t="str">
        <f>CONCATENATE($B$187,".",A201)</f>
        <v>I-0019.0014</v>
      </c>
      <c r="C201" s="73" t="s">
        <v>1065</v>
      </c>
      <c r="D201" s="77" t="s">
        <v>3</v>
      </c>
    </row>
    <row r="202" spans="1:4">
      <c r="A202" s="68"/>
      <c r="B202" s="67"/>
      <c r="C202" s="73"/>
      <c r="D202" s="76"/>
    </row>
    <row r="203" spans="1:4">
      <c r="A203" s="69" t="s">
        <v>963</v>
      </c>
      <c r="B203" s="72" t="str">
        <f>CONCATENATE($B$187,".",A203)</f>
        <v>I-0019.0020</v>
      </c>
      <c r="C203" s="73" t="s">
        <v>345</v>
      </c>
      <c r="D203" s="77" t="s">
        <v>3</v>
      </c>
    </row>
    <row r="204" spans="1:4">
      <c r="A204" s="69" t="s">
        <v>948</v>
      </c>
      <c r="B204" s="72" t="str">
        <f>CONCATENATE($B$187,".",A204)</f>
        <v>I-0019.0021</v>
      </c>
      <c r="C204" s="73" t="s">
        <v>1066</v>
      </c>
      <c r="D204" s="77" t="s">
        <v>3</v>
      </c>
    </row>
    <row r="205" spans="1:4">
      <c r="A205" s="69" t="s">
        <v>950</v>
      </c>
      <c r="B205" s="72" t="str">
        <f>CONCATENATE($B$187,".",A205)</f>
        <v>I-0019.0022</v>
      </c>
      <c r="C205" s="73" t="s">
        <v>1067</v>
      </c>
      <c r="D205" s="77" t="s">
        <v>3</v>
      </c>
    </row>
    <row r="206" spans="1:4">
      <c r="A206" s="69"/>
      <c r="B206" s="74"/>
      <c r="C206" s="74"/>
      <c r="D206" s="76"/>
    </row>
    <row r="207" spans="1:4">
      <c r="A207" s="69" t="s">
        <v>1024</v>
      </c>
      <c r="B207" s="72" t="str">
        <f>CONCATENATE($B$187,".",A207)</f>
        <v>I-0019.0030</v>
      </c>
      <c r="C207" s="73" t="s">
        <v>1068</v>
      </c>
      <c r="D207" s="77" t="s">
        <v>3</v>
      </c>
    </row>
    <row r="208" spans="1:4">
      <c r="A208" s="69"/>
      <c r="B208" s="74"/>
      <c r="C208" s="74"/>
      <c r="D208" s="67"/>
    </row>
    <row r="209" spans="1:4">
      <c r="A209" s="69" t="s">
        <v>1069</v>
      </c>
      <c r="B209" s="72" t="str">
        <f>CONCATENATE($B$187,".",A209)</f>
        <v>I-0019.0040</v>
      </c>
      <c r="C209" s="73" t="s">
        <v>1070</v>
      </c>
      <c r="D209" s="77" t="s">
        <v>3</v>
      </c>
    </row>
    <row r="210" spans="1:4">
      <c r="A210" s="69"/>
      <c r="B210" s="67"/>
      <c r="C210" s="73"/>
      <c r="D210" s="67"/>
    </row>
    <row r="211" spans="1:4">
      <c r="A211" s="69" t="s">
        <v>1071</v>
      </c>
      <c r="B211" s="72" t="str">
        <f>CONCATENATE($B$187,".",A211)</f>
        <v>I-0019.0050</v>
      </c>
      <c r="C211" s="73" t="s">
        <v>1072</v>
      </c>
      <c r="D211" s="77" t="s">
        <v>3</v>
      </c>
    </row>
    <row r="212" spans="1:4">
      <c r="A212" s="69"/>
      <c r="B212" s="67"/>
      <c r="C212" s="73"/>
      <c r="D212" s="67"/>
    </row>
    <row r="213" spans="1:4">
      <c r="A213" s="69" t="s">
        <v>1073</v>
      </c>
      <c r="B213" s="72" t="str">
        <f>CONCATENATE($B$187,".",A213)</f>
        <v>I-0019.0060</v>
      </c>
      <c r="C213" s="73" t="s">
        <v>1074</v>
      </c>
      <c r="D213" s="77" t="s">
        <v>3</v>
      </c>
    </row>
    <row r="214" spans="1:4">
      <c r="B214" s="67"/>
      <c r="C214" s="73"/>
      <c r="D214" s="67"/>
    </row>
    <row r="215" spans="1:4">
      <c r="B215" s="67"/>
      <c r="C215" s="73"/>
      <c r="D215" s="76"/>
    </row>
    <row r="216" spans="1:4">
      <c r="A216" s="69" t="s">
        <v>963</v>
      </c>
      <c r="B216" s="70" t="str">
        <f xml:space="preserve"> CONCATENATE("I-",A216)</f>
        <v>I-0020</v>
      </c>
      <c r="C216" s="71" t="s">
        <v>1075</v>
      </c>
      <c r="D216" s="67"/>
    </row>
    <row r="217" spans="1:4">
      <c r="A217" s="69" t="s">
        <v>903</v>
      </c>
      <c r="B217" s="72" t="str">
        <f>CONCATENATE($B$216,".",A217)</f>
        <v>I-0020.0001</v>
      </c>
      <c r="C217" s="73" t="s">
        <v>1076</v>
      </c>
      <c r="D217" s="67" t="s">
        <v>5</v>
      </c>
    </row>
    <row r="218" spans="1:4">
      <c r="A218" s="69" t="s">
        <v>906</v>
      </c>
      <c r="B218" s="72" t="str">
        <f>CONCATENATE($B$216,".",A218)</f>
        <v>I-0020.0002</v>
      </c>
      <c r="C218" s="73" t="s">
        <v>1077</v>
      </c>
      <c r="D218" s="67" t="s">
        <v>3</v>
      </c>
    </row>
    <row r="219" spans="1:4">
      <c r="A219" s="69" t="s">
        <v>908</v>
      </c>
      <c r="B219" s="72" t="str">
        <f>CONCATENATE($B$216,".",A219)</f>
        <v>I-0020.0003</v>
      </c>
      <c r="C219" s="73" t="s">
        <v>1078</v>
      </c>
      <c r="D219" s="67" t="s">
        <v>3</v>
      </c>
    </row>
    <row r="220" spans="1:4">
      <c r="A220" s="69" t="s">
        <v>910</v>
      </c>
      <c r="B220" s="72" t="str">
        <f>CONCATENATE($B$216,".",A220)</f>
        <v>I-0020.0004</v>
      </c>
      <c r="C220" s="73" t="s">
        <v>1079</v>
      </c>
      <c r="D220" s="67" t="s">
        <v>5</v>
      </c>
    </row>
    <row r="221" spans="1:4">
      <c r="A221" s="69" t="s">
        <v>912</v>
      </c>
      <c r="B221" s="72" t="str">
        <f>CONCATENATE($B$216,".",A221)</f>
        <v>I-0020.0005</v>
      </c>
      <c r="C221" s="73" t="s">
        <v>1080</v>
      </c>
      <c r="D221" s="67" t="s">
        <v>1100</v>
      </c>
    </row>
    <row r="222" spans="1:4">
      <c r="B222" s="67"/>
      <c r="C222" s="73"/>
      <c r="D222" s="67"/>
    </row>
    <row r="223" spans="1:4">
      <c r="A223" s="69"/>
      <c r="B223" s="67"/>
      <c r="C223" s="73"/>
      <c r="D223" s="67"/>
    </row>
    <row r="224" spans="1:4">
      <c r="A224" s="69" t="s">
        <v>950</v>
      </c>
      <c r="B224" s="70" t="str">
        <f xml:space="preserve"> CONCATENATE("I-",A224)</f>
        <v>I-0022</v>
      </c>
      <c r="C224" s="71" t="s">
        <v>1081</v>
      </c>
      <c r="D224" s="76"/>
    </row>
    <row r="225" spans="1:4">
      <c r="A225" s="69" t="s">
        <v>903</v>
      </c>
      <c r="B225" s="72" t="str">
        <f>CONCATENATE($B$224,".",A225)</f>
        <v>I-0022.0001</v>
      </c>
      <c r="C225" s="73" t="s">
        <v>1082</v>
      </c>
      <c r="D225" s="67" t="s">
        <v>3</v>
      </c>
    </row>
    <row r="226" spans="1:4">
      <c r="A226" s="69" t="s">
        <v>906</v>
      </c>
      <c r="B226" s="72" t="str">
        <f t="shared" ref="B226:B232" si="12">CONCATENATE($B$224,".",A226)</f>
        <v>I-0022.0002</v>
      </c>
      <c r="C226" s="73" t="s">
        <v>1083</v>
      </c>
      <c r="D226" s="67" t="s">
        <v>3</v>
      </c>
    </row>
    <row r="227" spans="1:4">
      <c r="A227" s="69" t="s">
        <v>908</v>
      </c>
      <c r="B227" s="72" t="str">
        <f t="shared" si="12"/>
        <v>I-0022.0003</v>
      </c>
      <c r="C227" s="73" t="s">
        <v>1084</v>
      </c>
      <c r="D227" s="67" t="s">
        <v>3</v>
      </c>
    </row>
    <row r="228" spans="1:4">
      <c r="A228" s="69" t="s">
        <v>910</v>
      </c>
      <c r="B228" s="72" t="str">
        <f t="shared" si="12"/>
        <v>I-0022.0004</v>
      </c>
      <c r="C228" s="73" t="s">
        <v>1085</v>
      </c>
      <c r="D228" s="67" t="s">
        <v>3</v>
      </c>
    </row>
    <row r="229" spans="1:4">
      <c r="A229" s="69" t="s">
        <v>912</v>
      </c>
      <c r="B229" s="72" t="str">
        <f t="shared" si="12"/>
        <v>I-0022.0005</v>
      </c>
      <c r="C229" s="73" t="s">
        <v>1086</v>
      </c>
      <c r="D229" s="67" t="s">
        <v>3</v>
      </c>
    </row>
    <row r="230" spans="1:4">
      <c r="A230" s="69" t="s">
        <v>914</v>
      </c>
      <c r="B230" s="72" t="str">
        <f t="shared" si="12"/>
        <v>I-0022.0006</v>
      </c>
      <c r="C230" s="73" t="s">
        <v>1087</v>
      </c>
      <c r="D230" s="67" t="s">
        <v>3</v>
      </c>
    </row>
    <row r="231" spans="1:4">
      <c r="A231" s="69" t="s">
        <v>916</v>
      </c>
      <c r="B231" s="72" t="str">
        <f t="shared" si="12"/>
        <v>I-0022.0007</v>
      </c>
      <c r="C231" s="73" t="s">
        <v>1088</v>
      </c>
      <c r="D231" s="67" t="s">
        <v>3</v>
      </c>
    </row>
    <row r="232" spans="1:4">
      <c r="A232" s="69" t="s">
        <v>932</v>
      </c>
      <c r="B232" s="72" t="str">
        <f t="shared" si="12"/>
        <v>I-0022.0008</v>
      </c>
      <c r="C232" s="73" t="s">
        <v>1088</v>
      </c>
      <c r="D232" s="67" t="s">
        <v>3</v>
      </c>
    </row>
    <row r="233" spans="1:4">
      <c r="B233" s="67"/>
      <c r="C233" s="73"/>
      <c r="D233" s="67"/>
    </row>
    <row r="234" spans="1:4">
      <c r="B234" s="67"/>
      <c r="C234" s="73"/>
      <c r="D234" s="76"/>
    </row>
    <row r="235" spans="1:4">
      <c r="A235" s="69"/>
    </row>
    <row r="236" spans="1:4">
      <c r="A236" s="69"/>
    </row>
    <row r="237" spans="1:4">
      <c r="A237" s="69"/>
    </row>
    <row r="238" spans="1:4">
      <c r="A238" s="69"/>
    </row>
    <row r="239" spans="1:4">
      <c r="A239" s="69" t="s">
        <v>1089</v>
      </c>
      <c r="B239" s="70" t="str">
        <f xml:space="preserve"> CONCATENATE("I-",A239)</f>
        <v>I-0024</v>
      </c>
      <c r="C239" s="71" t="s">
        <v>1090</v>
      </c>
      <c r="D239" s="76"/>
    </row>
    <row r="240" spans="1:4">
      <c r="A240" s="69" t="s">
        <v>903</v>
      </c>
      <c r="B240" s="72" t="str">
        <f>CONCATENATE($B$239,".",A240)</f>
        <v>I-0024.0001</v>
      </c>
      <c r="C240" s="73" t="s">
        <v>1091</v>
      </c>
      <c r="D240" s="67" t="s">
        <v>724</v>
      </c>
    </row>
    <row r="241" spans="1:4">
      <c r="A241" s="69" t="s">
        <v>906</v>
      </c>
      <c r="B241" s="72" t="str">
        <f>CONCATENATE($B$239,".",A241)</f>
        <v>I-0024.0002</v>
      </c>
      <c r="C241" s="73" t="s">
        <v>1092</v>
      </c>
      <c r="D241" s="67" t="s">
        <v>724</v>
      </c>
    </row>
    <row r="242" spans="1:4">
      <c r="A242" s="69" t="s">
        <v>908</v>
      </c>
      <c r="B242" s="72" t="str">
        <f>CONCATENATE($B$239,".",A242)</f>
        <v>I-0024.0003</v>
      </c>
      <c r="C242" s="73" t="s">
        <v>1093</v>
      </c>
      <c r="D242" s="67" t="s">
        <v>724</v>
      </c>
    </row>
    <row r="243" spans="1:4">
      <c r="A243" s="69" t="s">
        <v>910</v>
      </c>
      <c r="B243" s="72" t="str">
        <f>CONCATENATE($B$239,".",A243)</f>
        <v>I-0024.0004</v>
      </c>
      <c r="C243" s="73" t="s">
        <v>1094</v>
      </c>
      <c r="D243" s="67" t="s">
        <v>724</v>
      </c>
    </row>
    <row r="244" spans="1:4">
      <c r="A244" s="69"/>
      <c r="B244" s="67"/>
      <c r="C244" s="73"/>
      <c r="D244" s="67"/>
    </row>
    <row r="245" spans="1:4">
      <c r="B245" s="67"/>
      <c r="C245" s="73"/>
      <c r="D245" s="67"/>
    </row>
    <row r="246" spans="1:4">
      <c r="A246" s="69" t="s">
        <v>1095</v>
      </c>
      <c r="B246" s="70" t="str">
        <f xml:space="preserve"> CONCATENATE("I-",A246)</f>
        <v>I-0025</v>
      </c>
      <c r="C246" s="71" t="s">
        <v>1096</v>
      </c>
      <c r="D246" s="76"/>
    </row>
    <row r="247" spans="1:4">
      <c r="A247" s="69" t="s">
        <v>903</v>
      </c>
      <c r="B247" s="72" t="str">
        <f>CONCATENATE($B$246,".",A247)</f>
        <v>I-0025.0001</v>
      </c>
      <c r="C247" s="73" t="s">
        <v>1097</v>
      </c>
      <c r="D247" s="67" t="s">
        <v>724</v>
      </c>
    </row>
    <row r="248" spans="1:4">
      <c r="A248" s="69" t="s">
        <v>906</v>
      </c>
      <c r="B248" s="72" t="str">
        <f>CONCATENATE($B$246,".",A248)</f>
        <v>I-0025.0002</v>
      </c>
      <c r="C248" s="73" t="s">
        <v>1098</v>
      </c>
      <c r="D248" s="67" t="s">
        <v>5</v>
      </c>
    </row>
    <row r="249" spans="1:4">
      <c r="A249" s="69" t="s">
        <v>908</v>
      </c>
      <c r="B249" s="72" t="str">
        <f>CONCATENATE($B$246,".",A249)</f>
        <v>I-0025.0003</v>
      </c>
      <c r="C249" s="73" t="s">
        <v>1043</v>
      </c>
      <c r="D249" s="67" t="s">
        <v>5</v>
      </c>
    </row>
    <row r="250" spans="1:4" s="64" customFormat="1">
      <c r="A250" s="69" t="s">
        <v>910</v>
      </c>
      <c r="B250" s="72" t="str">
        <f>CONCATENATE($B$246,".",A250)</f>
        <v>I-0025.0004</v>
      </c>
      <c r="C250" s="73" t="s">
        <v>1099</v>
      </c>
      <c r="D250" s="67" t="s">
        <v>3</v>
      </c>
    </row>
    <row r="251" spans="1:4">
      <c r="A251" s="69"/>
      <c r="C251" s="64"/>
      <c r="D251" s="64"/>
    </row>
    <row r="253" spans="1:4">
      <c r="A253" s="69" t="s">
        <v>1095</v>
      </c>
      <c r="B253" s="70" t="str">
        <f xml:space="preserve"> CONCATENATE("I-",A253)</f>
        <v>I-0025</v>
      </c>
      <c r="C253" s="71" t="s">
        <v>1184</v>
      </c>
      <c r="D253" s="76"/>
    </row>
    <row r="254" spans="1:4">
      <c r="A254" s="69" t="s">
        <v>903</v>
      </c>
      <c r="B254" s="72" t="str">
        <f>CONCATENATE($B$253,".",A254)</f>
        <v>I-0025.0001</v>
      </c>
      <c r="C254" s="73" t="s">
        <v>1185</v>
      </c>
      <c r="D254" s="67" t="s">
        <v>5</v>
      </c>
    </row>
    <row r="258" spans="1:4">
      <c r="A258" s="69" t="s">
        <v>1186</v>
      </c>
      <c r="B258" s="70" t="str">
        <f xml:space="preserve"> CONCATENATE("I-",A258)</f>
        <v>I-0026</v>
      </c>
      <c r="C258" s="71" t="s">
        <v>1048</v>
      </c>
      <c r="D258" s="76"/>
    </row>
    <row r="259" spans="1:4">
      <c r="A259" s="69" t="s">
        <v>903</v>
      </c>
      <c r="B259" s="72" t="str">
        <f>CONCATENATE($B$258,".",A259)</f>
        <v>I-0026.0001</v>
      </c>
      <c r="C259" s="73" t="s">
        <v>1049</v>
      </c>
      <c r="D259" s="67" t="s">
        <v>3</v>
      </c>
    </row>
    <row r="260" spans="1:4">
      <c r="A260" s="69" t="s">
        <v>906</v>
      </c>
      <c r="B260" s="72" t="str">
        <f>CONCATENATE($B$258,".",A260)</f>
        <v>I-0026.0002</v>
      </c>
      <c r="C260" s="73" t="s">
        <v>1050</v>
      </c>
      <c r="D260" s="67" t="s">
        <v>3</v>
      </c>
    </row>
    <row r="261" spans="1:4">
      <c r="A261" s="69" t="s">
        <v>908</v>
      </c>
      <c r="B261" s="72" t="str">
        <f>CONCATENATE($B$258,".",A261)</f>
        <v>I-0026.0003</v>
      </c>
      <c r="C261" s="73" t="s">
        <v>1051</v>
      </c>
      <c r="D261" s="67" t="s">
        <v>3</v>
      </c>
    </row>
    <row r="262" spans="1:4">
      <c r="A262" s="69" t="s">
        <v>910</v>
      </c>
      <c r="B262" s="72" t="str">
        <f>CONCATENATE($B$258,".",A262)</f>
        <v>I-0026.0004</v>
      </c>
      <c r="C262" s="73" t="s">
        <v>1052</v>
      </c>
      <c r="D262" s="67" t="s">
        <v>3</v>
      </c>
    </row>
    <row r="263" spans="1:4">
      <c r="A263" s="69" t="s">
        <v>912</v>
      </c>
      <c r="B263" s="72" t="str">
        <f>CONCATENATE($B$258,".",A263)</f>
        <v>I-0026.0005</v>
      </c>
      <c r="C263" s="73" t="s">
        <v>1053</v>
      </c>
      <c r="D263" s="67" t="s">
        <v>724</v>
      </c>
    </row>
    <row r="267" spans="1:4">
      <c r="A267" s="69" t="s">
        <v>1071</v>
      </c>
      <c r="B267" s="70" t="str">
        <f xml:space="preserve"> CONCATENATE("I-",A267)</f>
        <v>I-0050</v>
      </c>
      <c r="C267" s="71" t="s">
        <v>1187</v>
      </c>
      <c r="D267" s="76"/>
    </row>
    <row r="268" spans="1:4">
      <c r="A268" s="69" t="s">
        <v>903</v>
      </c>
      <c r="B268" s="72" t="str">
        <f>CONCATENATE($B$267,".",A268)</f>
        <v>I-0050.0001</v>
      </c>
      <c r="C268" s="73" t="s">
        <v>1188</v>
      </c>
      <c r="D268" s="67" t="s">
        <v>724</v>
      </c>
    </row>
    <row r="269" spans="1:4">
      <c r="A269" s="69" t="s">
        <v>906</v>
      </c>
      <c r="B269" s="72" t="str">
        <f>CONCATENATE($B$267,".",A269)</f>
        <v>I-0050.0002</v>
      </c>
      <c r="C269" s="73" t="s">
        <v>1189</v>
      </c>
      <c r="D269" s="67" t="s">
        <v>1100</v>
      </c>
    </row>
    <row r="270" spans="1:4">
      <c r="A270" s="69" t="s">
        <v>908</v>
      </c>
      <c r="B270" s="72" t="str">
        <f>CONCATENATE($B$267,".",A270)</f>
        <v>I-0050.0003</v>
      </c>
      <c r="C270" s="73" t="s">
        <v>1190</v>
      </c>
      <c r="D270" s="67" t="s">
        <v>1100</v>
      </c>
    </row>
    <row r="271" spans="1:4">
      <c r="A271" s="69" t="s">
        <v>910</v>
      </c>
      <c r="B271" s="72" t="str">
        <f>CONCATENATE($B$267,".",A271)</f>
        <v>I-0050.0004</v>
      </c>
      <c r="C271" s="73" t="s">
        <v>1191</v>
      </c>
      <c r="D271" s="67" t="s">
        <v>1100</v>
      </c>
    </row>
    <row r="275" spans="1:4">
      <c r="A275" s="69" t="s">
        <v>1192</v>
      </c>
      <c r="B275" s="70" t="str">
        <f xml:space="preserve"> CONCATENATE("I-",A275)</f>
        <v>I-0051</v>
      </c>
      <c r="C275" s="71" t="s">
        <v>1193</v>
      </c>
      <c r="D275" s="76"/>
    </row>
    <row r="276" spans="1:4">
      <c r="A276" s="69" t="s">
        <v>903</v>
      </c>
      <c r="B276" s="72" t="str">
        <f>CONCATENATE($B$275,".",A276)</f>
        <v>I-0051.0001</v>
      </c>
      <c r="C276" s="73" t="s">
        <v>1194</v>
      </c>
      <c r="D276" s="67" t="s">
        <v>724</v>
      </c>
    </row>
    <row r="277" spans="1:4">
      <c r="A277" s="69" t="s">
        <v>906</v>
      </c>
      <c r="B277" s="72" t="str">
        <f>CONCATENATE($B$275,".",A277)</f>
        <v>I-0051.0002</v>
      </c>
      <c r="C277" s="73" t="s">
        <v>1195</v>
      </c>
      <c r="D277" s="67" t="s">
        <v>1100</v>
      </c>
    </row>
    <row r="278" spans="1:4">
      <c r="A278" s="69" t="s">
        <v>908</v>
      </c>
      <c r="B278" s="72" t="str">
        <f>CONCATENATE($B$275,".",A278)</f>
        <v>I-0051.0003</v>
      </c>
      <c r="C278" s="73" t="s">
        <v>1196</v>
      </c>
      <c r="D278" s="67" t="s">
        <v>1100</v>
      </c>
    </row>
    <row r="279" spans="1:4">
      <c r="A279" s="69" t="s">
        <v>910</v>
      </c>
      <c r="B279" s="72" t="str">
        <f>CONCATENATE($B$275,".",A279)</f>
        <v>I-0051.0004</v>
      </c>
      <c r="C279" s="73"/>
      <c r="D279" s="67"/>
    </row>
    <row r="282" spans="1:4">
      <c r="A282" s="69" t="s">
        <v>1197</v>
      </c>
      <c r="B282" s="70" t="str">
        <f xml:space="preserve"> CONCATENATE("I-",A282)</f>
        <v>I-0052</v>
      </c>
      <c r="C282" s="71" t="s">
        <v>1198</v>
      </c>
      <c r="D282" s="76"/>
    </row>
    <row r="283" spans="1:4">
      <c r="A283" s="69" t="s">
        <v>903</v>
      </c>
      <c r="B283" s="72" t="str">
        <f>CONCATENATE($B$282,".",A283)</f>
        <v>I-0052.0001</v>
      </c>
      <c r="C283" s="73" t="s">
        <v>1199</v>
      </c>
      <c r="D283" s="67" t="s">
        <v>724</v>
      </c>
    </row>
    <row r="284" spans="1:4">
      <c r="A284" s="69" t="s">
        <v>906</v>
      </c>
      <c r="B284" s="72" t="str">
        <f>CONCATENATE($B$282,".",A284)</f>
        <v>I-0052.0002</v>
      </c>
      <c r="C284" s="73" t="s">
        <v>1200</v>
      </c>
      <c r="D284" s="67" t="s">
        <v>724</v>
      </c>
    </row>
    <row r="285" spans="1:4">
      <c r="A285" s="69" t="s">
        <v>908</v>
      </c>
      <c r="B285" s="72" t="str">
        <f>CONCATENATE($B$282,".",A285)</f>
        <v>I-0052.0003</v>
      </c>
      <c r="C285" s="73" t="s">
        <v>1201</v>
      </c>
      <c r="D285" s="67" t="s">
        <v>1100</v>
      </c>
    </row>
    <row r="286" spans="1:4">
      <c r="A286" s="69" t="s">
        <v>910</v>
      </c>
      <c r="B286" s="72" t="str">
        <f>CONCATENATE($B$282,".",A286)</f>
        <v>I-0052.0004</v>
      </c>
      <c r="C286" s="73" t="s">
        <v>1202</v>
      </c>
      <c r="D286" s="67" t="s">
        <v>3</v>
      </c>
    </row>
    <row r="289" spans="1:4">
      <c r="A289" s="69" t="s">
        <v>1203</v>
      </c>
      <c r="B289" s="70" t="str">
        <f xml:space="preserve"> CONCATENATE("I-",A289)</f>
        <v>I-0053</v>
      </c>
      <c r="C289" s="71" t="s">
        <v>1204</v>
      </c>
      <c r="D289" s="76"/>
    </row>
    <row r="290" spans="1:4">
      <c r="A290" s="69" t="s">
        <v>903</v>
      </c>
      <c r="B290" s="72" t="str">
        <f>CONCATENATE($B$289,".",A290)</f>
        <v>I-0053.0001</v>
      </c>
      <c r="C290" s="73" t="s">
        <v>1205</v>
      </c>
      <c r="D290" s="67" t="s">
        <v>3</v>
      </c>
    </row>
    <row r="291" spans="1:4">
      <c r="A291" s="69" t="s">
        <v>906</v>
      </c>
      <c r="B291" s="72" t="str">
        <f>CONCATENATE($B$289,".",A291)</f>
        <v>I-0053.0002</v>
      </c>
      <c r="C291" s="73" t="s">
        <v>1206</v>
      </c>
      <c r="D291" s="67" t="s">
        <v>3</v>
      </c>
    </row>
    <row r="292" spans="1:4">
      <c r="A292" s="69" t="s">
        <v>908</v>
      </c>
      <c r="B292" s="72" t="str">
        <f>CONCATENATE($B$289,".",A292)</f>
        <v>I-0053.0003</v>
      </c>
      <c r="C292" s="73" t="s">
        <v>1207</v>
      </c>
      <c r="D292" s="67" t="s">
        <v>1100</v>
      </c>
    </row>
    <row r="293" spans="1:4">
      <c r="A293" s="69" t="s">
        <v>910</v>
      </c>
      <c r="B293" s="72" t="str">
        <f>CONCATENATE($B$289,".",A293)</f>
        <v>I-0053.0004</v>
      </c>
      <c r="C293" s="73"/>
      <c r="D293" s="67"/>
    </row>
    <row r="295" spans="1:4">
      <c r="A295" s="69" t="s">
        <v>1208</v>
      </c>
      <c r="B295" s="70" t="str">
        <f xml:space="preserve"> CONCATENATE("I-",A295)</f>
        <v>I-0054</v>
      </c>
      <c r="C295" s="71" t="s">
        <v>1209</v>
      </c>
      <c r="D295" s="76"/>
    </row>
    <row r="296" spans="1:4">
      <c r="A296" s="69" t="s">
        <v>903</v>
      </c>
      <c r="B296" s="72" t="str">
        <f>CONCATENATE($B$295,".",A296)</f>
        <v>I-0054.0001</v>
      </c>
      <c r="C296" s="73" t="s">
        <v>1210</v>
      </c>
      <c r="D296" s="67" t="s">
        <v>3</v>
      </c>
    </row>
    <row r="297" spans="1:4">
      <c r="A297" s="69" t="s">
        <v>906</v>
      </c>
      <c r="B297" s="72" t="str">
        <f t="shared" ref="B297:B312" si="13">CONCATENATE($B$295,".",A297)</f>
        <v>I-0054.0002</v>
      </c>
      <c r="C297" s="73" t="s">
        <v>1149</v>
      </c>
      <c r="D297" s="67" t="s">
        <v>4</v>
      </c>
    </row>
    <row r="298" spans="1:4">
      <c r="A298" s="69" t="s">
        <v>908</v>
      </c>
      <c r="B298" s="72" t="str">
        <f t="shared" si="13"/>
        <v>I-0054.0003</v>
      </c>
      <c r="C298" s="73" t="s">
        <v>1211</v>
      </c>
      <c r="D298" s="67" t="s">
        <v>4</v>
      </c>
    </row>
    <row r="299" spans="1:4">
      <c r="A299" s="69" t="s">
        <v>910</v>
      </c>
      <c r="B299" s="72" t="str">
        <f t="shared" si="13"/>
        <v>I-0054.0004</v>
      </c>
      <c r="C299" s="73" t="s">
        <v>1212</v>
      </c>
      <c r="D299" s="67" t="s">
        <v>724</v>
      </c>
    </row>
    <row r="300" spans="1:4">
      <c r="A300" s="69" t="s">
        <v>912</v>
      </c>
      <c r="B300" s="72" t="str">
        <f t="shared" si="13"/>
        <v>I-0054.0005</v>
      </c>
      <c r="C300" s="73" t="s">
        <v>1213</v>
      </c>
      <c r="D300" s="67" t="s">
        <v>724</v>
      </c>
    </row>
    <row r="301" spans="1:4">
      <c r="A301" s="69" t="s">
        <v>914</v>
      </c>
      <c r="B301" s="72" t="str">
        <f t="shared" si="13"/>
        <v>I-0054.0006</v>
      </c>
      <c r="C301" s="73" t="s">
        <v>1150</v>
      </c>
      <c r="D301" s="67" t="s">
        <v>1100</v>
      </c>
    </row>
    <row r="302" spans="1:4">
      <c r="A302" s="69" t="s">
        <v>916</v>
      </c>
      <c r="B302" s="72" t="str">
        <f t="shared" si="13"/>
        <v>I-0054.0007</v>
      </c>
      <c r="C302" s="73" t="s">
        <v>1214</v>
      </c>
      <c r="D302" s="67" t="s">
        <v>1100</v>
      </c>
    </row>
    <row r="303" spans="1:4">
      <c r="A303" s="69" t="s">
        <v>932</v>
      </c>
      <c r="B303" s="72" t="str">
        <f t="shared" si="13"/>
        <v>I-0054.0008</v>
      </c>
      <c r="C303" s="73" t="s">
        <v>1215</v>
      </c>
      <c r="D303" s="67" t="s">
        <v>1100</v>
      </c>
    </row>
    <row r="304" spans="1:4">
      <c r="A304" s="69" t="s">
        <v>934</v>
      </c>
      <c r="B304" s="72" t="str">
        <f t="shared" si="13"/>
        <v>I-0054.0009</v>
      </c>
      <c r="C304" s="73" t="s">
        <v>1216</v>
      </c>
      <c r="D304" s="67" t="s">
        <v>1148</v>
      </c>
    </row>
    <row r="305" spans="1:4">
      <c r="A305" s="69" t="s">
        <v>936</v>
      </c>
      <c r="B305" s="72" t="str">
        <f t="shared" si="13"/>
        <v>I-0054.0010</v>
      </c>
      <c r="C305" s="73" t="s">
        <v>1217</v>
      </c>
      <c r="D305" s="67" t="s">
        <v>4</v>
      </c>
    </row>
    <row r="306" spans="1:4">
      <c r="A306" s="69" t="s">
        <v>937</v>
      </c>
      <c r="B306" s="72" t="str">
        <f t="shared" si="13"/>
        <v>I-0054.0011</v>
      </c>
      <c r="C306" s="73" t="s">
        <v>1218</v>
      </c>
      <c r="D306" s="67" t="s">
        <v>4</v>
      </c>
    </row>
    <row r="307" spans="1:4">
      <c r="A307" s="69" t="s">
        <v>939</v>
      </c>
      <c r="B307" s="72" t="str">
        <f t="shared" si="13"/>
        <v>I-0054.0012</v>
      </c>
      <c r="C307" s="73" t="s">
        <v>1219</v>
      </c>
      <c r="D307" s="67" t="s">
        <v>4</v>
      </c>
    </row>
    <row r="308" spans="1:4">
      <c r="A308" s="69" t="s">
        <v>997</v>
      </c>
      <c r="B308" s="72" t="str">
        <f t="shared" si="13"/>
        <v>I-0054.0013</v>
      </c>
      <c r="C308" s="73" t="s">
        <v>1220</v>
      </c>
      <c r="D308" s="67" t="s">
        <v>1100</v>
      </c>
    </row>
    <row r="309" spans="1:4">
      <c r="A309" s="69" t="s">
        <v>1010</v>
      </c>
      <c r="B309" s="72" t="str">
        <f t="shared" si="13"/>
        <v>I-0054.0014</v>
      </c>
      <c r="C309" s="73" t="s">
        <v>1221</v>
      </c>
      <c r="D309" s="67" t="s">
        <v>1100</v>
      </c>
    </row>
    <row r="310" spans="1:4">
      <c r="A310" s="69" t="s">
        <v>1014</v>
      </c>
      <c r="B310" s="72" t="str">
        <f t="shared" si="13"/>
        <v>I-0054.0015</v>
      </c>
      <c r="C310" s="73" t="s">
        <v>1222</v>
      </c>
      <c r="D310" s="67" t="s">
        <v>5</v>
      </c>
    </row>
    <row r="311" spans="1:4">
      <c r="A311" s="69" t="s">
        <v>1026</v>
      </c>
      <c r="B311" s="72" t="str">
        <f t="shared" si="13"/>
        <v>I-0054.0016</v>
      </c>
      <c r="C311" s="73" t="s">
        <v>1223</v>
      </c>
      <c r="D311" s="67" t="s">
        <v>4</v>
      </c>
    </row>
    <row r="312" spans="1:4">
      <c r="A312" s="69" t="s">
        <v>1036</v>
      </c>
      <c r="B312" s="72" t="str">
        <f t="shared" si="13"/>
        <v>I-0054.0017</v>
      </c>
      <c r="C312" s="73" t="s">
        <v>1224</v>
      </c>
      <c r="D312" s="67" t="s">
        <v>3</v>
      </c>
    </row>
    <row r="314" spans="1:4">
      <c r="A314" s="69" t="s">
        <v>1225</v>
      </c>
      <c r="B314" s="70" t="str">
        <f xml:space="preserve"> CONCATENATE("I-",A314)</f>
        <v>I-0055</v>
      </c>
      <c r="C314" s="71" t="s">
        <v>1226</v>
      </c>
      <c r="D314" s="76"/>
    </row>
    <row r="315" spans="1:4">
      <c r="A315" s="69" t="s">
        <v>903</v>
      </c>
      <c r="B315" s="72" t="str">
        <f>CONCATENATE($B$314,".",A315)</f>
        <v>I-0055.0001</v>
      </c>
      <c r="C315" s="73" t="s">
        <v>1227</v>
      </c>
      <c r="D315" s="67" t="s">
        <v>3</v>
      </c>
    </row>
    <row r="316" spans="1:4">
      <c r="A316" s="69" t="s">
        <v>906</v>
      </c>
      <c r="B316" s="72" t="str">
        <f>CONCATENATE($B$314,".",A316)</f>
        <v>I-0055.0002</v>
      </c>
      <c r="C316" s="73" t="s">
        <v>1228</v>
      </c>
      <c r="D316" s="67" t="s">
        <v>1229</v>
      </c>
    </row>
    <row r="317" spans="1:4">
      <c r="A317" s="69" t="s">
        <v>908</v>
      </c>
      <c r="B317" s="72" t="str">
        <f>CONCATENATE($B$314,".",A317)</f>
        <v>I-0055.0003</v>
      </c>
      <c r="C317" s="73" t="s">
        <v>1230</v>
      </c>
      <c r="D317" s="67" t="s">
        <v>724</v>
      </c>
    </row>
    <row r="318" spans="1:4">
      <c r="A318" s="69" t="s">
        <v>910</v>
      </c>
      <c r="B318" s="72" t="str">
        <f>CONCATENATE($B$314,".",A318)</f>
        <v>I-0055.0004</v>
      </c>
      <c r="C318" s="73"/>
      <c r="D318" s="67"/>
    </row>
    <row r="321" spans="1:4">
      <c r="A321" s="69" t="s">
        <v>1231</v>
      </c>
      <c r="B321" s="70" t="str">
        <f xml:space="preserve"> CONCATENATE("I-",A321)</f>
        <v>I-0056</v>
      </c>
      <c r="C321" s="71" t="s">
        <v>1232</v>
      </c>
      <c r="D321" s="76"/>
    </row>
    <row r="322" spans="1:4">
      <c r="A322" s="69" t="s">
        <v>903</v>
      </c>
      <c r="B322" s="72" t="str">
        <f>CONCATENATE($B$321,".",A322)</f>
        <v>I-0056.0001</v>
      </c>
      <c r="C322" s="73" t="s">
        <v>1233</v>
      </c>
      <c r="D322" s="67" t="s">
        <v>3</v>
      </c>
    </row>
    <row r="323" spans="1:4">
      <c r="A323" s="69" t="s">
        <v>906</v>
      </c>
      <c r="B323" s="72" t="str">
        <f>CONCATENATE($B$321,".",A323)</f>
        <v>I-0056.0002</v>
      </c>
      <c r="C323" s="73" t="s">
        <v>1234</v>
      </c>
      <c r="D323" s="67" t="s">
        <v>3</v>
      </c>
    </row>
    <row r="324" spans="1:4">
      <c r="A324" s="69" t="s">
        <v>908</v>
      </c>
      <c r="B324" s="72" t="str">
        <f>CONCATENATE($B$321,".",A324)</f>
        <v>I-0056.0003</v>
      </c>
      <c r="C324" s="73"/>
      <c r="D324" s="67"/>
    </row>
    <row r="325" spans="1:4">
      <c r="A325" s="69" t="s">
        <v>910</v>
      </c>
      <c r="B325" s="72" t="str">
        <f>CONCATENATE($B$321,".",A325)</f>
        <v>I-0056.0004</v>
      </c>
      <c r="C325" s="73"/>
      <c r="D325" s="67"/>
    </row>
  </sheetData>
  <conditionalFormatting sqref="C3">
    <cfRule type="expression" dxfId="96" priority="100" stopIfTrue="1">
      <formula>#REF!&gt;0</formula>
    </cfRule>
    <cfRule type="expression" dxfId="95" priority="101" stopIfTrue="1">
      <formula>#REF!&gt;0</formula>
    </cfRule>
    <cfRule type="expression" dxfId="94" priority="102" stopIfTrue="1">
      <formula>#REF!&gt;0</formula>
    </cfRule>
  </conditionalFormatting>
  <conditionalFormatting sqref="C19 C262:C263">
    <cfRule type="expression" dxfId="93" priority="97" stopIfTrue="1">
      <formula>#REF!&gt;0</formula>
    </cfRule>
    <cfRule type="expression" dxfId="92" priority="98" stopIfTrue="1">
      <formula>#REF!&gt;0</formula>
    </cfRule>
    <cfRule type="expression" dxfId="91" priority="99" stopIfTrue="1">
      <formula>#REF!&gt;0</formula>
    </cfRule>
  </conditionalFormatting>
  <conditionalFormatting sqref="C31">
    <cfRule type="expression" dxfId="90" priority="94" stopIfTrue="1">
      <formula>#REF!&gt;0</formula>
    </cfRule>
    <cfRule type="expression" dxfId="89" priority="95" stopIfTrue="1">
      <formula>#REF!&gt;0</formula>
    </cfRule>
    <cfRule type="expression" dxfId="88" priority="96" stopIfTrue="1">
      <formula>#REF!&gt;0</formula>
    </cfRule>
  </conditionalFormatting>
  <conditionalFormatting sqref="C258">
    <cfRule type="expression" dxfId="87" priority="91" stopIfTrue="1">
      <formula>#REF!&gt;0</formula>
    </cfRule>
    <cfRule type="expression" dxfId="86" priority="92" stopIfTrue="1">
      <formula>#REF!&gt;0</formula>
    </cfRule>
    <cfRule type="expression" dxfId="85" priority="93" stopIfTrue="1">
      <formula>#REF!&gt;0</formula>
    </cfRule>
  </conditionalFormatting>
  <conditionalFormatting sqref="C109">
    <cfRule type="expression" dxfId="84" priority="88" stopIfTrue="1">
      <formula>#REF!&gt;0</formula>
    </cfRule>
    <cfRule type="expression" dxfId="83" priority="89" stopIfTrue="1">
      <formula>#REF!&gt;0</formula>
    </cfRule>
    <cfRule type="expression" dxfId="82" priority="90" stopIfTrue="1">
      <formula>#REF!&gt;0</formula>
    </cfRule>
  </conditionalFormatting>
  <conditionalFormatting sqref="C117">
    <cfRule type="expression" dxfId="81" priority="85" stopIfTrue="1">
      <formula>#REF!&gt;0</formula>
    </cfRule>
    <cfRule type="expression" dxfId="80" priority="86" stopIfTrue="1">
      <formula>#REF!&gt;0</formula>
    </cfRule>
    <cfRule type="expression" dxfId="79" priority="87" stopIfTrue="1">
      <formula>#REF!&gt;0</formula>
    </cfRule>
  </conditionalFormatting>
  <conditionalFormatting sqref="C126">
    <cfRule type="expression" dxfId="78" priority="82" stopIfTrue="1">
      <formula>#REF!&gt;0</formula>
    </cfRule>
    <cfRule type="expression" dxfId="77" priority="83" stopIfTrue="1">
      <formula>#REF!&gt;0</formula>
    </cfRule>
    <cfRule type="expression" dxfId="76" priority="84" stopIfTrue="1">
      <formula>#REF!&gt;0</formula>
    </cfRule>
  </conditionalFormatting>
  <conditionalFormatting sqref="C143">
    <cfRule type="expression" dxfId="75" priority="79" stopIfTrue="1">
      <formula>#REF!&gt;0</formula>
    </cfRule>
    <cfRule type="expression" dxfId="74" priority="80" stopIfTrue="1">
      <formula>#REF!&gt;0</formula>
    </cfRule>
    <cfRule type="expression" dxfId="73" priority="81" stopIfTrue="1">
      <formula>#REF!&gt;0</formula>
    </cfRule>
  </conditionalFormatting>
  <conditionalFormatting sqref="C148">
    <cfRule type="expression" dxfId="72" priority="76" stopIfTrue="1">
      <formula>#REF!&gt;0</formula>
    </cfRule>
    <cfRule type="expression" dxfId="71" priority="77" stopIfTrue="1">
      <formula>#REF!&gt;0</formula>
    </cfRule>
    <cfRule type="expression" dxfId="70" priority="78" stopIfTrue="1">
      <formula>#REF!&gt;0</formula>
    </cfRule>
  </conditionalFormatting>
  <conditionalFormatting sqref="C163">
    <cfRule type="expression" dxfId="69" priority="73" stopIfTrue="1">
      <formula>#REF!&gt;0</formula>
    </cfRule>
    <cfRule type="expression" dxfId="68" priority="74" stopIfTrue="1">
      <formula>#REF!&gt;0</formula>
    </cfRule>
    <cfRule type="expression" dxfId="67" priority="75" stopIfTrue="1">
      <formula>#REF!&gt;0</formula>
    </cfRule>
  </conditionalFormatting>
  <conditionalFormatting sqref="C175">
    <cfRule type="expression" dxfId="66" priority="70" stopIfTrue="1">
      <formula>#REF!&gt;0</formula>
    </cfRule>
    <cfRule type="expression" dxfId="65" priority="71" stopIfTrue="1">
      <formula>#REF!&gt;0</formula>
    </cfRule>
    <cfRule type="expression" dxfId="64" priority="72" stopIfTrue="1">
      <formula>#REF!&gt;0</formula>
    </cfRule>
  </conditionalFormatting>
  <conditionalFormatting sqref="C187">
    <cfRule type="expression" dxfId="63" priority="64" stopIfTrue="1">
      <formula>#REF!&gt;0</formula>
    </cfRule>
    <cfRule type="expression" dxfId="62" priority="65" stopIfTrue="1">
      <formula>#REF!&gt;0</formula>
    </cfRule>
    <cfRule type="expression" dxfId="61" priority="66" stopIfTrue="1">
      <formula>#REF!&gt;0</formula>
    </cfRule>
  </conditionalFormatting>
  <conditionalFormatting sqref="C216">
    <cfRule type="expression" dxfId="60" priority="61" stopIfTrue="1">
      <formula>#REF!&gt;0</formula>
    </cfRule>
    <cfRule type="expression" dxfId="59" priority="62" stopIfTrue="1">
      <formula>#REF!&gt;0</formula>
    </cfRule>
    <cfRule type="expression" dxfId="58" priority="63" stopIfTrue="1">
      <formula>#REF!&gt;0</formula>
    </cfRule>
  </conditionalFormatting>
  <conditionalFormatting sqref="C224">
    <cfRule type="expression" dxfId="57" priority="58" stopIfTrue="1">
      <formula>#REF!&gt;0</formula>
    </cfRule>
    <cfRule type="expression" dxfId="56" priority="59" stopIfTrue="1">
      <formula>#REF!&gt;0</formula>
    </cfRule>
    <cfRule type="expression" dxfId="55" priority="60" stopIfTrue="1">
      <formula>#REF!&gt;0</formula>
    </cfRule>
  </conditionalFormatting>
  <conditionalFormatting sqref="C13">
    <cfRule type="expression" dxfId="54" priority="55" stopIfTrue="1">
      <formula>#REF!&gt;0</formula>
    </cfRule>
    <cfRule type="expression" dxfId="53" priority="56" stopIfTrue="1">
      <formula>#REF!&gt;0</formula>
    </cfRule>
    <cfRule type="expression" dxfId="52" priority="57" stopIfTrue="1">
      <formula>#REF!&gt;0</formula>
    </cfRule>
  </conditionalFormatting>
  <conditionalFormatting sqref="C47">
    <cfRule type="expression" dxfId="51" priority="52" stopIfTrue="1">
      <formula>#REF!&gt;0</formula>
    </cfRule>
    <cfRule type="expression" dxfId="50" priority="53" stopIfTrue="1">
      <formula>#REF!&gt;0</formula>
    </cfRule>
    <cfRule type="expression" dxfId="49" priority="54" stopIfTrue="1">
      <formula>#REF!&gt;0</formula>
    </cfRule>
  </conditionalFormatting>
  <conditionalFormatting sqref="C60">
    <cfRule type="expression" dxfId="48" priority="49" stopIfTrue="1">
      <formula>#REF!&gt;0</formula>
    </cfRule>
    <cfRule type="expression" dxfId="47" priority="50" stopIfTrue="1">
      <formula>#REF!&gt;0</formula>
    </cfRule>
    <cfRule type="expression" dxfId="46" priority="51" stopIfTrue="1">
      <formula>#REF!&gt;0</formula>
    </cfRule>
  </conditionalFormatting>
  <conditionalFormatting sqref="C85">
    <cfRule type="expression" dxfId="45" priority="46" stopIfTrue="1">
      <formula>#REF!&gt;0</formula>
    </cfRule>
    <cfRule type="expression" dxfId="44" priority="47" stopIfTrue="1">
      <formula>#REF!&gt;0</formula>
    </cfRule>
    <cfRule type="expression" dxfId="43" priority="48" stopIfTrue="1">
      <formula>#REF!&gt;0</formula>
    </cfRule>
  </conditionalFormatting>
  <conditionalFormatting sqref="C78">
    <cfRule type="expression" dxfId="42" priority="43" stopIfTrue="1">
      <formula>#REF!&gt;0</formula>
    </cfRule>
    <cfRule type="expression" dxfId="41" priority="44" stopIfTrue="1">
      <formula>#REF!&gt;0</formula>
    </cfRule>
    <cfRule type="expression" dxfId="40" priority="45" stopIfTrue="1">
      <formula>#REF!&gt;0</formula>
    </cfRule>
  </conditionalFormatting>
  <conditionalFormatting sqref="C92">
    <cfRule type="expression" dxfId="39" priority="40" stopIfTrue="1">
      <formula>#REF!&gt;0</formula>
    </cfRule>
    <cfRule type="expression" dxfId="38" priority="41" stopIfTrue="1">
      <formula>#REF!&gt;0</formula>
    </cfRule>
    <cfRule type="expression" dxfId="37" priority="42" stopIfTrue="1">
      <formula>#REF!&gt;0</formula>
    </cfRule>
  </conditionalFormatting>
  <conditionalFormatting sqref="C99">
    <cfRule type="expression" dxfId="36" priority="37" stopIfTrue="1">
      <formula>#REF!&gt;0</formula>
    </cfRule>
    <cfRule type="expression" dxfId="35" priority="38" stopIfTrue="1">
      <formula>#REF!&gt;0</formula>
    </cfRule>
    <cfRule type="expression" dxfId="34" priority="39" stopIfTrue="1">
      <formula>#REF!&gt;0</formula>
    </cfRule>
  </conditionalFormatting>
  <conditionalFormatting sqref="C239">
    <cfRule type="expression" dxfId="33" priority="34" stopIfTrue="1">
      <formula>#REF!&gt;0</formula>
    </cfRule>
    <cfRule type="expression" dxfId="32" priority="35" stopIfTrue="1">
      <formula>#REF!&gt;0</formula>
    </cfRule>
    <cfRule type="expression" dxfId="31" priority="36" stopIfTrue="1">
      <formula>#REF!&gt;0</formula>
    </cfRule>
  </conditionalFormatting>
  <conditionalFormatting sqref="C246">
    <cfRule type="expression" dxfId="30" priority="31" stopIfTrue="1">
      <formula>#REF!&gt;0</formula>
    </cfRule>
    <cfRule type="expression" dxfId="29" priority="32" stopIfTrue="1">
      <formula>#REF!&gt;0</formula>
    </cfRule>
    <cfRule type="expression" dxfId="28" priority="33" stopIfTrue="1">
      <formula>#REF!&gt;0</formula>
    </cfRule>
  </conditionalFormatting>
  <conditionalFormatting sqref="C253">
    <cfRule type="expression" dxfId="27" priority="25" stopIfTrue="1">
      <formula>#REF!&gt;0</formula>
    </cfRule>
    <cfRule type="expression" dxfId="26" priority="26" stopIfTrue="1">
      <formula>#REF!&gt;0</formula>
    </cfRule>
    <cfRule type="expression" dxfId="25" priority="27" stopIfTrue="1">
      <formula>#REF!&gt;0</formula>
    </cfRule>
  </conditionalFormatting>
  <conditionalFormatting sqref="C136">
    <cfRule type="expression" dxfId="24" priority="22" stopIfTrue="1">
      <formula>#REF!&gt;0</formula>
    </cfRule>
    <cfRule type="expression" dxfId="23" priority="23" stopIfTrue="1">
      <formula>#REF!&gt;0</formula>
    </cfRule>
    <cfRule type="expression" dxfId="22" priority="24" stopIfTrue="1">
      <formula>#REF!&gt;0</formula>
    </cfRule>
  </conditionalFormatting>
  <conditionalFormatting sqref="C267">
    <cfRule type="expression" dxfId="21" priority="19" stopIfTrue="1">
      <formula>#REF!&gt;0</formula>
    </cfRule>
    <cfRule type="expression" dxfId="20" priority="20" stopIfTrue="1">
      <formula>#REF!&gt;0</formula>
    </cfRule>
    <cfRule type="expression" dxfId="19" priority="21" stopIfTrue="1">
      <formula>#REF!&gt;0</formula>
    </cfRule>
  </conditionalFormatting>
  <conditionalFormatting sqref="C275">
    <cfRule type="expression" dxfId="18" priority="16" stopIfTrue="1">
      <formula>#REF!&gt;0</formula>
    </cfRule>
    <cfRule type="expression" dxfId="17" priority="17" stopIfTrue="1">
      <formula>#REF!&gt;0</formula>
    </cfRule>
    <cfRule type="expression" dxfId="16" priority="18" stopIfTrue="1">
      <formula>#REF!&gt;0</formula>
    </cfRule>
  </conditionalFormatting>
  <conditionalFormatting sqref="C282">
    <cfRule type="expression" dxfId="15" priority="13" stopIfTrue="1">
      <formula>#REF!&gt;0</formula>
    </cfRule>
    <cfRule type="expression" dxfId="14" priority="14" stopIfTrue="1">
      <formula>#REF!&gt;0</formula>
    </cfRule>
    <cfRule type="expression" dxfId="13" priority="15" stopIfTrue="1">
      <formula>#REF!&gt;0</formula>
    </cfRule>
  </conditionalFormatting>
  <conditionalFormatting sqref="C289">
    <cfRule type="expression" dxfId="12" priority="10" stopIfTrue="1">
      <formula>#REF!&gt;0</formula>
    </cfRule>
    <cfRule type="expression" dxfId="11" priority="11" stopIfTrue="1">
      <formula>#REF!&gt;0</formula>
    </cfRule>
    <cfRule type="expression" dxfId="10" priority="12" stopIfTrue="1">
      <formula>#REF!&gt;0</formula>
    </cfRule>
  </conditionalFormatting>
  <conditionalFormatting sqref="C295">
    <cfRule type="expression" dxfId="9" priority="7" stopIfTrue="1">
      <formula>#REF!&gt;0</formula>
    </cfRule>
    <cfRule type="expression" dxfId="8" priority="8" stopIfTrue="1">
      <formula>#REF!&gt;0</formula>
    </cfRule>
    <cfRule type="expression" dxfId="7" priority="9" stopIfTrue="1">
      <formula>#REF!&gt;0</formula>
    </cfRule>
  </conditionalFormatting>
  <conditionalFormatting sqref="C314">
    <cfRule type="expression" dxfId="6" priority="4" stopIfTrue="1">
      <formula>#REF!&gt;0</formula>
    </cfRule>
    <cfRule type="expression" dxfId="5" priority="5" stopIfTrue="1">
      <formula>#REF!&gt;0</formula>
    </cfRule>
    <cfRule type="expression" dxfId="4" priority="6" stopIfTrue="1">
      <formula>#REF!&gt;0</formula>
    </cfRule>
  </conditionalFormatting>
  <conditionalFormatting sqref="C321">
    <cfRule type="expression" dxfId="3" priority="1" stopIfTrue="1">
      <formula>#REF!&gt;0</formula>
    </cfRule>
    <cfRule type="expression" dxfId="2" priority="2" stopIfTrue="1">
      <formula>#REF!&gt;0</formula>
    </cfRule>
    <cfRule type="expression" dxfId="1"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L82"/>
  <sheetViews>
    <sheetView workbookViewId="0">
      <selection activeCell="I3" sqref="I3"/>
    </sheetView>
  </sheetViews>
  <sheetFormatPr baseColWidth="10" defaultRowHeight="12.75"/>
  <cols>
    <col min="1" max="1" width="29.85546875" customWidth="1"/>
    <col min="2" max="2" width="16.85546875" customWidth="1"/>
    <col min="6" max="6" width="19.85546875" customWidth="1"/>
    <col min="8" max="8" width="20.28515625" customWidth="1"/>
    <col min="10" max="10" width="22.28515625" bestFit="1" customWidth="1"/>
    <col min="11" max="11" width="27" customWidth="1"/>
    <col min="12" max="12" width="29.140625" customWidth="1"/>
  </cols>
  <sheetData>
    <row r="1" spans="1:10">
      <c r="A1" s="431" t="s">
        <v>7</v>
      </c>
      <c r="B1" s="431" t="s">
        <v>1123</v>
      </c>
    </row>
    <row r="2" spans="1:10">
      <c r="A2" s="431" t="s">
        <v>8</v>
      </c>
      <c r="B2" s="431" t="str">
        <f>+Obra</f>
        <v>BARRIO SAN CAYETANO - DPTO. CHIMBAS</v>
      </c>
    </row>
    <row r="3" spans="1:10">
      <c r="A3" s="431" t="s">
        <v>12</v>
      </c>
      <c r="B3" s="431" t="str">
        <f>+Ubicación</f>
        <v>DPTO. CHIMBAS</v>
      </c>
    </row>
    <row r="4" spans="1:10">
      <c r="A4" s="431" t="s">
        <v>11</v>
      </c>
      <c r="B4" t="str">
        <f>+Número_Licitación</f>
        <v>03/2019</v>
      </c>
    </row>
    <row r="5" spans="1:10">
      <c r="A5" s="431" t="s">
        <v>32</v>
      </c>
      <c r="B5" t="str">
        <f>+Número_Expediente</f>
        <v>501-002133-2019</v>
      </c>
    </row>
    <row r="6" spans="1:10">
      <c r="A6" s="431" t="s">
        <v>14</v>
      </c>
      <c r="B6" s="432">
        <f ca="1">+Presupuesto_Oficial</f>
        <v>0</v>
      </c>
    </row>
    <row r="7" spans="1:10">
      <c r="A7" s="431" t="s">
        <v>1104</v>
      </c>
      <c r="B7" s="487">
        <v>0.1</v>
      </c>
    </row>
    <row r="8" spans="1:10">
      <c r="A8" s="431" t="s">
        <v>1102</v>
      </c>
      <c r="B8" s="489" t="s">
        <v>1257</v>
      </c>
    </row>
    <row r="9" spans="1:10">
      <c r="A9" s="431" t="s">
        <v>13</v>
      </c>
      <c r="B9" s="488">
        <f>+Plazo_Obra</f>
        <v>360</v>
      </c>
    </row>
    <row r="10" spans="1:10">
      <c r="A10" s="431" t="s">
        <v>9</v>
      </c>
      <c r="B10" s="434" t="s">
        <v>1257</v>
      </c>
    </row>
    <row r="11" spans="1:10">
      <c r="A11" s="431" t="s">
        <v>42</v>
      </c>
      <c r="B11" s="432">
        <f ca="1">+CyP!C11</f>
        <v>0</v>
      </c>
    </row>
    <row r="14" spans="1:10">
      <c r="A14" t="s">
        <v>1258</v>
      </c>
      <c r="B14" s="431" t="s">
        <v>1259</v>
      </c>
    </row>
    <row r="16" spans="1:10">
      <c r="C16" s="434" t="s">
        <v>1385</v>
      </c>
      <c r="F16" s="542">
        <f>CyP!H16/Coef_Paso_Vivienda</f>
        <v>0</v>
      </c>
      <c r="J16" s="437">
        <f>+F16*Cant_Viv_P1</f>
        <v>0</v>
      </c>
    </row>
    <row r="17" spans="1:12">
      <c r="J17" s="437"/>
    </row>
    <row r="18" spans="1:12">
      <c r="C18" s="434" t="s">
        <v>1386</v>
      </c>
      <c r="F18" s="435">
        <f>CyP!H17/Coef_Paso_Vivienda</f>
        <v>0</v>
      </c>
      <c r="J18" s="437">
        <f>+F18*Cant_Viv_P2</f>
        <v>0</v>
      </c>
    </row>
    <row r="20" spans="1:12">
      <c r="B20" s="431" t="s">
        <v>1260</v>
      </c>
      <c r="J20" s="436">
        <f>SUM(J16:J18)</f>
        <v>0</v>
      </c>
      <c r="K20" s="538"/>
      <c r="L20" s="435"/>
    </row>
    <row r="23" spans="1:12">
      <c r="A23" t="s">
        <v>1261</v>
      </c>
      <c r="B23" s="431" t="s">
        <v>1323</v>
      </c>
      <c r="C23" s="431"/>
      <c r="D23" s="431"/>
      <c r="E23" s="431"/>
      <c r="F23" s="431"/>
      <c r="G23" s="431"/>
      <c r="H23" s="431"/>
    </row>
    <row r="25" spans="1:12">
      <c r="C25" t="s">
        <v>1262</v>
      </c>
      <c r="H25" s="435">
        <f ca="1">+SUM(CyP!H96:H110)/Coef_Paso_Infraestructura</f>
        <v>0</v>
      </c>
    </row>
    <row r="26" spans="1:12">
      <c r="H26" s="435"/>
    </row>
    <row r="27" spans="1:12">
      <c r="C27" t="s">
        <v>1298</v>
      </c>
      <c r="H27" s="435">
        <f ca="1">+CyP!H111/Coef_Paso_Infraestructura</f>
        <v>0</v>
      </c>
    </row>
    <row r="28" spans="1:12">
      <c r="H28" s="435"/>
    </row>
    <row r="29" spans="1:12">
      <c r="C29" t="s">
        <v>1242</v>
      </c>
      <c r="H29" s="435">
        <f ca="1">+CyP!H112/Coef_Paso_Infraestructura</f>
        <v>0</v>
      </c>
    </row>
    <row r="30" spans="1:12">
      <c r="H30" s="435"/>
    </row>
    <row r="31" spans="1:12">
      <c r="C31" t="s">
        <v>1299</v>
      </c>
      <c r="H31" s="435">
        <f ca="1">+CyP!H113/Coef_Paso_Infraestructura</f>
        <v>0</v>
      </c>
    </row>
    <row r="32" spans="1:12">
      <c r="H32" s="435"/>
    </row>
    <row r="33" spans="2:8">
      <c r="C33" t="s">
        <v>1263</v>
      </c>
      <c r="H33" s="435">
        <f ca="1">+SUM(CyP!H114:H119)/Coef_Paso_Infraestructura</f>
        <v>0</v>
      </c>
    </row>
    <row r="34" spans="2:8">
      <c r="H34" s="435"/>
    </row>
    <row r="35" spans="2:8">
      <c r="C35" t="s">
        <v>1264</v>
      </c>
      <c r="H35" s="435">
        <f ca="1">+SUM(CyP!H120:H128)/Coef_Paso_Infraestructura</f>
        <v>0</v>
      </c>
    </row>
    <row r="36" spans="2:8">
      <c r="H36" s="435"/>
    </row>
    <row r="37" spans="2:8">
      <c r="C37" t="s">
        <v>1321</v>
      </c>
      <c r="H37" s="435">
        <f ca="1">+SUM(CyP!H129:H134)/Coef_Paso_Infraestructura</f>
        <v>0</v>
      </c>
    </row>
    <row r="38" spans="2:8">
      <c r="H38" s="435"/>
    </row>
    <row r="39" spans="2:8">
      <c r="C39" t="s">
        <v>1233</v>
      </c>
      <c r="H39" s="435">
        <f ca="1">+CyP!H136/Coef_Paso_Infraestructura</f>
        <v>0</v>
      </c>
    </row>
    <row r="40" spans="2:8">
      <c r="H40" s="435"/>
    </row>
    <row r="41" spans="2:8">
      <c r="C41" t="s">
        <v>1376</v>
      </c>
      <c r="H41" s="435">
        <f ca="1">+CyP!H135/Coef_Paso_Infraestructura</f>
        <v>0</v>
      </c>
    </row>
    <row r="42" spans="2:8">
      <c r="H42" s="435"/>
    </row>
    <row r="43" spans="2:8">
      <c r="B43" s="431" t="s">
        <v>1324</v>
      </c>
      <c r="H43" s="432">
        <f ca="1">SUM(H25:H42)</f>
        <v>0</v>
      </c>
    </row>
    <row r="44" spans="2:8">
      <c r="B44" s="431"/>
      <c r="H44" s="432"/>
    </row>
    <row r="45" spans="2:8">
      <c r="B45" s="431" t="s">
        <v>1226</v>
      </c>
      <c r="H45" s="432"/>
    </row>
    <row r="46" spans="2:8">
      <c r="B46" s="431"/>
      <c r="H46" s="432"/>
    </row>
    <row r="47" spans="2:8">
      <c r="B47" s="431"/>
      <c r="C47" t="s">
        <v>1377</v>
      </c>
      <c r="H47" s="592">
        <f ca="1">+CyP!H138/Coef_Paso_Infraestructura</f>
        <v>0</v>
      </c>
    </row>
    <row r="48" spans="2:8">
      <c r="B48" s="431"/>
      <c r="H48" s="432"/>
    </row>
    <row r="49" spans="2:10">
      <c r="B49" s="431" t="s">
        <v>1394</v>
      </c>
      <c r="H49" s="432">
        <f ca="1">+H43+H47</f>
        <v>0</v>
      </c>
    </row>
    <row r="50" spans="2:10">
      <c r="B50" s="431"/>
      <c r="H50" s="432"/>
    </row>
    <row r="51" spans="2:10">
      <c r="B51" s="431"/>
      <c r="H51" s="435"/>
    </row>
    <row r="52" spans="2:10">
      <c r="B52" s="431" t="s">
        <v>1265</v>
      </c>
      <c r="H52" s="432">
        <f ca="1">H49</f>
        <v>0</v>
      </c>
      <c r="J52" s="436">
        <f>+J16+J18</f>
        <v>0</v>
      </c>
    </row>
    <row r="53" spans="2:10">
      <c r="H53" s="435"/>
      <c r="J53" s="436"/>
    </row>
    <row r="54" spans="2:10">
      <c r="C54" t="s">
        <v>1117</v>
      </c>
      <c r="F54" s="433">
        <v>0.15</v>
      </c>
      <c r="H54" s="435">
        <f ca="1">H52*F54</f>
        <v>0</v>
      </c>
      <c r="J54" s="437">
        <f>J52*F54</f>
        <v>0</v>
      </c>
    </row>
    <row r="55" spans="2:10">
      <c r="C55" t="s">
        <v>1266</v>
      </c>
      <c r="H55" s="432">
        <f ca="1">H52+H54</f>
        <v>0</v>
      </c>
      <c r="J55" s="436">
        <f>+J52+J54</f>
        <v>0</v>
      </c>
    </row>
    <row r="56" spans="2:10">
      <c r="H56" s="435"/>
      <c r="J56" s="437"/>
    </row>
    <row r="57" spans="2:10">
      <c r="C57" t="s">
        <v>1267</v>
      </c>
      <c r="F57" s="433">
        <v>0.1</v>
      </c>
      <c r="H57" s="435">
        <f ca="1">H52*F57</f>
        <v>0</v>
      </c>
      <c r="J57" s="437">
        <f>+J52*F57</f>
        <v>0</v>
      </c>
    </row>
    <row r="58" spans="2:10">
      <c r="C58" t="s">
        <v>1266</v>
      </c>
      <c r="F58" s="433"/>
      <c r="H58" s="432">
        <f ca="1">H55+H57</f>
        <v>0</v>
      </c>
      <c r="J58" s="436">
        <f>+J55+J57</f>
        <v>0</v>
      </c>
    </row>
    <row r="59" spans="2:10">
      <c r="F59" s="433"/>
      <c r="H59" s="435"/>
      <c r="J59" s="437"/>
    </row>
    <row r="60" spans="2:10">
      <c r="C60" t="s">
        <v>1268</v>
      </c>
      <c r="F60" s="433"/>
      <c r="H60" s="435"/>
      <c r="J60" s="437"/>
    </row>
    <row r="61" spans="2:10">
      <c r="C61" t="s">
        <v>1269</v>
      </c>
      <c r="F61" s="433">
        <v>0.105</v>
      </c>
      <c r="H61" s="435"/>
      <c r="J61" s="437">
        <f>+J58*F61</f>
        <v>0</v>
      </c>
    </row>
    <row r="62" spans="2:10">
      <c r="C62" t="s">
        <v>1270</v>
      </c>
      <c r="F62" s="433">
        <v>2.4E-2</v>
      </c>
      <c r="H62" s="435"/>
      <c r="J62" s="437">
        <f>+J58*F62</f>
        <v>0</v>
      </c>
    </row>
    <row r="63" spans="2:10">
      <c r="F63" s="433"/>
      <c r="H63" s="435"/>
    </row>
    <row r="64" spans="2:10">
      <c r="C64" t="s">
        <v>1271</v>
      </c>
      <c r="F64" s="433">
        <v>0.21</v>
      </c>
      <c r="H64" s="435">
        <f ca="1">H58*F64</f>
        <v>0</v>
      </c>
    </row>
    <row r="65" spans="1:12">
      <c r="C65" t="s">
        <v>1272</v>
      </c>
      <c r="F65" s="433">
        <v>2.4E-2</v>
      </c>
      <c r="H65" s="435">
        <f ca="1">H58*F65</f>
        <v>0</v>
      </c>
    </row>
    <row r="66" spans="1:12">
      <c r="H66" s="435"/>
    </row>
    <row r="67" spans="1:12">
      <c r="H67" s="435"/>
    </row>
    <row r="68" spans="1:12">
      <c r="H68" s="435"/>
    </row>
    <row r="69" spans="1:12">
      <c r="A69" s="431" t="s">
        <v>1322</v>
      </c>
      <c r="H69" s="432">
        <f ca="1">(H58+H64+H65)</f>
        <v>0</v>
      </c>
      <c r="L69" s="103"/>
    </row>
    <row r="71" spans="1:12">
      <c r="H71" s="435"/>
    </row>
    <row r="72" spans="1:12">
      <c r="A72" s="431" t="s">
        <v>1273</v>
      </c>
      <c r="J72" s="436">
        <f>+J58+J61+J62+0.02</f>
        <v>0.02</v>
      </c>
      <c r="K72" s="435"/>
      <c r="L72" s="539"/>
    </row>
    <row r="73" spans="1:12">
      <c r="H73" s="435"/>
    </row>
    <row r="75" spans="1:12">
      <c r="A75" s="431" t="s">
        <v>1274</v>
      </c>
      <c r="J75" s="436">
        <f ca="1">+H69+J72</f>
        <v>0.02</v>
      </c>
      <c r="K75" s="435"/>
      <c r="L75" s="435"/>
    </row>
    <row r="77" spans="1:12">
      <c r="A77" t="str">
        <f ca="1">+CyP!A156</f>
        <v>SON PESOS: CERO PESOS CON 00/100</v>
      </c>
      <c r="K77" s="435"/>
    </row>
    <row r="78" spans="1:12">
      <c r="K78" s="461"/>
    </row>
    <row r="79" spans="1:12">
      <c r="A79" t="s">
        <v>1275</v>
      </c>
    </row>
    <row r="80" spans="1:12">
      <c r="A80" t="s">
        <v>1276</v>
      </c>
      <c r="J80" s="461"/>
    </row>
    <row r="81" spans="1:12">
      <c r="A81" t="s">
        <v>1277</v>
      </c>
    </row>
    <row r="82" spans="1:12">
      <c r="L82" s="461"/>
    </row>
  </sheetData>
  <conditionalFormatting sqref="L69">
    <cfRule type="expression" dxfId="165" priority="1" stopIfTrue="1">
      <formula>#REF!=1</formula>
    </cfRule>
  </conditionalFormatting>
  <printOptions horizontalCentered="1"/>
  <pageMargins left="0.59055118110236227" right="0.19685039370078741" top="1.1417322834645669" bottom="0.74803149606299213" header="0.51181102362204722" footer="0.31496062992125984"/>
  <pageSetup paperSize="5" scale="60"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sheetPr codeName="Hoja8"/>
  <dimension ref="A1:F55"/>
  <sheetViews>
    <sheetView workbookViewId="0">
      <selection activeCell="E1" sqref="E1"/>
    </sheetView>
  </sheetViews>
  <sheetFormatPr baseColWidth="10" defaultColWidth="11.42578125" defaultRowHeight="20.100000000000001" customHeight="1"/>
  <cols>
    <col min="1" max="1" width="30.140625" style="106" customWidth="1"/>
    <col min="2" max="2" width="55.7109375" style="106" customWidth="1"/>
    <col min="3" max="3" width="20.7109375" style="106" customWidth="1"/>
    <col min="4" max="5" width="15.7109375" style="106" customWidth="1"/>
    <col min="6" max="16384" width="11.42578125" style="106"/>
  </cols>
  <sheetData>
    <row r="1" spans="1:6" s="254" customFormat="1" ht="20.100000000000001" customHeight="1">
      <c r="A1" s="100" t="s">
        <v>7</v>
      </c>
      <c r="B1" s="101" t="str">
        <f>Comitente</f>
        <v>INSTITUTO PROVINCIAL DE LA VIVIENDA</v>
      </c>
      <c r="E1" s="100"/>
    </row>
    <row r="2" spans="1:6" s="63" customFormat="1" ht="20.100000000000001" customHeight="1">
      <c r="A2" s="256" t="s">
        <v>8</v>
      </c>
      <c r="B2" s="476" t="str">
        <f>Obra</f>
        <v>BARRIO SAN CAYETANO - DPTO. CHIMBAS</v>
      </c>
    </row>
    <row r="3" spans="1:6" s="63" customFormat="1" ht="20.100000000000001" customHeight="1">
      <c r="A3" s="256" t="s">
        <v>12</v>
      </c>
      <c r="B3" s="476" t="str">
        <f>Ubicación</f>
        <v>DPTO. CHIMBAS</v>
      </c>
    </row>
    <row r="4" spans="1:6" s="63" customFormat="1" ht="20.100000000000001" customHeight="1">
      <c r="A4" s="256" t="s">
        <v>11</v>
      </c>
      <c r="B4" s="477" t="str">
        <f>Número_Licitación</f>
        <v>03/2019</v>
      </c>
    </row>
    <row r="5" spans="1:6" s="63" customFormat="1" ht="20.100000000000001" customHeight="1">
      <c r="A5" s="256" t="s">
        <v>9</v>
      </c>
      <c r="B5" s="101" t="str">
        <f>Contratista</f>
        <v>xxxxxx</v>
      </c>
    </row>
    <row r="6" spans="1:6" s="254" customFormat="1" ht="20.100000000000001" customHeight="1">
      <c r="A6" s="100"/>
      <c r="B6" s="100"/>
      <c r="C6" s="100"/>
      <c r="D6" s="100"/>
      <c r="E6" s="100"/>
      <c r="F6" s="100"/>
    </row>
    <row r="7" spans="1:6" ht="20.100000000000001" customHeight="1">
      <c r="A7" s="611" t="s">
        <v>35</v>
      </c>
      <c r="B7" s="640"/>
      <c r="C7" s="640"/>
      <c r="D7" s="640"/>
      <c r="E7" s="612"/>
    </row>
    <row r="8" spans="1:6" ht="20.100000000000001" customHeight="1">
      <c r="A8" s="641" t="s">
        <v>716</v>
      </c>
      <c r="B8" s="642"/>
      <c r="C8" s="642"/>
      <c r="D8" s="642"/>
      <c r="E8" s="643"/>
    </row>
    <row r="10" spans="1:6" ht="20.100000000000001" customHeight="1">
      <c r="A10" s="638"/>
      <c r="B10" s="639"/>
      <c r="C10" s="82" t="s">
        <v>39</v>
      </c>
      <c r="D10" s="82" t="s">
        <v>36</v>
      </c>
      <c r="E10" s="82" t="s">
        <v>37</v>
      </c>
    </row>
    <row r="11" spans="1:6" ht="20.100000000000001" customHeight="1">
      <c r="A11" s="636" t="s">
        <v>1122</v>
      </c>
      <c r="B11" s="637"/>
      <c r="C11" s="107">
        <f>SUBTOTAL(9,C12:C34)</f>
        <v>0</v>
      </c>
      <c r="D11" s="6">
        <f>SUBTOTAL(9,D12:D34)</f>
        <v>0</v>
      </c>
      <c r="E11" s="265"/>
    </row>
    <row r="12" spans="1:6" ht="20.100000000000001" customHeight="1">
      <c r="A12" s="328"/>
      <c r="B12" s="329"/>
      <c r="C12" s="108"/>
      <c r="D12" s="5">
        <f t="shared" ref="D12:D34" si="0">IFERROR(C12/GG_Obra,0)</f>
        <v>0</v>
      </c>
      <c r="E12" s="5">
        <f t="shared" ref="E12:E34" si="1">IFERROR(C12/GG_Pesos,0)</f>
        <v>0</v>
      </c>
    </row>
    <row r="13" spans="1:6" ht="20.100000000000001" customHeight="1">
      <c r="A13" s="271"/>
      <c r="B13" s="272"/>
      <c r="C13" s="108"/>
      <c r="D13" s="5">
        <f t="shared" si="0"/>
        <v>0</v>
      </c>
      <c r="E13" s="5">
        <f t="shared" si="1"/>
        <v>0</v>
      </c>
    </row>
    <row r="14" spans="1:6" ht="20.100000000000001" customHeight="1">
      <c r="A14" s="271"/>
      <c r="B14" s="272"/>
      <c r="C14" s="108"/>
      <c r="D14" s="5">
        <f t="shared" si="0"/>
        <v>0</v>
      </c>
      <c r="E14" s="5">
        <f t="shared" si="1"/>
        <v>0</v>
      </c>
    </row>
    <row r="15" spans="1:6" ht="20.100000000000001" customHeight="1">
      <c r="A15" s="271"/>
      <c r="B15" s="272"/>
      <c r="C15" s="108"/>
      <c r="D15" s="5">
        <f t="shared" si="0"/>
        <v>0</v>
      </c>
      <c r="E15" s="5">
        <f t="shared" si="1"/>
        <v>0</v>
      </c>
    </row>
    <row r="16" spans="1:6" ht="20.100000000000001" customHeight="1">
      <c r="A16" s="271"/>
      <c r="B16" s="272"/>
      <c r="C16" s="108"/>
      <c r="D16" s="5">
        <f t="shared" si="0"/>
        <v>0</v>
      </c>
      <c r="E16" s="5">
        <f t="shared" si="1"/>
        <v>0</v>
      </c>
    </row>
    <row r="17" spans="1:5" ht="20.100000000000001" customHeight="1">
      <c r="A17" s="271"/>
      <c r="B17" s="272"/>
      <c r="C17" s="108"/>
      <c r="D17" s="5">
        <f t="shared" si="0"/>
        <v>0</v>
      </c>
      <c r="E17" s="5">
        <f t="shared" si="1"/>
        <v>0</v>
      </c>
    </row>
    <row r="18" spans="1:5" ht="20.100000000000001" customHeight="1">
      <c r="A18" s="271"/>
      <c r="B18" s="272"/>
      <c r="C18" s="108"/>
      <c r="D18" s="5">
        <f t="shared" si="0"/>
        <v>0</v>
      </c>
      <c r="E18" s="5">
        <f t="shared" si="1"/>
        <v>0</v>
      </c>
    </row>
    <row r="19" spans="1:5" ht="20.100000000000001" customHeight="1">
      <c r="A19" s="271"/>
      <c r="B19" s="272"/>
      <c r="C19" s="108"/>
      <c r="D19" s="5">
        <f t="shared" si="0"/>
        <v>0</v>
      </c>
      <c r="E19" s="5">
        <f t="shared" si="1"/>
        <v>0</v>
      </c>
    </row>
    <row r="20" spans="1:5" ht="20.100000000000001" customHeight="1">
      <c r="A20" s="271"/>
      <c r="B20" s="272"/>
      <c r="C20" s="108"/>
      <c r="D20" s="5">
        <f t="shared" si="0"/>
        <v>0</v>
      </c>
      <c r="E20" s="5">
        <f t="shared" si="1"/>
        <v>0</v>
      </c>
    </row>
    <row r="21" spans="1:5" ht="20.100000000000001" customHeight="1">
      <c r="A21" s="271"/>
      <c r="B21" s="272"/>
      <c r="C21" s="108"/>
      <c r="D21" s="5">
        <f t="shared" si="0"/>
        <v>0</v>
      </c>
      <c r="E21" s="5">
        <f t="shared" si="1"/>
        <v>0</v>
      </c>
    </row>
    <row r="22" spans="1:5" ht="20.100000000000001" customHeight="1">
      <c r="A22" s="271"/>
      <c r="B22" s="272"/>
      <c r="C22" s="108"/>
      <c r="D22" s="5">
        <f t="shared" si="0"/>
        <v>0</v>
      </c>
      <c r="E22" s="5">
        <f t="shared" si="1"/>
        <v>0</v>
      </c>
    </row>
    <row r="23" spans="1:5" ht="20.100000000000001" customHeight="1">
      <c r="A23" s="271"/>
      <c r="B23" s="272"/>
      <c r="C23" s="108"/>
      <c r="D23" s="5">
        <f t="shared" si="0"/>
        <v>0</v>
      </c>
      <c r="E23" s="5">
        <f t="shared" si="1"/>
        <v>0</v>
      </c>
    </row>
    <row r="24" spans="1:5" ht="20.100000000000001" customHeight="1">
      <c r="A24" s="271"/>
      <c r="B24" s="272"/>
      <c r="C24" s="108"/>
      <c r="D24" s="5">
        <f t="shared" si="0"/>
        <v>0</v>
      </c>
      <c r="E24" s="5">
        <f t="shared" si="1"/>
        <v>0</v>
      </c>
    </row>
    <row r="25" spans="1:5" ht="20.100000000000001" customHeight="1">
      <c r="A25" s="271"/>
      <c r="B25" s="272"/>
      <c r="C25" s="108"/>
      <c r="D25" s="5">
        <f>IFERROR(C25/GG_Obra,0)</f>
        <v>0</v>
      </c>
      <c r="E25" s="5">
        <f>IFERROR(C25/GG_Pesos,0)</f>
        <v>0</v>
      </c>
    </row>
    <row r="26" spans="1:5" ht="20.100000000000001" customHeight="1">
      <c r="A26" s="271"/>
      <c r="B26" s="272"/>
      <c r="C26" s="108"/>
      <c r="D26" s="5">
        <f>IFERROR(C26/GG_Obra,0)</f>
        <v>0</v>
      </c>
      <c r="E26" s="5">
        <f>IFERROR(C26/GG_Pesos,0)</f>
        <v>0</v>
      </c>
    </row>
    <row r="27" spans="1:5" ht="20.100000000000001" customHeight="1">
      <c r="A27" s="271"/>
      <c r="B27" s="272"/>
      <c r="C27" s="108"/>
      <c r="D27" s="5">
        <f>IFERROR(C27/GG_Obra,0)</f>
        <v>0</v>
      </c>
      <c r="E27" s="5">
        <f>IFERROR(C27/GG_Pesos,0)</f>
        <v>0</v>
      </c>
    </row>
    <row r="28" spans="1:5" ht="20.100000000000001" customHeight="1">
      <c r="A28" s="271"/>
      <c r="B28" s="272"/>
      <c r="C28" s="108"/>
      <c r="D28" s="5">
        <f>IFERROR(C28/GG_Obra,0)</f>
        <v>0</v>
      </c>
      <c r="E28" s="5">
        <f>IFERROR(C28/GG_Pesos,0)</f>
        <v>0</v>
      </c>
    </row>
    <row r="29" spans="1:5" ht="20.100000000000001" customHeight="1">
      <c r="A29" s="271"/>
      <c r="B29" s="272"/>
      <c r="C29" s="108"/>
      <c r="D29" s="5">
        <f t="shared" si="0"/>
        <v>0</v>
      </c>
      <c r="E29" s="5">
        <f t="shared" si="1"/>
        <v>0</v>
      </c>
    </row>
    <row r="30" spans="1:5" ht="20.100000000000001" customHeight="1">
      <c r="A30" s="271"/>
      <c r="B30" s="272"/>
      <c r="C30" s="108"/>
      <c r="D30" s="5">
        <f t="shared" si="0"/>
        <v>0</v>
      </c>
      <c r="E30" s="5">
        <f t="shared" si="1"/>
        <v>0</v>
      </c>
    </row>
    <row r="31" spans="1:5" ht="20.100000000000001" customHeight="1">
      <c r="A31" s="271"/>
      <c r="B31" s="272"/>
      <c r="C31" s="108"/>
      <c r="D31" s="5">
        <f t="shared" si="0"/>
        <v>0</v>
      </c>
      <c r="E31" s="5">
        <f t="shared" si="1"/>
        <v>0</v>
      </c>
    </row>
    <row r="32" spans="1:5" ht="20.100000000000001" customHeight="1">
      <c r="A32" s="271"/>
      <c r="B32" s="272"/>
      <c r="C32" s="108"/>
      <c r="D32" s="5">
        <f t="shared" si="0"/>
        <v>0</v>
      </c>
      <c r="E32" s="5">
        <f t="shared" si="1"/>
        <v>0</v>
      </c>
    </row>
    <row r="33" spans="1:5" ht="20.100000000000001" customHeight="1">
      <c r="A33" s="271"/>
      <c r="B33" s="272"/>
      <c r="C33" s="108"/>
      <c r="D33" s="5">
        <f t="shared" si="0"/>
        <v>0</v>
      </c>
      <c r="E33" s="5">
        <f t="shared" si="1"/>
        <v>0</v>
      </c>
    </row>
    <row r="34" spans="1:5" ht="20.100000000000001" customHeight="1">
      <c r="A34" s="271"/>
      <c r="B34" s="272"/>
      <c r="C34" s="108"/>
      <c r="D34" s="5">
        <f t="shared" si="0"/>
        <v>0</v>
      </c>
      <c r="E34" s="5">
        <f t="shared" si="1"/>
        <v>0</v>
      </c>
    </row>
    <row r="35" spans="1:5" ht="20.100000000000001" customHeight="1">
      <c r="A35" s="266"/>
      <c r="B35" s="254"/>
      <c r="C35" s="254"/>
      <c r="D35" s="254"/>
      <c r="E35" s="267"/>
    </row>
    <row r="36" spans="1:5" ht="20.100000000000001" customHeight="1">
      <c r="A36" s="636" t="s">
        <v>38</v>
      </c>
      <c r="B36" s="637"/>
      <c r="C36" s="107">
        <f>SUBTOTAL(9,C37:C50)</f>
        <v>0</v>
      </c>
      <c r="D36" s="81">
        <f>SUBTOTAL(9,D37:D57)</f>
        <v>0</v>
      </c>
      <c r="E36" s="267"/>
    </row>
    <row r="37" spans="1:5" ht="20.100000000000001" customHeight="1">
      <c r="A37" s="271"/>
      <c r="B37" s="272"/>
      <c r="C37" s="108"/>
      <c r="D37" s="5">
        <f t="shared" ref="D37:D50" si="2">IFERROR(C37/GG_Empresa,0)</f>
        <v>0</v>
      </c>
      <c r="E37" s="5">
        <f t="shared" ref="E37:E50" si="3">IFERROR(C37/GG_Pesos,0)</f>
        <v>0</v>
      </c>
    </row>
    <row r="38" spans="1:5" ht="20.100000000000001" customHeight="1">
      <c r="A38" s="271"/>
      <c r="B38" s="272"/>
      <c r="C38" s="108"/>
      <c r="D38" s="5">
        <f t="shared" si="2"/>
        <v>0</v>
      </c>
      <c r="E38" s="5">
        <f t="shared" si="3"/>
        <v>0</v>
      </c>
    </row>
    <row r="39" spans="1:5" ht="20.100000000000001" customHeight="1">
      <c r="A39" s="271"/>
      <c r="B39" s="272"/>
      <c r="C39" s="108"/>
      <c r="D39" s="5">
        <f t="shared" si="2"/>
        <v>0</v>
      </c>
      <c r="E39" s="5">
        <f t="shared" si="3"/>
        <v>0</v>
      </c>
    </row>
    <row r="40" spans="1:5" ht="20.100000000000001" customHeight="1">
      <c r="A40" s="271"/>
      <c r="B40" s="272"/>
      <c r="C40" s="108"/>
      <c r="D40" s="5">
        <f t="shared" si="2"/>
        <v>0</v>
      </c>
      <c r="E40" s="5">
        <f t="shared" si="3"/>
        <v>0</v>
      </c>
    </row>
    <row r="41" spans="1:5" ht="20.100000000000001" customHeight="1">
      <c r="A41" s="271"/>
      <c r="B41" s="272"/>
      <c r="C41" s="108"/>
      <c r="D41" s="5">
        <f t="shared" si="2"/>
        <v>0</v>
      </c>
      <c r="E41" s="5">
        <f t="shared" si="3"/>
        <v>0</v>
      </c>
    </row>
    <row r="42" spans="1:5" ht="20.100000000000001" customHeight="1">
      <c r="A42" s="271"/>
      <c r="B42" s="272"/>
      <c r="C42" s="108"/>
      <c r="D42" s="5">
        <f t="shared" si="2"/>
        <v>0</v>
      </c>
      <c r="E42" s="5">
        <f t="shared" si="3"/>
        <v>0</v>
      </c>
    </row>
    <row r="43" spans="1:5" ht="20.100000000000001" customHeight="1">
      <c r="A43" s="271"/>
      <c r="B43" s="272"/>
      <c r="C43" s="108"/>
      <c r="D43" s="5">
        <f t="shared" si="2"/>
        <v>0</v>
      </c>
      <c r="E43" s="5">
        <f t="shared" si="3"/>
        <v>0</v>
      </c>
    </row>
    <row r="44" spans="1:5" ht="20.100000000000001" customHeight="1">
      <c r="A44" s="271"/>
      <c r="B44" s="272"/>
      <c r="C44" s="108"/>
      <c r="D44" s="5">
        <f t="shared" si="2"/>
        <v>0</v>
      </c>
      <c r="E44" s="5">
        <f t="shared" si="3"/>
        <v>0</v>
      </c>
    </row>
    <row r="45" spans="1:5" ht="20.100000000000001" customHeight="1">
      <c r="A45" s="271"/>
      <c r="B45" s="272"/>
      <c r="C45" s="108"/>
      <c r="D45" s="5">
        <f t="shared" si="2"/>
        <v>0</v>
      </c>
      <c r="E45" s="5">
        <f t="shared" si="3"/>
        <v>0</v>
      </c>
    </row>
    <row r="46" spans="1:5" ht="20.100000000000001" customHeight="1">
      <c r="A46" s="271"/>
      <c r="B46" s="272"/>
      <c r="C46" s="108"/>
      <c r="D46" s="5">
        <f t="shared" si="2"/>
        <v>0</v>
      </c>
      <c r="E46" s="5">
        <f t="shared" si="3"/>
        <v>0</v>
      </c>
    </row>
    <row r="47" spans="1:5" ht="20.100000000000001" customHeight="1">
      <c r="A47" s="271"/>
      <c r="B47" s="272"/>
      <c r="C47" s="108"/>
      <c r="D47" s="5">
        <f t="shared" si="2"/>
        <v>0</v>
      </c>
      <c r="E47" s="5">
        <f t="shared" si="3"/>
        <v>0</v>
      </c>
    </row>
    <row r="48" spans="1:5" ht="20.100000000000001" customHeight="1">
      <c r="A48" s="271"/>
      <c r="B48" s="272"/>
      <c r="C48" s="108"/>
      <c r="D48" s="5">
        <f t="shared" si="2"/>
        <v>0</v>
      </c>
      <c r="E48" s="5">
        <f t="shared" si="3"/>
        <v>0</v>
      </c>
    </row>
    <row r="49" spans="1:5" ht="20.100000000000001" customHeight="1">
      <c r="A49" s="271"/>
      <c r="B49" s="272"/>
      <c r="C49" s="108"/>
      <c r="D49" s="5">
        <f t="shared" si="2"/>
        <v>0</v>
      </c>
      <c r="E49" s="5">
        <f t="shared" si="3"/>
        <v>0</v>
      </c>
    </row>
    <row r="50" spans="1:5" ht="20.100000000000001" customHeight="1">
      <c r="A50" s="271"/>
      <c r="B50" s="272"/>
      <c r="C50" s="108"/>
      <c r="D50" s="5">
        <f t="shared" si="2"/>
        <v>0</v>
      </c>
      <c r="E50" s="5">
        <f t="shared" si="3"/>
        <v>0</v>
      </c>
    </row>
    <row r="51" spans="1:5" ht="20.100000000000001" customHeight="1">
      <c r="A51" s="266"/>
      <c r="B51" s="254"/>
      <c r="C51" s="254"/>
      <c r="D51" s="254"/>
      <c r="E51" s="267"/>
    </row>
    <row r="52" spans="1:5" ht="20.100000000000001" customHeight="1">
      <c r="A52" s="636" t="s">
        <v>717</v>
      </c>
      <c r="B52" s="637"/>
      <c r="C52" s="107">
        <f>SUBTOTAL(9,C11:C50)</f>
        <v>0</v>
      </c>
      <c r="D52" s="268"/>
      <c r="E52" s="83">
        <f>SUBTOTAL(9,E11:E50)</f>
        <v>0</v>
      </c>
    </row>
    <row r="53" spans="1:5" ht="20.100000000000001" customHeight="1">
      <c r="E53" s="269"/>
    </row>
    <row r="54" spans="1:5" ht="20.100000000000001" customHeight="1">
      <c r="D54" s="270"/>
    </row>
    <row r="55" spans="1:5" ht="20.100000000000001" customHeight="1">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sheetPr codeName="Hoja11"/>
  <dimension ref="A1:L69"/>
  <sheetViews>
    <sheetView workbookViewId="0">
      <selection activeCell="G2" sqref="G2"/>
    </sheetView>
  </sheetViews>
  <sheetFormatPr baseColWidth="10" defaultColWidth="11.42578125" defaultRowHeight="20.100000000000001" customHeight="1"/>
  <cols>
    <col min="1" max="1" width="12.7109375" style="87" customWidth="1"/>
    <col min="2" max="2" width="64.7109375" style="87" customWidth="1"/>
    <col min="3" max="3" width="10.7109375" style="88" customWidth="1"/>
    <col min="4" max="4" width="14.7109375" style="87" customWidth="1"/>
    <col min="5" max="6" width="16.7109375" style="87" customWidth="1"/>
    <col min="7" max="7" width="19.140625" style="87" customWidth="1"/>
    <col min="8" max="10" width="11.42578125" style="87"/>
    <col min="11" max="11" width="13.5703125" style="87" customWidth="1"/>
    <col min="12" max="12" width="36.28515625" style="87" customWidth="1"/>
    <col min="13" max="16384" width="11.42578125" style="87"/>
  </cols>
  <sheetData>
    <row r="1" spans="1:11" ht="20.100000000000001" customHeight="1">
      <c r="A1" s="604" t="s">
        <v>1161</v>
      </c>
      <c r="B1" s="604"/>
      <c r="C1" s="604"/>
      <c r="D1" s="604"/>
      <c r="E1" s="604"/>
      <c r="F1" s="604"/>
    </row>
    <row r="2" spans="1:11" s="111" customFormat="1" ht="20.100000000000001" customHeight="1">
      <c r="A2" s="111" t="s">
        <v>1236</v>
      </c>
      <c r="B2" s="110" t="str">
        <f>Obra</f>
        <v>BARRIO SAN CAYETANO - DPTO. CHIMBAS</v>
      </c>
      <c r="C2" s="192"/>
      <c r="D2" s="112"/>
      <c r="E2" s="112"/>
      <c r="F2" s="112"/>
    </row>
    <row r="3" spans="1:11" s="111" customFormat="1" ht="20.100000000000001" customHeight="1">
      <c r="A3" s="111" t="s">
        <v>1239</v>
      </c>
      <c r="B3" s="110" t="str">
        <f>Ubicación</f>
        <v>DPTO. CHIMBAS</v>
      </c>
      <c r="C3" s="112"/>
      <c r="D3" s="112"/>
      <c r="E3" s="112"/>
      <c r="F3" s="112"/>
    </row>
    <row r="4" spans="1:11" s="111" customFormat="1" ht="20.100000000000001" customHeight="1">
      <c r="A4" s="111" t="s">
        <v>1128</v>
      </c>
      <c r="B4" s="121" t="s">
        <v>1381</v>
      </c>
      <c r="D4" s="112"/>
      <c r="E4" s="112"/>
      <c r="F4" s="112"/>
    </row>
    <row r="5" spans="1:11" s="111" customFormat="1" ht="20.100000000000001" customHeight="1">
      <c r="A5" s="111" t="s">
        <v>1160</v>
      </c>
      <c r="B5" s="274">
        <v>68</v>
      </c>
      <c r="D5" s="112"/>
      <c r="E5" s="112"/>
      <c r="F5" s="112"/>
    </row>
    <row r="6" spans="1:11" ht="20.100000000000001" customHeight="1">
      <c r="A6" s="172"/>
      <c r="B6" s="238"/>
      <c r="C6" s="172"/>
      <c r="D6" s="172"/>
      <c r="E6" s="172"/>
      <c r="F6" s="172"/>
    </row>
    <row r="7" spans="1:11" ht="20.100000000000001" customHeight="1">
      <c r="A7" s="605" t="s">
        <v>1105</v>
      </c>
      <c r="B7" s="607" t="s">
        <v>0</v>
      </c>
      <c r="C7" s="605" t="s">
        <v>1</v>
      </c>
      <c r="D7" s="605" t="s">
        <v>2</v>
      </c>
      <c r="E7" s="605" t="s">
        <v>1152</v>
      </c>
      <c r="F7" s="605" t="s">
        <v>1162</v>
      </c>
    </row>
    <row r="8" spans="1:11" ht="20.100000000000001" customHeight="1">
      <c r="A8" s="606"/>
      <c r="B8" s="608"/>
      <c r="C8" s="606"/>
      <c r="D8" s="606"/>
      <c r="E8" s="606"/>
      <c r="F8" s="606"/>
    </row>
    <row r="9" spans="1:11" ht="20.100000000000001" customHeight="1">
      <c r="A9" s="247"/>
      <c r="B9" s="237"/>
      <c r="C9" s="181"/>
      <c r="D9" s="181"/>
      <c r="E9" s="249"/>
      <c r="F9" s="250"/>
    </row>
    <row r="10" spans="1:11" ht="20.100000000000001" customHeight="1">
      <c r="A10" s="281" t="s">
        <v>1125</v>
      </c>
      <c r="B10" s="282" t="str">
        <f>IFERROR(VLOOKUP(A10,Tabla_Datos,2,FALSE),0)</f>
        <v>VIVIENDA</v>
      </c>
      <c r="C10" s="283"/>
      <c r="D10" s="284"/>
      <c r="E10" s="285"/>
      <c r="F10" s="285"/>
    </row>
    <row r="11" spans="1:11" ht="20.100000000000001" customHeight="1">
      <c r="A11" s="275">
        <v>1</v>
      </c>
      <c r="B11" s="277" t="str">
        <f>IFERROR(VLOOKUP(A11,Tabla_Datos,2,FALSE),0)</f>
        <v xml:space="preserve">Preparación de Terreno y Replanteo </v>
      </c>
      <c r="C11" s="278" t="str">
        <f>IFERROR(VLOOKUP(A11,Tabla_Datos,3,FALSE),0)</f>
        <v>gl</v>
      </c>
      <c r="D11" s="286">
        <v>1</v>
      </c>
      <c r="E11" s="288">
        <f>IFERROR(VLOOKUP(A11,Tabla_Comp_Presup,7,FALSE),0)</f>
        <v>0</v>
      </c>
      <c r="F11" s="288">
        <f>ROUND(D11*E11,15)</f>
        <v>0</v>
      </c>
      <c r="G11" s="113"/>
      <c r="J11" s="114"/>
      <c r="K11" s="114"/>
    </row>
    <row r="12" spans="1:11" ht="20.100000000000001" customHeight="1">
      <c r="A12" s="275">
        <v>2</v>
      </c>
      <c r="B12" s="277" t="str">
        <f t="shared" ref="B12:B48" si="0">IFERROR(VLOOKUP(A12,Tabla_Datos,2,FALSE),0)</f>
        <v>Excavaciones, explanación y/o retiro de material proveniente de excavaciones para fundaciones</v>
      </c>
      <c r="C12" s="278" t="str">
        <f t="shared" ref="C12:C48" si="1">IFERROR(VLOOKUP(A12,Tabla_Datos,3,FALSE),0)</f>
        <v>m3</v>
      </c>
      <c r="D12" s="286">
        <v>8.98</v>
      </c>
      <c r="E12" s="288">
        <f t="shared" ref="E12:E48" si="2">IFERROR(VLOOKUP(A12,Tabla_Comp_Presup,7,FALSE),0)</f>
        <v>0</v>
      </c>
      <c r="F12" s="288">
        <f>ROUND(D12*E12,15)</f>
        <v>0</v>
      </c>
      <c r="G12" s="113"/>
      <c r="J12" s="114"/>
      <c r="K12" s="114"/>
    </row>
    <row r="13" spans="1:11" ht="20.100000000000001" customHeight="1">
      <c r="A13" s="275">
        <v>3</v>
      </c>
      <c r="B13" s="277" t="str">
        <f t="shared" si="0"/>
        <v>Cimiento y Hormigón Ciclópeo</v>
      </c>
      <c r="C13" s="278" t="str">
        <f t="shared" si="1"/>
        <v>m3</v>
      </c>
      <c r="D13" s="286">
        <v>7.65</v>
      </c>
      <c r="E13" s="288">
        <f t="shared" si="2"/>
        <v>0</v>
      </c>
      <c r="F13" s="288">
        <f t="shared" ref="F13:F48" si="3">ROUND(D13*E13,15)</f>
        <v>0</v>
      </c>
      <c r="G13" s="113"/>
      <c r="J13" s="114"/>
      <c r="K13" s="114"/>
    </row>
    <row r="14" spans="1:11" ht="20.100000000000001" customHeight="1">
      <c r="A14" s="275">
        <v>4</v>
      </c>
      <c r="B14" s="277" t="str">
        <f t="shared" si="0"/>
        <v>Hormigón de limpieza (e=5cm)</v>
      </c>
      <c r="C14" s="278" t="str">
        <f t="shared" si="1"/>
        <v>m2</v>
      </c>
      <c r="D14" s="286">
        <v>2.31</v>
      </c>
      <c r="E14" s="288">
        <f t="shared" si="2"/>
        <v>0</v>
      </c>
      <c r="F14" s="288">
        <f t="shared" si="3"/>
        <v>0</v>
      </c>
      <c r="G14" s="113"/>
      <c r="J14" s="114"/>
      <c r="K14" s="114"/>
    </row>
    <row r="15" spans="1:11" ht="20.100000000000001" customHeight="1">
      <c r="A15" s="275">
        <v>5</v>
      </c>
      <c r="B15" s="277" t="str">
        <f>IFERROR(VLOOKUP(A15,Tabla_Datos,2,FALSE),0)</f>
        <v>Base de Hormigón Simple</v>
      </c>
      <c r="C15" s="278" t="str">
        <f>IFERROR(VLOOKUP(A15,Tabla_Datos,3,FALSE),0)</f>
        <v>m3</v>
      </c>
      <c r="D15" s="286">
        <v>0.49</v>
      </c>
      <c r="E15" s="288">
        <f t="shared" si="2"/>
        <v>0</v>
      </c>
      <c r="F15" s="288">
        <f t="shared" si="3"/>
        <v>0</v>
      </c>
      <c r="G15" s="113"/>
      <c r="J15" s="114"/>
      <c r="K15" s="114"/>
    </row>
    <row r="16" spans="1:11" ht="20.100000000000001" customHeight="1">
      <c r="A16" s="275">
        <v>6</v>
      </c>
      <c r="B16" s="277" t="str">
        <f>IFERROR(VLOOKUP(A16,Tabla_Datos,2,FALSE),0)</f>
        <v>Base de Hormigón Armado</v>
      </c>
      <c r="C16" s="278" t="str">
        <f>IFERROR(VLOOKUP(A16,Tabla_Datos,3,FALSE),0)</f>
        <v>m3</v>
      </c>
      <c r="D16" s="286">
        <v>0.65</v>
      </c>
      <c r="E16" s="288">
        <f t="shared" si="2"/>
        <v>0</v>
      </c>
      <c r="F16" s="288">
        <f t="shared" si="3"/>
        <v>0</v>
      </c>
      <c r="G16" s="113"/>
      <c r="J16" s="114"/>
      <c r="K16" s="114"/>
    </row>
    <row r="17" spans="1:11" ht="20.100000000000001" customHeight="1">
      <c r="A17" s="275">
        <v>7</v>
      </c>
      <c r="B17" s="277" t="str">
        <f t="shared" si="0"/>
        <v>Dado de Fundación</v>
      </c>
      <c r="C17" s="278" t="str">
        <f t="shared" si="1"/>
        <v>m3</v>
      </c>
      <c r="D17" s="286">
        <v>0.95</v>
      </c>
      <c r="E17" s="288">
        <f t="shared" si="2"/>
        <v>0</v>
      </c>
      <c r="F17" s="288">
        <f t="shared" si="3"/>
        <v>0</v>
      </c>
      <c r="G17" s="113"/>
      <c r="J17" s="114"/>
      <c r="K17" s="114"/>
    </row>
    <row r="18" spans="1:11" ht="20.100000000000001" customHeight="1">
      <c r="A18" s="275">
        <v>8</v>
      </c>
      <c r="B18" s="277" t="str">
        <f t="shared" si="0"/>
        <v xml:space="preserve">Vigas de Encadenado Inferior </v>
      </c>
      <c r="C18" s="278" t="str">
        <f t="shared" si="1"/>
        <v>m3</v>
      </c>
      <c r="D18" s="286">
        <v>1.48</v>
      </c>
      <c r="E18" s="288">
        <f t="shared" si="2"/>
        <v>0</v>
      </c>
      <c r="F18" s="288">
        <f t="shared" si="3"/>
        <v>0</v>
      </c>
      <c r="G18" s="113"/>
      <c r="J18" s="114"/>
      <c r="K18" s="114"/>
    </row>
    <row r="19" spans="1:11" ht="20.100000000000001" customHeight="1">
      <c r="A19" s="275">
        <v>9</v>
      </c>
      <c r="B19" s="277" t="str">
        <f t="shared" si="0"/>
        <v>Vigas de Arriostramiento</v>
      </c>
      <c r="C19" s="278" t="str">
        <f t="shared" si="1"/>
        <v>m3</v>
      </c>
      <c r="D19" s="286">
        <v>0.16</v>
      </c>
      <c r="E19" s="288">
        <f t="shared" si="2"/>
        <v>0</v>
      </c>
      <c r="F19" s="288">
        <f t="shared" si="3"/>
        <v>0</v>
      </c>
      <c r="G19" s="113"/>
      <c r="J19" s="114"/>
      <c r="K19" s="114"/>
    </row>
    <row r="20" spans="1:11" ht="20.100000000000001" customHeight="1">
      <c r="A20" s="275">
        <v>10</v>
      </c>
      <c r="B20" s="277" t="str">
        <f t="shared" si="0"/>
        <v>Relleno bajo contrapiso exterior, veredines perimetrales y vereda de acceso</v>
      </c>
      <c r="C20" s="278" t="str">
        <f t="shared" si="1"/>
        <v>m3</v>
      </c>
      <c r="D20" s="286">
        <v>8.5399999999999991</v>
      </c>
      <c r="E20" s="288">
        <f t="shared" si="2"/>
        <v>0</v>
      </c>
      <c r="F20" s="288">
        <f t="shared" si="3"/>
        <v>0</v>
      </c>
      <c r="G20" s="113"/>
      <c r="J20" s="114"/>
      <c r="K20" s="114"/>
    </row>
    <row r="21" spans="1:11" ht="20.100000000000001" customHeight="1">
      <c r="A21" s="275">
        <v>11</v>
      </c>
      <c r="B21" s="277" t="str">
        <f t="shared" si="0"/>
        <v>Contrapiso Hormigón Fratasado (e=10cm)</v>
      </c>
      <c r="C21" s="278" t="str">
        <f t="shared" si="1"/>
        <v>m2</v>
      </c>
      <c r="D21" s="286">
        <v>50.13</v>
      </c>
      <c r="E21" s="288">
        <f t="shared" si="2"/>
        <v>0</v>
      </c>
      <c r="F21" s="288">
        <f t="shared" si="3"/>
        <v>0</v>
      </c>
      <c r="G21" s="113"/>
      <c r="J21" s="114"/>
      <c r="K21" s="114"/>
    </row>
    <row r="22" spans="1:11" ht="20.100000000000001" customHeight="1">
      <c r="A22" s="275">
        <v>12</v>
      </c>
      <c r="B22" s="277" t="str">
        <f t="shared" si="0"/>
        <v>Capa Aisladora Horizontal</v>
      </c>
      <c r="C22" s="278" t="str">
        <f t="shared" si="1"/>
        <v>m2</v>
      </c>
      <c r="D22" s="286">
        <v>6.26</v>
      </c>
      <c r="E22" s="288">
        <f t="shared" si="2"/>
        <v>0</v>
      </c>
      <c r="F22" s="288">
        <f t="shared" si="3"/>
        <v>0</v>
      </c>
      <c r="G22" s="113"/>
      <c r="J22" s="114"/>
      <c r="K22" s="114"/>
    </row>
    <row r="23" spans="1:11" ht="20.100000000000001" customHeight="1">
      <c r="A23" s="275">
        <v>13</v>
      </c>
      <c r="B23" s="277" t="str">
        <f t="shared" si="0"/>
        <v>Mampostería s/Armar Ladrillón Cerámico Macizo de 0,18m esp.</v>
      </c>
      <c r="C23" s="278" t="str">
        <f t="shared" si="1"/>
        <v>m2</v>
      </c>
      <c r="D23" s="286">
        <v>77.83</v>
      </c>
      <c r="E23" s="288">
        <f t="shared" si="2"/>
        <v>0</v>
      </c>
      <c r="F23" s="288">
        <f t="shared" si="3"/>
        <v>0</v>
      </c>
      <c r="G23" s="113"/>
      <c r="J23" s="114"/>
      <c r="K23" s="114"/>
    </row>
    <row r="24" spans="1:11" ht="20.100000000000001" customHeight="1">
      <c r="A24" s="275">
        <v>14</v>
      </c>
      <c r="B24" s="277" t="str">
        <f t="shared" si="0"/>
        <v>Mampostería Armada Ladrillón Cerámico Macizo de 0,08m esp.</v>
      </c>
      <c r="C24" s="278" t="str">
        <f t="shared" si="1"/>
        <v>m2</v>
      </c>
      <c r="D24" s="286">
        <v>2.78</v>
      </c>
      <c r="E24" s="288">
        <f t="shared" si="2"/>
        <v>0</v>
      </c>
      <c r="F24" s="288">
        <f t="shared" si="3"/>
        <v>0</v>
      </c>
      <c r="G24" s="113"/>
      <c r="J24" s="114"/>
      <c r="K24" s="114"/>
    </row>
    <row r="25" spans="1:11" ht="20.100000000000001" customHeight="1">
      <c r="A25" s="275">
        <v>15</v>
      </c>
      <c r="B25" s="277" t="str">
        <f t="shared" si="0"/>
        <v>Tabique liviano tipo Durlock (con placas de yeso para sectores húmedos)</v>
      </c>
      <c r="C25" s="278" t="str">
        <f t="shared" si="1"/>
        <v>m2</v>
      </c>
      <c r="D25" s="286">
        <v>6.46</v>
      </c>
      <c r="E25" s="288">
        <f t="shared" si="2"/>
        <v>0</v>
      </c>
      <c r="F25" s="288">
        <f t="shared" si="3"/>
        <v>0</v>
      </c>
      <c r="G25" s="113"/>
      <c r="J25" s="114"/>
      <c r="K25" s="114"/>
    </row>
    <row r="26" spans="1:11" ht="20.100000000000001" customHeight="1">
      <c r="A26" s="275">
        <v>16</v>
      </c>
      <c r="B26" s="277" t="str">
        <f t="shared" si="0"/>
        <v>Columnas de Encadenado y Enmarcado</v>
      </c>
      <c r="C26" s="278" t="str">
        <f t="shared" si="1"/>
        <v>m3</v>
      </c>
      <c r="D26" s="286">
        <v>1.72</v>
      </c>
      <c r="E26" s="288">
        <f t="shared" si="2"/>
        <v>0</v>
      </c>
      <c r="F26" s="288">
        <f t="shared" si="3"/>
        <v>0</v>
      </c>
      <c r="G26" s="113"/>
      <c r="J26" s="114"/>
      <c r="K26" s="114"/>
    </row>
    <row r="27" spans="1:11" ht="20.100000000000001" customHeight="1">
      <c r="A27" s="275">
        <v>17</v>
      </c>
      <c r="B27" s="277" t="str">
        <f t="shared" si="0"/>
        <v>Columnas de Carga</v>
      </c>
      <c r="C27" s="278" t="str">
        <f t="shared" si="1"/>
        <v>m3</v>
      </c>
      <c r="D27" s="286">
        <v>0.39</v>
      </c>
      <c r="E27" s="288">
        <f t="shared" si="2"/>
        <v>0</v>
      </c>
      <c r="F27" s="288">
        <f t="shared" si="3"/>
        <v>0</v>
      </c>
      <c r="G27" s="113"/>
      <c r="J27" s="114"/>
      <c r="K27" s="114"/>
    </row>
    <row r="28" spans="1:11" ht="20.100000000000001" customHeight="1">
      <c r="A28" s="275">
        <v>18</v>
      </c>
      <c r="B28" s="277" t="str">
        <f t="shared" si="0"/>
        <v>Vigas de Encadenado Superior y Dintel</v>
      </c>
      <c r="C28" s="278" t="str">
        <f t="shared" si="1"/>
        <v>m3</v>
      </c>
      <c r="D28" s="286">
        <v>2.11</v>
      </c>
      <c r="E28" s="288">
        <f t="shared" si="2"/>
        <v>0</v>
      </c>
      <c r="F28" s="288">
        <f t="shared" si="3"/>
        <v>0</v>
      </c>
      <c r="G28" s="504"/>
      <c r="J28" s="114"/>
      <c r="K28" s="114"/>
    </row>
    <row r="29" spans="1:11" ht="20.100000000000001" customHeight="1">
      <c r="A29" s="275">
        <v>19</v>
      </c>
      <c r="B29" s="277" t="str">
        <f t="shared" si="0"/>
        <v>Vigas de Carga</v>
      </c>
      <c r="C29" s="278" t="str">
        <f t="shared" si="1"/>
        <v>m3</v>
      </c>
      <c r="D29" s="286">
        <v>0.46</v>
      </c>
      <c r="E29" s="288">
        <f t="shared" si="2"/>
        <v>0</v>
      </c>
      <c r="F29" s="288">
        <f t="shared" si="3"/>
        <v>0</v>
      </c>
      <c r="G29" s="504"/>
      <c r="J29" s="114"/>
      <c r="K29" s="114"/>
    </row>
    <row r="30" spans="1:11" ht="20.100000000000001" customHeight="1">
      <c r="A30" s="275">
        <v>20</v>
      </c>
      <c r="B30" s="277" t="str">
        <f t="shared" si="0"/>
        <v>Losa de Hormigón Armado (vista s/oquedades)</v>
      </c>
      <c r="C30" s="278" t="str">
        <f t="shared" si="1"/>
        <v>m3</v>
      </c>
      <c r="D30" s="286">
        <v>4.58</v>
      </c>
      <c r="E30" s="288">
        <f t="shared" si="2"/>
        <v>0</v>
      </c>
      <c r="F30" s="288">
        <f t="shared" si="3"/>
        <v>0</v>
      </c>
      <c r="G30" s="113"/>
      <c r="J30" s="114"/>
      <c r="K30" s="114"/>
    </row>
    <row r="31" spans="1:11" ht="20.100000000000001" customHeight="1">
      <c r="A31" s="275">
        <v>21</v>
      </c>
      <c r="B31" s="277" t="str">
        <f t="shared" si="0"/>
        <v>Base Tanque de Reserva</v>
      </c>
      <c r="C31" s="278" t="str">
        <f t="shared" si="1"/>
        <v>gl</v>
      </c>
      <c r="D31" s="286">
        <v>1</v>
      </c>
      <c r="E31" s="288">
        <f t="shared" si="2"/>
        <v>0</v>
      </c>
      <c r="F31" s="288">
        <f t="shared" si="3"/>
        <v>0</v>
      </c>
      <c r="G31" s="113"/>
      <c r="J31" s="114"/>
      <c r="K31" s="114"/>
    </row>
    <row r="32" spans="1:11" ht="20.100000000000001" customHeight="1">
      <c r="A32" s="275">
        <v>22</v>
      </c>
      <c r="B32" s="277" t="str">
        <f t="shared" si="0"/>
        <v>Cubierta de Techo (Aislación Térmica e Hidráulica)</v>
      </c>
      <c r="C32" s="278" t="str">
        <f t="shared" si="1"/>
        <v>m2</v>
      </c>
      <c r="D32" s="286">
        <v>58.67</v>
      </c>
      <c r="E32" s="288">
        <f t="shared" si="2"/>
        <v>0</v>
      </c>
      <c r="F32" s="288">
        <f t="shared" si="3"/>
        <v>0</v>
      </c>
      <c r="G32" s="113"/>
      <c r="J32" s="114"/>
      <c r="K32" s="114"/>
    </row>
    <row r="33" spans="1:11" ht="20.100000000000001" customHeight="1">
      <c r="A33" s="275" t="s">
        <v>1389</v>
      </c>
      <c r="B33" s="277" t="str">
        <f t="shared" ref="B33" si="4">IFERROR(VLOOKUP(A33,Tabla_Datos,2,FALSE),0)</f>
        <v>Cubierta de Techo (Aislación Hidráulica)</v>
      </c>
      <c r="C33" s="278" t="str">
        <f t="shared" ref="C33" si="5">IFERROR(VLOOKUP(A33,Tabla_Datos,3,FALSE),0)</f>
        <v>m2</v>
      </c>
      <c r="D33" s="286">
        <v>4.07</v>
      </c>
      <c r="E33" s="288">
        <f t="shared" ref="E33" si="6">IFERROR(VLOOKUP(A33,Tabla_Comp_Presup,7,FALSE),0)</f>
        <v>0</v>
      </c>
      <c r="F33" s="288">
        <f t="shared" ref="F33" si="7">ROUND(D33*E33,15)</f>
        <v>0</v>
      </c>
      <c r="G33" s="113"/>
      <c r="J33" s="114"/>
      <c r="K33" s="114"/>
    </row>
    <row r="34" spans="1:11" ht="20.100000000000001" customHeight="1">
      <c r="A34" s="275">
        <v>23</v>
      </c>
      <c r="B34" s="277" t="str">
        <f t="shared" si="0"/>
        <v xml:space="preserve">Carpeta Bajo Cerámico </v>
      </c>
      <c r="C34" s="278" t="str">
        <f t="shared" si="1"/>
        <v>m2</v>
      </c>
      <c r="D34" s="286">
        <v>50.13</v>
      </c>
      <c r="E34" s="288">
        <f t="shared" si="2"/>
        <v>0</v>
      </c>
      <c r="F34" s="288">
        <f t="shared" si="3"/>
        <v>0</v>
      </c>
      <c r="G34" s="113"/>
      <c r="J34" s="114"/>
      <c r="K34" s="114"/>
    </row>
    <row r="35" spans="1:11" ht="20.100000000000001" customHeight="1">
      <c r="A35" s="275">
        <v>24</v>
      </c>
      <c r="B35" s="277" t="str">
        <f t="shared" si="0"/>
        <v>Piso Cerámico (incluido umbrales)</v>
      </c>
      <c r="C35" s="278" t="str">
        <f t="shared" si="1"/>
        <v>m2</v>
      </c>
      <c r="D35" s="286">
        <v>50.13</v>
      </c>
      <c r="E35" s="288">
        <f t="shared" si="2"/>
        <v>0</v>
      </c>
      <c r="F35" s="288">
        <f t="shared" si="3"/>
        <v>0</v>
      </c>
      <c r="G35" s="113"/>
      <c r="J35" s="114"/>
      <c r="K35" s="114"/>
    </row>
    <row r="36" spans="1:11" ht="20.100000000000001" customHeight="1">
      <c r="A36" s="275">
        <v>25</v>
      </c>
      <c r="B36" s="277" t="str">
        <f t="shared" si="0"/>
        <v>Zócalo cerámico (esp.=7cm)</v>
      </c>
      <c r="C36" s="278" t="str">
        <f t="shared" si="1"/>
        <v>m2</v>
      </c>
      <c r="D36" s="286">
        <v>51.13</v>
      </c>
      <c r="E36" s="288">
        <f t="shared" si="2"/>
        <v>0</v>
      </c>
      <c r="F36" s="288">
        <f t="shared" si="3"/>
        <v>0</v>
      </c>
      <c r="G36" s="113"/>
      <c r="J36" s="114"/>
      <c r="K36" s="114"/>
    </row>
    <row r="37" spans="1:11" ht="20.100000000000001" customHeight="1">
      <c r="A37" s="275">
        <v>26</v>
      </c>
      <c r="B37" s="277" t="str">
        <f t="shared" si="0"/>
        <v>Carpinterías metálica, aluminio y madera (incluido premarco metálico, antepecho de hormigón, mosquiteros y cierre tanque reseva)</v>
      </c>
      <c r="C37" s="278" t="str">
        <f t="shared" si="1"/>
        <v>gl</v>
      </c>
      <c r="D37" s="286">
        <v>1</v>
      </c>
      <c r="E37" s="288">
        <f t="shared" si="2"/>
        <v>0</v>
      </c>
      <c r="F37" s="288">
        <f t="shared" si="3"/>
        <v>0</v>
      </c>
      <c r="G37" s="113"/>
      <c r="J37" s="114"/>
      <c r="K37" s="114"/>
    </row>
    <row r="38" spans="1:11" ht="20.100000000000001" customHeight="1">
      <c r="A38" s="275">
        <v>27</v>
      </c>
      <c r="B38" s="277" t="str">
        <f t="shared" si="0"/>
        <v>Jaharro b/ revestimiento cerámico</v>
      </c>
      <c r="C38" s="278" t="str">
        <f t="shared" si="1"/>
        <v>m2</v>
      </c>
      <c r="D38" s="286">
        <v>15.17</v>
      </c>
      <c r="E38" s="288">
        <f t="shared" si="2"/>
        <v>0</v>
      </c>
      <c r="F38" s="288">
        <f t="shared" si="3"/>
        <v>0</v>
      </c>
      <c r="G38" s="113"/>
      <c r="J38" s="114"/>
      <c r="K38" s="114"/>
    </row>
    <row r="39" spans="1:11" ht="20.100000000000001" customHeight="1">
      <c r="A39" s="275">
        <v>28</v>
      </c>
      <c r="B39" s="277" t="str">
        <f t="shared" si="0"/>
        <v>Jaharro y Enlucido a la cal (interior)</v>
      </c>
      <c r="C39" s="278" t="str">
        <f t="shared" si="1"/>
        <v>m2</v>
      </c>
      <c r="D39" s="286">
        <v>133.72</v>
      </c>
      <c r="E39" s="288">
        <f t="shared" si="2"/>
        <v>0</v>
      </c>
      <c r="F39" s="288">
        <f t="shared" si="3"/>
        <v>0</v>
      </c>
      <c r="G39" s="113"/>
      <c r="J39" s="114"/>
      <c r="K39" s="114"/>
    </row>
    <row r="40" spans="1:11" ht="20.100000000000001" customHeight="1">
      <c r="A40" s="275">
        <v>29</v>
      </c>
      <c r="B40" s="277" t="str">
        <f>IFERROR(VLOOKUP(A40,Tabla_Datos,2,FALSE),0)</f>
        <v>Cielorraso aplicado a la cal</v>
      </c>
      <c r="C40" s="278" t="str">
        <f>IFERROR(VLOOKUP(A40,Tabla_Datos,3,FALSE),0)</f>
        <v>m2</v>
      </c>
      <c r="D40" s="286">
        <v>50.13</v>
      </c>
      <c r="E40" s="288">
        <f>IFERROR(VLOOKUP(A40,Tabla_Comp_Presup,7,FALSE),0)</f>
        <v>0</v>
      </c>
      <c r="F40" s="288">
        <f>ROUND(D40*E40,15)</f>
        <v>0</v>
      </c>
      <c r="G40" s="113"/>
      <c r="J40" s="114"/>
      <c r="K40" s="114"/>
    </row>
    <row r="41" spans="1:11" ht="20.100000000000001" customHeight="1">
      <c r="A41" s="275">
        <v>30</v>
      </c>
      <c r="B41" s="277" t="str">
        <f t="shared" si="0"/>
        <v>Revestimiento cerámico</v>
      </c>
      <c r="C41" s="278" t="str">
        <f t="shared" si="1"/>
        <v>m2</v>
      </c>
      <c r="D41" s="286">
        <v>15.17</v>
      </c>
      <c r="E41" s="288">
        <f t="shared" si="2"/>
        <v>0</v>
      </c>
      <c r="F41" s="288">
        <f t="shared" si="3"/>
        <v>0</v>
      </c>
      <c r="G41" s="113"/>
      <c r="J41" s="114"/>
      <c r="K41" s="114"/>
    </row>
    <row r="42" spans="1:11" ht="20.100000000000001" customHeight="1">
      <c r="A42" s="275">
        <v>31</v>
      </c>
      <c r="B42" s="277" t="str">
        <f>IFERROR(VLOOKUP(A42,Tabla_Datos,2,FALSE),0)</f>
        <v>Salpicado Plástico c/color Incluido Jaharro exterior</v>
      </c>
      <c r="C42" s="278" t="str">
        <f>IFERROR(VLOOKUP(A42,Tabla_Datos,3,FALSE),0)</f>
        <v>m2</v>
      </c>
      <c r="D42" s="286">
        <v>37.590000000000003</v>
      </c>
      <c r="E42" s="288">
        <f>IFERROR(VLOOKUP(A42,Tabla_Comp_Presup,7,FALSE),0)</f>
        <v>0</v>
      </c>
      <c r="F42" s="288">
        <f>ROUND(D42*E42,15)</f>
        <v>0</v>
      </c>
      <c r="G42" s="113"/>
      <c r="J42" s="114"/>
      <c r="K42" s="114"/>
    </row>
    <row r="43" spans="1:11" ht="20.100000000000001" customHeight="1">
      <c r="A43" s="275">
        <v>32</v>
      </c>
      <c r="B43" s="277" t="str">
        <f t="shared" si="0"/>
        <v>Jaharro y Enlucido a la cal exterior (incluido tanque)</v>
      </c>
      <c r="C43" s="278" t="str">
        <f t="shared" si="1"/>
        <v>m2</v>
      </c>
      <c r="D43" s="286">
        <v>67.95</v>
      </c>
      <c r="E43" s="288">
        <f t="shared" si="2"/>
        <v>0</v>
      </c>
      <c r="F43" s="288">
        <f t="shared" si="3"/>
        <v>0</v>
      </c>
      <c r="G43" s="113"/>
      <c r="J43" s="114"/>
      <c r="K43" s="114"/>
    </row>
    <row r="44" spans="1:11" ht="20.100000000000001" customHeight="1">
      <c r="A44" s="275">
        <v>33</v>
      </c>
      <c r="B44" s="277" t="str">
        <f t="shared" si="0"/>
        <v>Mesadas, campana y ventilaciones</v>
      </c>
      <c r="C44" s="278" t="str">
        <f t="shared" si="1"/>
        <v>gl</v>
      </c>
      <c r="D44" s="286">
        <v>1</v>
      </c>
      <c r="E44" s="288">
        <f t="shared" si="2"/>
        <v>0</v>
      </c>
      <c r="F44" s="288">
        <f t="shared" si="3"/>
        <v>0</v>
      </c>
      <c r="G44" s="113"/>
      <c r="J44" s="114"/>
      <c r="K44" s="114"/>
    </row>
    <row r="45" spans="1:11" ht="20.100000000000001" customHeight="1">
      <c r="A45" s="275">
        <v>34</v>
      </c>
      <c r="B45" s="277" t="str">
        <f t="shared" si="0"/>
        <v>Esmalte sintético sobre carpintería metálica</v>
      </c>
      <c r="C45" s="278" t="str">
        <f t="shared" si="1"/>
        <v>m2</v>
      </c>
      <c r="D45" s="286">
        <v>32.75</v>
      </c>
      <c r="E45" s="288">
        <f t="shared" si="2"/>
        <v>0</v>
      </c>
      <c r="F45" s="288">
        <f t="shared" si="3"/>
        <v>0</v>
      </c>
      <c r="G45" s="113"/>
      <c r="J45" s="114"/>
      <c r="K45" s="114"/>
    </row>
    <row r="46" spans="1:11" ht="20.100000000000001" customHeight="1">
      <c r="A46" s="275">
        <v>35</v>
      </c>
      <c r="B46" s="277" t="str">
        <f t="shared" si="0"/>
        <v>Esmalte sintético sobre carpintería madera</v>
      </c>
      <c r="C46" s="278" t="str">
        <f t="shared" si="1"/>
        <v>m2</v>
      </c>
      <c r="D46" s="286">
        <v>20.58</v>
      </c>
      <c r="E46" s="288">
        <f t="shared" si="2"/>
        <v>0</v>
      </c>
      <c r="F46" s="288">
        <f t="shared" si="3"/>
        <v>0</v>
      </c>
      <c r="G46" s="113"/>
      <c r="J46" s="114"/>
      <c r="K46" s="114"/>
    </row>
    <row r="47" spans="1:11" ht="20.100000000000001" customHeight="1">
      <c r="A47" s="275">
        <v>36</v>
      </c>
      <c r="B47" s="277" t="str">
        <f t="shared" si="0"/>
        <v>Pintura látex interior en muros</v>
      </c>
      <c r="C47" s="278" t="str">
        <f t="shared" si="1"/>
        <v>m2</v>
      </c>
      <c r="D47" s="286">
        <v>147.24</v>
      </c>
      <c r="E47" s="288">
        <f t="shared" si="2"/>
        <v>0</v>
      </c>
      <c r="F47" s="288">
        <f t="shared" si="3"/>
        <v>0</v>
      </c>
      <c r="G47" s="113"/>
      <c r="J47" s="114"/>
      <c r="K47" s="114"/>
    </row>
    <row r="48" spans="1:11" ht="20.100000000000001" customHeight="1">
      <c r="A48" s="275">
        <v>37</v>
      </c>
      <c r="B48" s="277" t="str">
        <f t="shared" si="0"/>
        <v>Pintura látex interior en cielorrasos</v>
      </c>
      <c r="C48" s="278" t="str">
        <f t="shared" si="1"/>
        <v>m2</v>
      </c>
      <c r="D48" s="286">
        <v>50.13</v>
      </c>
      <c r="E48" s="288">
        <f t="shared" si="2"/>
        <v>0</v>
      </c>
      <c r="F48" s="288">
        <f t="shared" si="3"/>
        <v>0</v>
      </c>
      <c r="G48" s="113"/>
      <c r="J48" s="114"/>
      <c r="K48" s="114"/>
    </row>
    <row r="49" spans="1:11" ht="20.100000000000001" customHeight="1">
      <c r="A49" s="275">
        <v>38</v>
      </c>
      <c r="B49" s="277" t="str">
        <f t="shared" ref="B49:B56" si="8">IFERROR(VLOOKUP(A49,Tabla_Datos,2,FALSE),0)</f>
        <v>Provisión y colocación de cristal float 3mm</v>
      </c>
      <c r="C49" s="278" t="str">
        <f t="shared" ref="C49:C56" si="9">IFERROR(VLOOKUP(A49,Tabla_Datos,3,FALSE),0)</f>
        <v>m2</v>
      </c>
      <c r="D49" s="286">
        <v>5.79</v>
      </c>
      <c r="E49" s="288">
        <f t="shared" ref="E49:E56" si="10">IFERROR(VLOOKUP(A49,Tabla_Comp_Presup,7,FALSE),0)</f>
        <v>0</v>
      </c>
      <c r="F49" s="288">
        <f t="shared" ref="F49:F56" si="11">ROUND(D49*E49,15)</f>
        <v>0</v>
      </c>
      <c r="G49" s="113"/>
      <c r="J49" s="114"/>
      <c r="K49" s="114"/>
    </row>
    <row r="50" spans="1:11" ht="20.100000000000001" customHeight="1">
      <c r="A50" s="275">
        <v>39</v>
      </c>
      <c r="B50" s="277" t="str">
        <f t="shared" si="8"/>
        <v>Provisión y colocación de cristal float 4mm</v>
      </c>
      <c r="C50" s="278" t="str">
        <f t="shared" si="9"/>
        <v>m2</v>
      </c>
      <c r="D50" s="286">
        <v>3.99</v>
      </c>
      <c r="E50" s="288">
        <f t="shared" si="10"/>
        <v>0</v>
      </c>
      <c r="F50" s="288">
        <f t="shared" si="11"/>
        <v>0</v>
      </c>
      <c r="G50" s="113"/>
      <c r="J50" s="114"/>
      <c r="K50" s="114"/>
    </row>
    <row r="51" spans="1:11" ht="20.100000000000001" customHeight="1">
      <c r="A51" s="275">
        <v>40</v>
      </c>
      <c r="B51" s="277" t="str">
        <f t="shared" si="8"/>
        <v xml:space="preserve">Vereda, veredín perimetral, vereda de acceso </v>
      </c>
      <c r="C51" s="278" t="str">
        <f t="shared" si="9"/>
        <v>m2</v>
      </c>
      <c r="D51" s="286">
        <v>36.450000000000003</v>
      </c>
      <c r="E51" s="288">
        <f t="shared" si="10"/>
        <v>0</v>
      </c>
      <c r="F51" s="288">
        <f t="shared" si="11"/>
        <v>0</v>
      </c>
      <c r="G51" s="113"/>
      <c r="J51" s="114"/>
      <c r="K51" s="114"/>
    </row>
    <row r="52" spans="1:11" ht="20.100000000000001" customHeight="1">
      <c r="A52" s="275">
        <v>41</v>
      </c>
      <c r="B52" s="277" t="str">
        <f t="shared" si="8"/>
        <v>Instalación sanitaria (incl. cañería base, distrib. AF-AC, artefactos y grifería)</v>
      </c>
      <c r="C52" s="278" t="str">
        <f t="shared" si="9"/>
        <v>gl</v>
      </c>
      <c r="D52" s="286">
        <v>1</v>
      </c>
      <c r="E52" s="288">
        <f t="shared" si="10"/>
        <v>0</v>
      </c>
      <c r="F52" s="288">
        <f t="shared" si="11"/>
        <v>0</v>
      </c>
      <c r="G52" s="113"/>
      <c r="J52" s="114"/>
      <c r="K52" s="114"/>
    </row>
    <row r="53" spans="1:11" ht="20.100000000000001" customHeight="1">
      <c r="A53" s="275">
        <v>42</v>
      </c>
      <c r="B53" s="277" t="str">
        <f t="shared" si="8"/>
        <v>Instalación eléctrica (incl. pilastra, proc.cañerias p/3AA,y preveer espacios en tablero gral. p/llaves termomagnéticas corresp. Portalámparas 3 cuerpos)</v>
      </c>
      <c r="C53" s="278" t="str">
        <f t="shared" si="9"/>
        <v>gl</v>
      </c>
      <c r="D53" s="286">
        <v>1</v>
      </c>
      <c r="E53" s="288">
        <f t="shared" si="10"/>
        <v>0</v>
      </c>
      <c r="F53" s="288">
        <f t="shared" si="11"/>
        <v>0</v>
      </c>
      <c r="G53" s="113"/>
      <c r="J53" s="114"/>
      <c r="K53" s="114"/>
    </row>
    <row r="54" spans="1:11" ht="20.100000000000001" customHeight="1">
      <c r="A54" s="275">
        <v>43</v>
      </c>
      <c r="B54" s="277" t="str">
        <f t="shared" si="8"/>
        <v>Instalación de Gas (Incl. Cocina 4 hornallas c/horno)</v>
      </c>
      <c r="C54" s="278" t="str">
        <f t="shared" si="9"/>
        <v>gl</v>
      </c>
      <c r="D54" s="286">
        <v>1</v>
      </c>
      <c r="E54" s="288">
        <f t="shared" si="10"/>
        <v>0</v>
      </c>
      <c r="F54" s="288">
        <f t="shared" si="11"/>
        <v>0</v>
      </c>
      <c r="G54" s="113"/>
      <c r="J54" s="114"/>
      <c r="K54" s="114"/>
    </row>
    <row r="55" spans="1:11" ht="20.100000000000001" customHeight="1">
      <c r="A55" s="275">
        <v>44</v>
      </c>
      <c r="B55" s="277" t="str">
        <f t="shared" si="8"/>
        <v>Terminación y limpieza de obra</v>
      </c>
      <c r="C55" s="278" t="str">
        <f t="shared" si="9"/>
        <v>gl</v>
      </c>
      <c r="D55" s="286">
        <v>1</v>
      </c>
      <c r="E55" s="288">
        <f t="shared" si="10"/>
        <v>0</v>
      </c>
      <c r="F55" s="288">
        <f t="shared" si="11"/>
        <v>0</v>
      </c>
      <c r="G55" s="113"/>
      <c r="J55" s="114"/>
      <c r="K55" s="114"/>
    </row>
    <row r="56" spans="1:11" ht="20.100000000000001" customHeight="1">
      <c r="A56" s="275">
        <v>45</v>
      </c>
      <c r="B56" s="277" t="str">
        <f t="shared" si="8"/>
        <v>Flete</v>
      </c>
      <c r="C56" s="278" t="str">
        <f t="shared" si="9"/>
        <v>gl</v>
      </c>
      <c r="D56" s="286">
        <v>1</v>
      </c>
      <c r="E56" s="288">
        <f t="shared" si="10"/>
        <v>0</v>
      </c>
      <c r="F56" s="288">
        <f t="shared" si="11"/>
        <v>0</v>
      </c>
      <c r="G56" s="113"/>
      <c r="J56" s="114"/>
      <c r="K56" s="114"/>
    </row>
    <row r="57" spans="1:11" ht="20.100000000000001" customHeight="1">
      <c r="A57" s="275"/>
      <c r="B57" s="277"/>
      <c r="C57" s="278"/>
      <c r="D57" s="286"/>
      <c r="E57" s="288"/>
      <c r="F57" s="288"/>
      <c r="G57" s="113"/>
      <c r="J57" s="114"/>
      <c r="K57" s="114"/>
    </row>
    <row r="58" spans="1:11" s="109" customFormat="1" ht="20.100000000000001" customHeight="1">
      <c r="A58" s="242"/>
      <c r="B58" s="243"/>
      <c r="C58" s="244"/>
      <c r="D58" s="245"/>
      <c r="E58" s="246"/>
      <c r="F58" s="246"/>
      <c r="G58" s="185"/>
      <c r="J58" s="241"/>
      <c r="K58" s="241"/>
    </row>
    <row r="59" spans="1:11" s="202" customFormat="1" ht="20.100000000000001" customHeight="1">
      <c r="A59" s="290" t="s">
        <v>1106</v>
      </c>
      <c r="B59" s="291" t="s">
        <v>1167</v>
      </c>
      <c r="C59" s="292"/>
      <c r="D59" s="293"/>
      <c r="E59" s="294"/>
      <c r="F59" s="295">
        <f>ROUND(F68/Coef_Paso_Vivienda,2)</f>
        <v>0</v>
      </c>
      <c r="G59" s="208"/>
      <c r="I59" s="201"/>
    </row>
    <row r="60" spans="1:11" s="202" customFormat="1" ht="20.100000000000001" customHeight="1">
      <c r="A60" s="296" t="s">
        <v>1107</v>
      </c>
      <c r="B60" s="297" t="str">
        <f>"COSTO FINANCIERO  "&amp;ROUND(Costo_Financiero*100,2)&amp;" % de ( 1 )"</f>
        <v>COSTO FINANCIERO  0 % de ( 1 )</v>
      </c>
      <c r="C60" s="298">
        <f>Costo_Financiero</f>
        <v>0</v>
      </c>
      <c r="D60" s="299"/>
      <c r="E60" s="300">
        <f>Costo_Financiero</f>
        <v>0</v>
      </c>
      <c r="F60" s="301">
        <f>ROUND(F59*Costo_Financiero,2)</f>
        <v>0</v>
      </c>
      <c r="G60" s="208"/>
      <c r="I60" s="201"/>
    </row>
    <row r="61" spans="1:11" s="202" customFormat="1" ht="20.100000000000001" customHeight="1">
      <c r="A61" s="296" t="s">
        <v>1108</v>
      </c>
      <c r="B61" s="297" t="s">
        <v>1163</v>
      </c>
      <c r="C61" s="298"/>
      <c r="D61" s="299"/>
      <c r="E61" s="302"/>
      <c r="F61" s="301">
        <f>F59+F60</f>
        <v>0</v>
      </c>
      <c r="G61" s="208"/>
      <c r="I61" s="201"/>
    </row>
    <row r="62" spans="1:11" s="202" customFormat="1" ht="20.100000000000001" customHeight="1">
      <c r="A62" s="296" t="s">
        <v>1109</v>
      </c>
      <c r="B62" s="303" t="str">
        <f>CONCATENATE("GASTOS GENERALES  ",ROUND(Gastos_Generales*100,3)," % de ( 3 )")</f>
        <v>GASTOS GENERALES  15 % de ( 3 )</v>
      </c>
      <c r="C62" s="300">
        <f>Gastos_Generales</f>
        <v>0.15</v>
      </c>
      <c r="D62" s="304"/>
      <c r="E62" s="302"/>
      <c r="F62" s="301">
        <f>ROUND(F61*Gastos_Generales,2)</f>
        <v>0</v>
      </c>
      <c r="G62" s="208"/>
      <c r="I62" s="211"/>
    </row>
    <row r="63" spans="1:11" s="202" customFormat="1" ht="20.100000000000001" customHeight="1">
      <c r="A63" s="296" t="s">
        <v>1110</v>
      </c>
      <c r="B63" s="303" t="str">
        <f>CONCATENATE("BENEFICIOS  ",ROUND(Beneficio*100,2)," % de ( 3 )")</f>
        <v>BENEFICIOS  10 % de ( 3 )</v>
      </c>
      <c r="C63" s="300">
        <f>Beneficio</f>
        <v>0.1</v>
      </c>
      <c r="D63" s="304"/>
      <c r="E63" s="302"/>
      <c r="F63" s="301">
        <f>ROUND(F61*Beneficio,2)</f>
        <v>0</v>
      </c>
      <c r="G63" s="208"/>
      <c r="I63" s="211"/>
    </row>
    <row r="64" spans="1:11" s="202" customFormat="1" ht="20.100000000000001" customHeight="1">
      <c r="A64" s="296">
        <v>6</v>
      </c>
      <c r="B64" s="297" t="s">
        <v>1164</v>
      </c>
      <c r="C64" s="302"/>
      <c r="D64" s="304"/>
      <c r="E64" s="302"/>
      <c r="F64" s="301">
        <f>F61+F62+F63</f>
        <v>0</v>
      </c>
      <c r="G64" s="208"/>
      <c r="I64" s="211"/>
    </row>
    <row r="65" spans="1:12" s="202" customFormat="1" ht="20.100000000000001" customHeight="1">
      <c r="A65" s="296" t="s">
        <v>1165</v>
      </c>
      <c r="B65" s="303" t="str">
        <f>CONCATENATE("INGRESOS BRUTOS Y LOTE HOGAR  ",ROUND(Ingresos_Brutos*100,2)," % de ( 6 )")</f>
        <v>INGRESOS BRUTOS Y LOTE HOGAR  2,4 % de ( 6 )</v>
      </c>
      <c r="C65" s="300">
        <f>Ingresos_Brutos</f>
        <v>2.4E-2</v>
      </c>
      <c r="D65" s="304"/>
      <c r="E65" s="302"/>
      <c r="F65" s="301">
        <f>IF(Ingresos_Brutos=0,,ROUND(Ingresos_Brutos*F64,2))</f>
        <v>0</v>
      </c>
      <c r="G65" s="208"/>
      <c r="I65" s="211"/>
    </row>
    <row r="66" spans="1:12" s="202" customFormat="1" ht="20.100000000000001" customHeight="1">
      <c r="A66" s="305" t="s">
        <v>1166</v>
      </c>
      <c r="B66" s="306" t="str">
        <f>CONCATENATE("IMPUESTO AL VALOR AGREGADO ",IVA_Vivienda*100," % de ( 6 )")</f>
        <v>IMPUESTO AL VALOR AGREGADO 10,5 % de ( 6 )</v>
      </c>
      <c r="C66" s="307">
        <f>IVA_Vivienda</f>
        <v>0.105</v>
      </c>
      <c r="D66" s="308"/>
      <c r="E66" s="309"/>
      <c r="F66" s="310">
        <f>IF(IVA_Vivienda=0,,ROUND(IVA_Vivienda*F64,2))</f>
        <v>0</v>
      </c>
      <c r="G66" s="208"/>
      <c r="I66" s="211"/>
    </row>
    <row r="67" spans="1:12" s="2" customFormat="1" ht="20.100000000000001" customHeight="1">
      <c r="A67" s="102"/>
      <c r="B67" s="97"/>
      <c r="C67" s="97"/>
      <c r="D67" s="98"/>
      <c r="E67" s="99"/>
      <c r="G67" s="103"/>
      <c r="I67" s="98"/>
    </row>
    <row r="68" spans="1:12" s="2" customFormat="1" ht="20.100000000000001" customHeight="1">
      <c r="A68" s="311"/>
      <c r="B68" s="312" t="str">
        <f>"PRECIO TOTAL VIVENDA"</f>
        <v>PRECIO TOTAL VIVENDA</v>
      </c>
      <c r="C68" s="312"/>
      <c r="D68" s="313"/>
      <c r="E68" s="314"/>
      <c r="F68" s="315">
        <f>SUM(F11:F57)</f>
        <v>0</v>
      </c>
      <c r="G68" s="103"/>
      <c r="I68" s="126"/>
      <c r="L68" s="240"/>
    </row>
    <row r="69" spans="1:12" ht="20.100000000000001" customHeight="1">
      <c r="E69" s="173"/>
      <c r="F69" s="173"/>
    </row>
  </sheetData>
  <sheetProtection formatCells="0" selectLockedCells="1"/>
  <mergeCells count="7">
    <mergeCell ref="A1:F1"/>
    <mergeCell ref="A7:A8"/>
    <mergeCell ref="B7:B8"/>
    <mergeCell ref="C7:C8"/>
    <mergeCell ref="D7:D8"/>
    <mergeCell ref="E7:E8"/>
    <mergeCell ref="F7:F8"/>
  </mergeCells>
  <conditionalFormatting sqref="A42:B42 A40:B40 A11:A58 B10:B58 A56:B56 A33:B33">
    <cfRule type="expression" dxfId="164" priority="31" stopIfTrue="1">
      <formula>$C10=0</formula>
    </cfRule>
  </conditionalFormatting>
  <conditionalFormatting sqref="A10">
    <cfRule type="expression" dxfId="163" priority="30" stopIfTrue="1">
      <formula>$C10=0</formula>
    </cfRule>
  </conditionalFormatting>
  <conditionalFormatting sqref="F59">
    <cfRule type="expression" dxfId="162" priority="1" stopIfTrue="1">
      <formula>#REF!=1</formula>
    </cfRule>
  </conditionalFormatting>
  <pageMargins left="0.39370078740157483" right="0.39370078740157483" top="0.59055118110236227" bottom="0.39370078740157483" header="0.39370078740157483" footer="0.39370078740157483"/>
  <pageSetup paperSize="9" scale="70" fitToHeight="0"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sheetPr codeName="Hoja13"/>
  <dimension ref="A1:F68"/>
  <sheetViews>
    <sheetView workbookViewId="0">
      <selection activeCell="C36" sqref="C36"/>
    </sheetView>
  </sheetViews>
  <sheetFormatPr baseColWidth="10" defaultColWidth="11.42578125" defaultRowHeight="20.100000000000001" customHeight="1"/>
  <cols>
    <col min="1" max="1" width="12.7109375" style="87" customWidth="1"/>
    <col min="2" max="2" width="81.5703125" style="87" customWidth="1"/>
    <col min="3" max="3" width="10.7109375" style="87" customWidth="1"/>
    <col min="4" max="4" width="14.7109375" style="87" customWidth="1"/>
    <col min="5" max="6" width="16.7109375" style="87" customWidth="1"/>
    <col min="7" max="9" width="11.42578125" style="87"/>
    <col min="10" max="10" width="68.85546875" style="87" customWidth="1"/>
    <col min="11" max="16384" width="11.42578125" style="87"/>
  </cols>
  <sheetData>
    <row r="1" spans="1:6" ht="20.100000000000001" customHeight="1">
      <c r="A1" s="604" t="s">
        <v>1237</v>
      </c>
      <c r="B1" s="604"/>
      <c r="C1" s="604"/>
      <c r="D1" s="604"/>
      <c r="E1" s="604"/>
      <c r="F1" s="604"/>
    </row>
    <row r="2" spans="1:6" s="111" customFormat="1" ht="20.100000000000001" customHeight="1">
      <c r="A2" s="111" t="s">
        <v>1236</v>
      </c>
      <c r="B2" s="110" t="str">
        <f>Obra</f>
        <v>BARRIO SAN CAYETANO - DPTO. CHIMBAS</v>
      </c>
      <c r="C2" s="192"/>
      <c r="D2" s="112"/>
      <c r="E2" s="112"/>
      <c r="F2" s="112"/>
    </row>
    <row r="3" spans="1:6" s="111" customFormat="1" ht="20.100000000000001" customHeight="1">
      <c r="A3" s="111" t="str">
        <f>"UBICACION:      "&amp;Ubicación</f>
        <v>UBICACION:      DPTO. CHIMBAS</v>
      </c>
      <c r="B3" s="110" t="str">
        <f>Ubicación</f>
        <v>DPTO. CHIMBAS</v>
      </c>
      <c r="C3" s="112"/>
      <c r="D3" s="112"/>
      <c r="E3" s="112"/>
      <c r="F3" s="112"/>
    </row>
    <row r="4" spans="1:6" s="111" customFormat="1" ht="20.100000000000001" customHeight="1">
      <c r="A4" s="111" t="s">
        <v>1128</v>
      </c>
      <c r="B4" s="121" t="s">
        <v>1382</v>
      </c>
      <c r="D4" s="112"/>
      <c r="E4" s="112"/>
      <c r="F4" s="112"/>
    </row>
    <row r="5" spans="1:6" s="111" customFormat="1" ht="20.100000000000001" customHeight="1">
      <c r="A5" s="111" t="s">
        <v>1160</v>
      </c>
      <c r="B5" s="274">
        <v>4</v>
      </c>
      <c r="D5" s="112"/>
      <c r="E5" s="112"/>
      <c r="F5" s="112"/>
    </row>
    <row r="6" spans="1:6" ht="20.100000000000001" customHeight="1">
      <c r="A6" s="172"/>
      <c r="B6" s="238"/>
      <c r="C6" s="172"/>
      <c r="D6" s="172"/>
      <c r="E6" s="109"/>
    </row>
    <row r="7" spans="1:6" ht="20.100000000000001" customHeight="1">
      <c r="A7" s="605" t="s">
        <v>1105</v>
      </c>
      <c r="B7" s="607" t="s">
        <v>0</v>
      </c>
      <c r="C7" s="605" t="s">
        <v>1</v>
      </c>
      <c r="D7" s="605" t="s">
        <v>2</v>
      </c>
      <c r="E7" s="605" t="s">
        <v>1152</v>
      </c>
      <c r="F7" s="605" t="s">
        <v>1162</v>
      </c>
    </row>
    <row r="8" spans="1:6" ht="20.100000000000001" customHeight="1">
      <c r="A8" s="606"/>
      <c r="B8" s="608"/>
      <c r="C8" s="606"/>
      <c r="D8" s="606"/>
      <c r="E8" s="606"/>
      <c r="F8" s="606"/>
    </row>
    <row r="9" spans="1:6" s="109" customFormat="1" ht="20.100000000000001" customHeight="1">
      <c r="A9" s="247"/>
      <c r="B9" s="237"/>
      <c r="C9" s="181"/>
      <c r="D9" s="181"/>
      <c r="E9" s="181"/>
      <c r="F9" s="248"/>
    </row>
    <row r="10" spans="1:6" ht="20.100000000000001" customHeight="1">
      <c r="A10" s="281" t="s">
        <v>1125</v>
      </c>
      <c r="B10" s="282" t="str">
        <f t="shared" ref="B10:B39" si="0">IFERROR(VLOOKUP(A10,Tabla_Datos,2,FALSE),0)</f>
        <v>VIVIENDA</v>
      </c>
      <c r="C10" s="283"/>
      <c r="D10" s="284"/>
      <c r="E10" s="316"/>
      <c r="F10" s="316"/>
    </row>
    <row r="11" spans="1:6" ht="20.100000000000001" customHeight="1">
      <c r="A11" s="275">
        <v>1</v>
      </c>
      <c r="B11" s="277" t="str">
        <f t="shared" si="0"/>
        <v xml:space="preserve">Preparación de Terreno y Replanteo </v>
      </c>
      <c r="C11" s="278" t="str">
        <f t="shared" ref="C11:C39" si="1">IFERROR(VLOOKUP(A11,Tabla_Datos,3,FALSE),0)</f>
        <v>gl</v>
      </c>
      <c r="D11" s="286">
        <v>1</v>
      </c>
      <c r="E11" s="289">
        <f>IFERROR(VLOOKUP(A11,Tabla_Comp_Presup,7,FALSE),0)</f>
        <v>0</v>
      </c>
      <c r="F11" s="289">
        <f>ROUND(D11*E11,15)</f>
        <v>0</v>
      </c>
    </row>
    <row r="12" spans="1:6" ht="20.100000000000001" customHeight="1">
      <c r="A12" s="275">
        <v>2</v>
      </c>
      <c r="B12" s="279" t="str">
        <f t="shared" si="0"/>
        <v>Excavaciones, explanación y/o retiro de material proveniente de excavaciones para fundaciones</v>
      </c>
      <c r="C12" s="280" t="str">
        <f t="shared" si="1"/>
        <v>m3</v>
      </c>
      <c r="D12" s="287">
        <v>9.4700000000000006</v>
      </c>
      <c r="E12" s="289">
        <f>IFERROR(VLOOKUP(A12,Tabla_Comp_Presup,7,FALSE),0)</f>
        <v>0</v>
      </c>
      <c r="F12" s="289">
        <f>ROUND(D12*E12,15)</f>
        <v>0</v>
      </c>
    </row>
    <row r="13" spans="1:6" ht="20.100000000000001" customHeight="1">
      <c r="A13" s="275">
        <v>3</v>
      </c>
      <c r="B13" s="279" t="str">
        <f t="shared" si="0"/>
        <v>Cimiento y Hormigón Ciclópeo</v>
      </c>
      <c r="C13" s="280" t="str">
        <f t="shared" si="1"/>
        <v>m3</v>
      </c>
      <c r="D13" s="287">
        <v>8.16</v>
      </c>
      <c r="E13" s="289">
        <f t="shared" ref="E13:E39" si="2">IFERROR(VLOOKUP(A13,Tabla_Comp_Presup,7,FALSE),0)</f>
        <v>0</v>
      </c>
      <c r="F13" s="289">
        <f t="shared" ref="F13:F39" si="3">ROUND(D13*E13,15)</f>
        <v>0</v>
      </c>
    </row>
    <row r="14" spans="1:6" ht="20.100000000000001" customHeight="1">
      <c r="A14" s="275">
        <v>4</v>
      </c>
      <c r="B14" s="279" t="str">
        <f t="shared" si="0"/>
        <v>Hormigón de limpieza (e=5cm)</v>
      </c>
      <c r="C14" s="280" t="str">
        <f t="shared" si="1"/>
        <v>m2</v>
      </c>
      <c r="D14" s="287">
        <v>2.31</v>
      </c>
      <c r="E14" s="289">
        <f t="shared" si="2"/>
        <v>0</v>
      </c>
      <c r="F14" s="289">
        <f t="shared" si="3"/>
        <v>0</v>
      </c>
    </row>
    <row r="15" spans="1:6" ht="20.100000000000001" customHeight="1">
      <c r="A15" s="275">
        <v>5</v>
      </c>
      <c r="B15" s="279" t="str">
        <f t="shared" si="0"/>
        <v>Base de Hormigón Simple</v>
      </c>
      <c r="C15" s="280" t="str">
        <f t="shared" si="1"/>
        <v>m3</v>
      </c>
      <c r="D15" s="287">
        <v>0.53</v>
      </c>
      <c r="E15" s="289">
        <f t="shared" si="2"/>
        <v>0</v>
      </c>
      <c r="F15" s="289">
        <f t="shared" si="3"/>
        <v>0</v>
      </c>
    </row>
    <row r="16" spans="1:6" ht="20.100000000000001" customHeight="1">
      <c r="A16" s="275">
        <v>6</v>
      </c>
      <c r="B16" s="279" t="str">
        <f t="shared" si="0"/>
        <v>Base de Hormigón Armado</v>
      </c>
      <c r="C16" s="280" t="str">
        <f t="shared" si="1"/>
        <v>m3</v>
      </c>
      <c r="D16" s="331">
        <v>0.43</v>
      </c>
      <c r="E16" s="289">
        <f t="shared" si="2"/>
        <v>0</v>
      </c>
      <c r="F16" s="289">
        <f t="shared" si="3"/>
        <v>0</v>
      </c>
    </row>
    <row r="17" spans="1:6" ht="20.100000000000001" customHeight="1">
      <c r="A17" s="275">
        <v>7</v>
      </c>
      <c r="B17" s="279" t="str">
        <f t="shared" si="0"/>
        <v>Dado de Fundación</v>
      </c>
      <c r="C17" s="280" t="str">
        <f t="shared" si="1"/>
        <v>m3</v>
      </c>
      <c r="D17" s="331">
        <v>1.02</v>
      </c>
      <c r="E17" s="289">
        <f t="shared" si="2"/>
        <v>0</v>
      </c>
      <c r="F17" s="289">
        <f t="shared" si="3"/>
        <v>0</v>
      </c>
    </row>
    <row r="18" spans="1:6" ht="20.100000000000001" customHeight="1">
      <c r="A18" s="275">
        <v>8</v>
      </c>
      <c r="B18" s="279" t="str">
        <f t="shared" si="0"/>
        <v xml:space="preserve">Vigas de Encadenado Inferior </v>
      </c>
      <c r="C18" s="280" t="str">
        <f t="shared" si="1"/>
        <v>m3</v>
      </c>
      <c r="D18" s="331">
        <v>1.7</v>
      </c>
      <c r="E18" s="289">
        <f t="shared" si="2"/>
        <v>0</v>
      </c>
      <c r="F18" s="289">
        <f t="shared" si="3"/>
        <v>0</v>
      </c>
    </row>
    <row r="19" spans="1:6" ht="20.100000000000001" customHeight="1">
      <c r="A19" s="275">
        <v>9</v>
      </c>
      <c r="B19" s="279" t="str">
        <f t="shared" si="0"/>
        <v>Vigas de Arriostramiento</v>
      </c>
      <c r="C19" s="280" t="str">
        <f t="shared" si="1"/>
        <v>m3</v>
      </c>
      <c r="D19" s="331">
        <v>0.24</v>
      </c>
      <c r="E19" s="289">
        <f t="shared" si="2"/>
        <v>0</v>
      </c>
      <c r="F19" s="289">
        <f t="shared" si="3"/>
        <v>0</v>
      </c>
    </row>
    <row r="20" spans="1:6" ht="20.100000000000001" customHeight="1">
      <c r="A20" s="275">
        <v>10</v>
      </c>
      <c r="B20" s="279" t="str">
        <f t="shared" si="0"/>
        <v>Relleno bajo contrapiso exterior, veredines perimetrales y vereda de acceso</v>
      </c>
      <c r="C20" s="280" t="str">
        <f t="shared" si="1"/>
        <v>m3</v>
      </c>
      <c r="D20" s="331">
        <v>9.3699999999999992</v>
      </c>
      <c r="E20" s="289">
        <f t="shared" si="2"/>
        <v>0</v>
      </c>
      <c r="F20" s="289">
        <f t="shared" si="3"/>
        <v>0</v>
      </c>
    </row>
    <row r="21" spans="1:6" ht="20.100000000000001" customHeight="1">
      <c r="A21" s="275">
        <v>11</v>
      </c>
      <c r="B21" s="279" t="str">
        <f t="shared" si="0"/>
        <v>Contrapiso Hormigón Fratasado (e=10cm)</v>
      </c>
      <c r="C21" s="280" t="str">
        <f t="shared" si="1"/>
        <v>m2</v>
      </c>
      <c r="D21" s="331">
        <v>53.8</v>
      </c>
      <c r="E21" s="289">
        <f t="shared" si="2"/>
        <v>0</v>
      </c>
      <c r="F21" s="289">
        <f t="shared" si="3"/>
        <v>0</v>
      </c>
    </row>
    <row r="22" spans="1:6" ht="20.100000000000001" customHeight="1">
      <c r="A22" s="275">
        <v>12</v>
      </c>
      <c r="B22" s="279" t="str">
        <f t="shared" si="0"/>
        <v>Capa Aisladora Horizontal</v>
      </c>
      <c r="C22" s="280" t="str">
        <f t="shared" si="1"/>
        <v>m2</v>
      </c>
      <c r="D22" s="287">
        <v>6.87</v>
      </c>
      <c r="E22" s="289">
        <f t="shared" si="2"/>
        <v>0</v>
      </c>
      <c r="F22" s="289">
        <f t="shared" si="3"/>
        <v>0</v>
      </c>
    </row>
    <row r="23" spans="1:6" ht="20.100000000000001" customHeight="1">
      <c r="A23" s="275">
        <v>13</v>
      </c>
      <c r="B23" s="279" t="str">
        <f t="shared" si="0"/>
        <v>Mampostería s/Armar Ladrillón Cerámico Macizo de 0,18m esp.</v>
      </c>
      <c r="C23" s="280" t="str">
        <f t="shared" si="1"/>
        <v>m2</v>
      </c>
      <c r="D23" s="331">
        <v>97.06</v>
      </c>
      <c r="E23" s="289">
        <f t="shared" si="2"/>
        <v>0</v>
      </c>
      <c r="F23" s="289">
        <f t="shared" si="3"/>
        <v>0</v>
      </c>
    </row>
    <row r="24" spans="1:6" ht="20.100000000000001" customHeight="1">
      <c r="A24" s="275">
        <v>15</v>
      </c>
      <c r="B24" s="279" t="str">
        <f t="shared" si="0"/>
        <v>Tabique liviano tipo Durlock (con placas de yeso para sectores húmedos)</v>
      </c>
      <c r="C24" s="280" t="str">
        <f t="shared" si="1"/>
        <v>m2</v>
      </c>
      <c r="D24" s="331">
        <v>6.18</v>
      </c>
      <c r="E24" s="289">
        <f t="shared" si="2"/>
        <v>0</v>
      </c>
      <c r="F24" s="289">
        <f t="shared" si="3"/>
        <v>0</v>
      </c>
    </row>
    <row r="25" spans="1:6" ht="20.100000000000001" customHeight="1">
      <c r="A25" s="275">
        <v>16</v>
      </c>
      <c r="B25" s="279" t="str">
        <f t="shared" si="0"/>
        <v>Columnas de Encadenado y Enmarcado</v>
      </c>
      <c r="C25" s="280" t="str">
        <f t="shared" si="1"/>
        <v>m3</v>
      </c>
      <c r="D25" s="287">
        <v>1.66</v>
      </c>
      <c r="E25" s="289">
        <f t="shared" si="2"/>
        <v>0</v>
      </c>
      <c r="F25" s="289">
        <f t="shared" si="3"/>
        <v>0</v>
      </c>
    </row>
    <row r="26" spans="1:6" ht="20.100000000000001" customHeight="1">
      <c r="A26" s="275">
        <v>17</v>
      </c>
      <c r="B26" s="279" t="str">
        <f t="shared" si="0"/>
        <v>Columnas de Carga</v>
      </c>
      <c r="C26" s="280" t="str">
        <f t="shared" si="1"/>
        <v>m3</v>
      </c>
      <c r="D26" s="287">
        <v>0.33</v>
      </c>
      <c r="E26" s="289">
        <f t="shared" si="2"/>
        <v>0</v>
      </c>
      <c r="F26" s="289">
        <f t="shared" si="3"/>
        <v>0</v>
      </c>
    </row>
    <row r="27" spans="1:6" ht="20.100000000000001" customHeight="1">
      <c r="A27" s="275">
        <v>18</v>
      </c>
      <c r="B27" s="279" t="str">
        <f t="shared" si="0"/>
        <v>Vigas de Encadenado Superior y Dintel</v>
      </c>
      <c r="C27" s="280" t="str">
        <f t="shared" si="1"/>
        <v>m3</v>
      </c>
      <c r="D27" s="287">
        <v>2.25</v>
      </c>
      <c r="E27" s="289">
        <f t="shared" si="2"/>
        <v>0</v>
      </c>
      <c r="F27" s="289">
        <f t="shared" si="3"/>
        <v>0</v>
      </c>
    </row>
    <row r="28" spans="1:6" ht="20.100000000000001" customHeight="1">
      <c r="A28" s="275">
        <v>19</v>
      </c>
      <c r="B28" s="279" t="str">
        <f t="shared" si="0"/>
        <v>Vigas de Carga</v>
      </c>
      <c r="C28" s="280" t="str">
        <f t="shared" si="1"/>
        <v>m3</v>
      </c>
      <c r="D28" s="287">
        <v>0.4</v>
      </c>
      <c r="E28" s="289">
        <f t="shared" si="2"/>
        <v>0</v>
      </c>
      <c r="F28" s="289">
        <f t="shared" si="3"/>
        <v>0</v>
      </c>
    </row>
    <row r="29" spans="1:6" ht="20.100000000000001" customHeight="1">
      <c r="A29" s="275">
        <v>20</v>
      </c>
      <c r="B29" s="279" t="str">
        <f t="shared" si="0"/>
        <v>Losa de Hormigón Armado (vista s/oquedades)</v>
      </c>
      <c r="C29" s="280" t="str">
        <f t="shared" si="1"/>
        <v>m3</v>
      </c>
      <c r="D29" s="445">
        <v>5.37</v>
      </c>
      <c r="E29" s="289">
        <f t="shared" si="2"/>
        <v>0</v>
      </c>
      <c r="F29" s="289">
        <f t="shared" si="3"/>
        <v>0</v>
      </c>
    </row>
    <row r="30" spans="1:6" ht="20.100000000000001" customHeight="1">
      <c r="A30" s="275">
        <v>21</v>
      </c>
      <c r="B30" s="279" t="str">
        <f t="shared" si="0"/>
        <v>Base Tanque de Reserva</v>
      </c>
      <c r="C30" s="280" t="str">
        <f t="shared" si="1"/>
        <v>gl</v>
      </c>
      <c r="D30" s="287">
        <v>1</v>
      </c>
      <c r="E30" s="289">
        <f t="shared" si="2"/>
        <v>0</v>
      </c>
      <c r="F30" s="289">
        <f t="shared" si="3"/>
        <v>0</v>
      </c>
    </row>
    <row r="31" spans="1:6" ht="21" customHeight="1">
      <c r="A31" s="275">
        <v>22</v>
      </c>
      <c r="B31" s="279" t="str">
        <f t="shared" si="0"/>
        <v>Cubierta de Techo (Aislación Térmica e Hidráulica)</v>
      </c>
      <c r="C31" s="280" t="str">
        <f t="shared" si="1"/>
        <v>m2</v>
      </c>
      <c r="D31" s="446">
        <v>62.81</v>
      </c>
      <c r="E31" s="289">
        <f t="shared" si="2"/>
        <v>0</v>
      </c>
      <c r="F31" s="289">
        <f t="shared" si="3"/>
        <v>0</v>
      </c>
    </row>
    <row r="32" spans="1:6" ht="21" customHeight="1">
      <c r="A32" s="275" t="s">
        <v>1389</v>
      </c>
      <c r="B32" s="279" t="str">
        <f t="shared" ref="B32" si="4">IFERROR(VLOOKUP(A32,Tabla_Datos,2,FALSE),0)</f>
        <v>Cubierta de Techo (Aislación Hidráulica)</v>
      </c>
      <c r="C32" s="280" t="str">
        <f t="shared" ref="C32" si="5">IFERROR(VLOOKUP(A32,Tabla_Datos,3,FALSE),0)</f>
        <v>m2</v>
      </c>
      <c r="D32" s="446">
        <v>4.07</v>
      </c>
      <c r="E32" s="289">
        <f t="shared" ref="E32" si="6">IFERROR(VLOOKUP(A32,Tabla_Comp_Presup,7,FALSE),0)</f>
        <v>0</v>
      </c>
      <c r="F32" s="289">
        <f t="shared" ref="F32" si="7">ROUND(D32*E32,15)</f>
        <v>0</v>
      </c>
    </row>
    <row r="33" spans="1:6" ht="20.100000000000001" customHeight="1">
      <c r="A33" s="275">
        <v>23</v>
      </c>
      <c r="B33" s="279" t="str">
        <f t="shared" si="0"/>
        <v xml:space="preserve">Carpeta Bajo Cerámico </v>
      </c>
      <c r="C33" s="280" t="str">
        <f t="shared" si="1"/>
        <v>m2</v>
      </c>
      <c r="D33" s="445">
        <v>53.8</v>
      </c>
      <c r="E33" s="289">
        <f t="shared" si="2"/>
        <v>0</v>
      </c>
      <c r="F33" s="289">
        <f t="shared" si="3"/>
        <v>0</v>
      </c>
    </row>
    <row r="34" spans="1:6" ht="20.100000000000001" customHeight="1">
      <c r="A34" s="275">
        <v>24</v>
      </c>
      <c r="B34" s="279" t="str">
        <f t="shared" si="0"/>
        <v>Piso Cerámico (incluido umbrales)</v>
      </c>
      <c r="C34" s="280" t="str">
        <f t="shared" si="1"/>
        <v>m2</v>
      </c>
      <c r="D34" s="445">
        <v>53.8</v>
      </c>
      <c r="E34" s="289">
        <f t="shared" si="2"/>
        <v>0</v>
      </c>
      <c r="F34" s="289">
        <f t="shared" si="3"/>
        <v>0</v>
      </c>
    </row>
    <row r="35" spans="1:6" ht="20.100000000000001" customHeight="1">
      <c r="A35" s="275">
        <v>25</v>
      </c>
      <c r="B35" s="279" t="str">
        <f t="shared" si="0"/>
        <v>Zócalo cerámico (esp.=7cm)</v>
      </c>
      <c r="C35" s="280" t="str">
        <f t="shared" si="1"/>
        <v>m2</v>
      </c>
      <c r="D35" s="445">
        <v>52.48</v>
      </c>
      <c r="E35" s="289">
        <f t="shared" si="2"/>
        <v>0</v>
      </c>
      <c r="F35" s="289">
        <f t="shared" si="3"/>
        <v>0</v>
      </c>
    </row>
    <row r="36" spans="1:6" ht="20.100000000000001" customHeight="1">
      <c r="A36" s="275" t="s">
        <v>1388</v>
      </c>
      <c r="B36" s="279" t="str">
        <f t="shared" si="0"/>
        <v>Carpinterías metálica, aluminio y madera p/disc. (incluido premarco metálico, antepecho de hormigón, mosquiteros y cierre tanque reseva)/</v>
      </c>
      <c r="C36" s="280" t="str">
        <f t="shared" si="1"/>
        <v>gl</v>
      </c>
      <c r="D36" s="445">
        <v>1</v>
      </c>
      <c r="E36" s="289">
        <f t="shared" si="2"/>
        <v>0</v>
      </c>
      <c r="F36" s="289">
        <f t="shared" si="3"/>
        <v>0</v>
      </c>
    </row>
    <row r="37" spans="1:6" ht="20.100000000000001" customHeight="1">
      <c r="A37" s="275">
        <v>27</v>
      </c>
      <c r="B37" s="279" t="str">
        <f t="shared" si="0"/>
        <v>Jaharro b/ revestimiento cerámico</v>
      </c>
      <c r="C37" s="280" t="str">
        <f t="shared" si="1"/>
        <v>m2</v>
      </c>
      <c r="D37" s="445">
        <v>16.5</v>
      </c>
      <c r="E37" s="289">
        <f t="shared" si="2"/>
        <v>0</v>
      </c>
      <c r="F37" s="289">
        <f t="shared" si="3"/>
        <v>0</v>
      </c>
    </row>
    <row r="38" spans="1:6" ht="20.100000000000001" customHeight="1">
      <c r="A38" s="275">
        <v>28</v>
      </c>
      <c r="B38" s="279" t="str">
        <f t="shared" si="0"/>
        <v>Jaharro y Enlucido a la cal (interior)</v>
      </c>
      <c r="C38" s="280" t="str">
        <f t="shared" si="1"/>
        <v>m2</v>
      </c>
      <c r="D38" s="446">
        <v>142.44999999999999</v>
      </c>
      <c r="E38" s="289">
        <f t="shared" si="2"/>
        <v>0</v>
      </c>
      <c r="F38" s="289">
        <f t="shared" si="3"/>
        <v>0</v>
      </c>
    </row>
    <row r="39" spans="1:6" ht="20.100000000000001" customHeight="1">
      <c r="A39" s="275">
        <v>29</v>
      </c>
      <c r="B39" s="279" t="str">
        <f t="shared" si="0"/>
        <v>Cielorraso aplicado a la cal</v>
      </c>
      <c r="C39" s="280" t="str">
        <f t="shared" si="1"/>
        <v>m2</v>
      </c>
      <c r="D39" s="445">
        <v>53.8</v>
      </c>
      <c r="E39" s="289">
        <f t="shared" si="2"/>
        <v>0</v>
      </c>
      <c r="F39" s="289">
        <f t="shared" si="3"/>
        <v>0</v>
      </c>
    </row>
    <row r="40" spans="1:6" ht="20.100000000000001" customHeight="1">
      <c r="A40" s="275">
        <v>30</v>
      </c>
      <c r="B40" s="279" t="str">
        <f>IFERROR(VLOOKUP(A40,Tabla_Datos,2,FALSE),0)</f>
        <v>Revestimiento cerámico</v>
      </c>
      <c r="C40" s="280" t="str">
        <f>IFERROR(VLOOKUP(A40,Tabla_Datos,3,FALSE),0)</f>
        <v>m2</v>
      </c>
      <c r="D40" s="445">
        <v>16.5</v>
      </c>
      <c r="E40" s="289">
        <f>IFERROR(VLOOKUP(A40,Tabla_Comp_Presup,7,FALSE),0)</f>
        <v>0</v>
      </c>
      <c r="F40" s="289">
        <f>ROUND(D40*E40,15)</f>
        <v>0</v>
      </c>
    </row>
    <row r="41" spans="1:6" ht="20.100000000000001" customHeight="1">
      <c r="A41" s="275">
        <v>31</v>
      </c>
      <c r="B41" s="279" t="str">
        <f t="shared" ref="B41:B47" si="8">IFERROR(VLOOKUP(A41,Tabla_Datos,2,FALSE),0)</f>
        <v>Salpicado Plástico c/color Incluido Jaharro exterior</v>
      </c>
      <c r="C41" s="280" t="str">
        <f t="shared" ref="C41:C47" si="9">IFERROR(VLOOKUP(A41,Tabla_Datos,3,FALSE),0)</f>
        <v>m2</v>
      </c>
      <c r="D41" s="445">
        <v>39.39</v>
      </c>
      <c r="E41" s="289">
        <f t="shared" ref="E41:E47" si="10">IFERROR(VLOOKUP(A41,Tabla_Comp_Presup,7,FALSE),0)</f>
        <v>0</v>
      </c>
      <c r="F41" s="289">
        <f t="shared" ref="F41:F47" si="11">ROUND(D41*E41,15)</f>
        <v>0</v>
      </c>
    </row>
    <row r="42" spans="1:6" ht="20.100000000000001" customHeight="1">
      <c r="A42" s="275">
        <v>32</v>
      </c>
      <c r="B42" s="279" t="str">
        <f>IFERROR(VLOOKUP(A42,Tabla_Datos,2,FALSE),0)</f>
        <v>Jaharro y Enlucido a la cal exterior (incluido tanque)</v>
      </c>
      <c r="C42" s="280" t="str">
        <f>IFERROR(VLOOKUP(A42,Tabla_Datos,3,FALSE),0)</f>
        <v>m2</v>
      </c>
      <c r="D42" s="445">
        <v>68.95</v>
      </c>
      <c r="E42" s="289">
        <f>IFERROR(VLOOKUP(A42,Tabla_Comp_Presup,7,FALSE),0)</f>
        <v>0</v>
      </c>
      <c r="F42" s="289">
        <f>ROUND(D42*E42,15)</f>
        <v>0</v>
      </c>
    </row>
    <row r="43" spans="1:6" ht="20.100000000000001" customHeight="1">
      <c r="A43" s="275" t="s">
        <v>1310</v>
      </c>
      <c r="B43" s="279" t="str">
        <f t="shared" si="8"/>
        <v>Mesadas, campana y ventilaciones p/ disc.</v>
      </c>
      <c r="C43" s="280" t="str">
        <f t="shared" si="9"/>
        <v>gl</v>
      </c>
      <c r="D43" s="445">
        <v>1</v>
      </c>
      <c r="E43" s="289">
        <f t="shared" si="10"/>
        <v>0</v>
      </c>
      <c r="F43" s="289">
        <f t="shared" si="11"/>
        <v>0</v>
      </c>
    </row>
    <row r="44" spans="1:6" ht="20.100000000000001" customHeight="1">
      <c r="A44" s="275">
        <v>34</v>
      </c>
      <c r="B44" s="279" t="str">
        <f t="shared" si="8"/>
        <v>Esmalte sintético sobre carpintería metálica</v>
      </c>
      <c r="C44" s="280" t="str">
        <f t="shared" si="9"/>
        <v>m2</v>
      </c>
      <c r="D44" s="445">
        <v>31.75</v>
      </c>
      <c r="E44" s="289">
        <f t="shared" si="10"/>
        <v>0</v>
      </c>
      <c r="F44" s="289">
        <f t="shared" si="11"/>
        <v>0</v>
      </c>
    </row>
    <row r="45" spans="1:6" ht="20.100000000000001" customHeight="1">
      <c r="A45" s="275">
        <v>35</v>
      </c>
      <c r="B45" s="279" t="str">
        <f t="shared" si="8"/>
        <v>Esmalte sintético sobre carpintería madera</v>
      </c>
      <c r="C45" s="280" t="str">
        <f t="shared" si="9"/>
        <v>m2</v>
      </c>
      <c r="D45" s="445">
        <v>17.22</v>
      </c>
      <c r="E45" s="289">
        <f t="shared" si="10"/>
        <v>0</v>
      </c>
      <c r="F45" s="289">
        <f t="shared" si="11"/>
        <v>0</v>
      </c>
    </row>
    <row r="46" spans="1:6" ht="20.100000000000001" customHeight="1">
      <c r="A46" s="275">
        <v>36</v>
      </c>
      <c r="B46" s="279" t="str">
        <f t="shared" si="8"/>
        <v>Pintura látex interior en muros</v>
      </c>
      <c r="C46" s="280" t="str">
        <f t="shared" si="9"/>
        <v>m2</v>
      </c>
      <c r="D46" s="445">
        <v>159.09</v>
      </c>
      <c r="E46" s="289">
        <f t="shared" si="10"/>
        <v>0</v>
      </c>
      <c r="F46" s="289">
        <f t="shared" si="11"/>
        <v>0</v>
      </c>
    </row>
    <row r="47" spans="1:6" ht="20.100000000000001" customHeight="1">
      <c r="A47" s="275">
        <v>37</v>
      </c>
      <c r="B47" s="279" t="str">
        <f t="shared" si="8"/>
        <v>Pintura látex interior en cielorrasos</v>
      </c>
      <c r="C47" s="280" t="str">
        <f t="shared" si="9"/>
        <v>m2</v>
      </c>
      <c r="D47" s="445">
        <v>53.8</v>
      </c>
      <c r="E47" s="289">
        <f t="shared" si="10"/>
        <v>0</v>
      </c>
      <c r="F47" s="289">
        <f t="shared" si="11"/>
        <v>0</v>
      </c>
    </row>
    <row r="48" spans="1:6" ht="20.100000000000001" customHeight="1">
      <c r="A48" s="275">
        <v>38</v>
      </c>
      <c r="B48" s="279" t="str">
        <f t="shared" ref="B48:B54" si="12">IFERROR(VLOOKUP(A48,Tabla_Datos,2,FALSE),0)</f>
        <v>Provisión y colocación de cristal float 3mm</v>
      </c>
      <c r="C48" s="280" t="str">
        <f t="shared" ref="C48:C54" si="13">IFERROR(VLOOKUP(A48,Tabla_Datos,3,FALSE),0)</f>
        <v>m2</v>
      </c>
      <c r="D48" s="445">
        <v>5.39</v>
      </c>
      <c r="E48" s="289">
        <f t="shared" ref="E48:E54" si="14">IFERROR(VLOOKUP(A48,Tabla_Comp_Presup,7,FALSE),0)</f>
        <v>0</v>
      </c>
      <c r="F48" s="289">
        <f t="shared" ref="F48:F54" si="15">ROUND(D48*E48,15)</f>
        <v>0</v>
      </c>
    </row>
    <row r="49" spans="1:6" ht="20.100000000000001" customHeight="1">
      <c r="A49" s="275">
        <v>39</v>
      </c>
      <c r="B49" s="279" t="str">
        <f t="shared" si="12"/>
        <v>Provisión y colocación de cristal float 4mm</v>
      </c>
      <c r="C49" s="280" t="str">
        <f t="shared" si="13"/>
        <v>m2</v>
      </c>
      <c r="D49" s="445">
        <v>3.99</v>
      </c>
      <c r="E49" s="289">
        <f t="shared" si="14"/>
        <v>0</v>
      </c>
      <c r="F49" s="289">
        <f t="shared" si="15"/>
        <v>0</v>
      </c>
    </row>
    <row r="50" spans="1:6" ht="20.100000000000001" customHeight="1">
      <c r="A50" s="275">
        <v>40</v>
      </c>
      <c r="B50" s="279" t="str">
        <f t="shared" si="12"/>
        <v xml:space="preserve">Vereda, veredín perimetral, vereda de acceso </v>
      </c>
      <c r="C50" s="280" t="str">
        <f t="shared" si="13"/>
        <v>m2</v>
      </c>
      <c r="D50" s="445">
        <v>40.81</v>
      </c>
      <c r="E50" s="289">
        <f t="shared" si="14"/>
        <v>0</v>
      </c>
      <c r="F50" s="289">
        <f t="shared" si="15"/>
        <v>0</v>
      </c>
    </row>
    <row r="51" spans="1:6" ht="20.100000000000001" customHeight="1">
      <c r="A51" s="275" t="s">
        <v>1384</v>
      </c>
      <c r="B51" s="279" t="str">
        <f t="shared" si="12"/>
        <v>Instalación sanitaria p/ disc.(incl. cañería base, distrib. AF-AC, artefactos y grifería)</v>
      </c>
      <c r="C51" s="280" t="str">
        <f t="shared" si="13"/>
        <v>gl</v>
      </c>
      <c r="D51" s="445">
        <v>1</v>
      </c>
      <c r="E51" s="289">
        <f t="shared" si="14"/>
        <v>0</v>
      </c>
      <c r="F51" s="289">
        <f t="shared" si="15"/>
        <v>0</v>
      </c>
    </row>
    <row r="52" spans="1:6" ht="20.100000000000001" customHeight="1">
      <c r="A52" s="275">
        <v>42</v>
      </c>
      <c r="B52" s="279" t="str">
        <f t="shared" si="12"/>
        <v>Instalación eléctrica (incl. pilastra, proc.cañerias p/3AA,y preveer espacios en tablero gral. p/llaves termomagnéticas corresp. Portalámparas 3 cuerpos)</v>
      </c>
      <c r="C52" s="280" t="str">
        <f t="shared" si="13"/>
        <v>gl</v>
      </c>
      <c r="D52" s="445">
        <v>1</v>
      </c>
      <c r="E52" s="289">
        <f t="shared" si="14"/>
        <v>0</v>
      </c>
      <c r="F52" s="289">
        <f t="shared" si="15"/>
        <v>0</v>
      </c>
    </row>
    <row r="53" spans="1:6" ht="20.100000000000001" customHeight="1">
      <c r="A53" s="275">
        <v>43</v>
      </c>
      <c r="B53" s="279" t="str">
        <f t="shared" si="12"/>
        <v>Instalación de Gas (Incl. Cocina 4 hornallas c/horno)</v>
      </c>
      <c r="C53" s="280" t="str">
        <f t="shared" si="13"/>
        <v>gl</v>
      </c>
      <c r="D53" s="445">
        <v>1</v>
      </c>
      <c r="E53" s="289">
        <f t="shared" si="14"/>
        <v>0</v>
      </c>
      <c r="F53" s="289">
        <f t="shared" si="15"/>
        <v>0</v>
      </c>
    </row>
    <row r="54" spans="1:6" ht="20.100000000000001" customHeight="1">
      <c r="A54" s="275">
        <v>44</v>
      </c>
      <c r="B54" s="279" t="str">
        <f t="shared" si="12"/>
        <v>Terminación y limpieza de obra</v>
      </c>
      <c r="C54" s="280" t="str">
        <f t="shared" si="13"/>
        <v>gl</v>
      </c>
      <c r="D54" s="445">
        <v>1</v>
      </c>
      <c r="E54" s="289">
        <f t="shared" si="14"/>
        <v>0</v>
      </c>
      <c r="F54" s="289">
        <f t="shared" si="15"/>
        <v>0</v>
      </c>
    </row>
    <row r="55" spans="1:6" ht="20.100000000000001" customHeight="1">
      <c r="A55" s="275">
        <v>45</v>
      </c>
      <c r="B55" s="279" t="str">
        <f>IFERROR(VLOOKUP(A55,Tabla_Datos,2,FALSE),0)</f>
        <v>Flete</v>
      </c>
      <c r="C55" s="280" t="str">
        <f>IFERROR(VLOOKUP(A55,Tabla_Datos,3,FALSE),0)</f>
        <v>gl</v>
      </c>
      <c r="D55" s="445">
        <v>1</v>
      </c>
      <c r="E55" s="289">
        <f>IFERROR(VLOOKUP(A55,Tabla_Comp_Presup,7,FALSE),0)</f>
        <v>0</v>
      </c>
      <c r="F55" s="289">
        <f>ROUND(D55*E55,15)</f>
        <v>0</v>
      </c>
    </row>
    <row r="56" spans="1:6" ht="20.100000000000001" customHeight="1">
      <c r="A56" s="275"/>
      <c r="B56" s="279"/>
      <c r="C56" s="280"/>
      <c r="D56" s="445"/>
      <c r="E56" s="289"/>
      <c r="F56" s="289"/>
    </row>
    <row r="57" spans="1:6" ht="20.100000000000001" customHeight="1">
      <c r="A57" s="275"/>
      <c r="B57" s="279"/>
      <c r="C57" s="280"/>
      <c r="D57" s="445"/>
      <c r="E57" s="289"/>
      <c r="F57" s="289"/>
    </row>
    <row r="58" spans="1:6" ht="20.100000000000001" customHeight="1">
      <c r="A58" s="242"/>
      <c r="B58" s="243"/>
      <c r="C58" s="244"/>
      <c r="D58" s="245"/>
      <c r="E58" s="246"/>
      <c r="F58" s="246"/>
    </row>
    <row r="59" spans="1:6" ht="20.100000000000001" customHeight="1">
      <c r="A59" s="290" t="s">
        <v>1106</v>
      </c>
      <c r="B59" s="291" t="s">
        <v>1167</v>
      </c>
      <c r="C59" s="292"/>
      <c r="D59" s="293"/>
      <c r="E59" s="294"/>
      <c r="F59" s="295">
        <f>ROUND(F68/Coef_Paso_Vivienda,2)</f>
        <v>0</v>
      </c>
    </row>
    <row r="60" spans="1:6" ht="20.100000000000001" customHeight="1">
      <c r="A60" s="296" t="s">
        <v>1107</v>
      </c>
      <c r="B60" s="297" t="str">
        <f>"COSTO FINANCIERO  "&amp;ROUND(Costo_Financiero*100,2)&amp;" % de ( 1 )"</f>
        <v>COSTO FINANCIERO  0 % de ( 1 )</v>
      </c>
      <c r="C60" s="298">
        <f>Costo_Financiero</f>
        <v>0</v>
      </c>
      <c r="D60" s="299"/>
      <c r="E60" s="300">
        <f>Costo_Financiero</f>
        <v>0</v>
      </c>
      <c r="F60" s="301">
        <f>ROUND(F59*Costo_Financiero,2)</f>
        <v>0</v>
      </c>
    </row>
    <row r="61" spans="1:6" ht="20.100000000000001" customHeight="1">
      <c r="A61" s="296" t="s">
        <v>1108</v>
      </c>
      <c r="B61" s="297" t="s">
        <v>1163</v>
      </c>
      <c r="C61" s="298"/>
      <c r="D61" s="299"/>
      <c r="E61" s="302"/>
      <c r="F61" s="301">
        <f>F59+F60</f>
        <v>0</v>
      </c>
    </row>
    <row r="62" spans="1:6" ht="20.100000000000001" customHeight="1">
      <c r="A62" s="296" t="s">
        <v>1109</v>
      </c>
      <c r="B62" s="303" t="str">
        <f>CONCATENATE("GASTOS GENERALES  ",ROUND(Gastos_Generales*100,3)," % de ( 3 )")</f>
        <v>GASTOS GENERALES  15 % de ( 3 )</v>
      </c>
      <c r="C62" s="300">
        <f>Gastos_Generales</f>
        <v>0.15</v>
      </c>
      <c r="D62" s="304"/>
      <c r="E62" s="302"/>
      <c r="F62" s="301">
        <f>ROUND(F61*Gastos_Generales,2)</f>
        <v>0</v>
      </c>
    </row>
    <row r="63" spans="1:6" ht="20.100000000000001" customHeight="1">
      <c r="A63" s="296" t="s">
        <v>1110</v>
      </c>
      <c r="B63" s="303" t="str">
        <f>CONCATENATE("BENEFICIOS  ",ROUND(Beneficio*100,2)," % de ( 3 )")</f>
        <v>BENEFICIOS  10 % de ( 3 )</v>
      </c>
      <c r="C63" s="300">
        <f>Beneficio</f>
        <v>0.1</v>
      </c>
      <c r="D63" s="304"/>
      <c r="E63" s="302"/>
      <c r="F63" s="301">
        <f>ROUND(F61*Beneficio,2)</f>
        <v>0</v>
      </c>
    </row>
    <row r="64" spans="1:6" ht="20.100000000000001" customHeight="1">
      <c r="A64" s="296">
        <v>6</v>
      </c>
      <c r="B64" s="297" t="s">
        <v>1164</v>
      </c>
      <c r="C64" s="302"/>
      <c r="D64" s="304"/>
      <c r="E64" s="302"/>
      <c r="F64" s="301">
        <f>F61+F62+F63</f>
        <v>0</v>
      </c>
    </row>
    <row r="65" spans="1:6" ht="20.100000000000001" customHeight="1">
      <c r="A65" s="296" t="s">
        <v>1165</v>
      </c>
      <c r="B65" s="303" t="str">
        <f>CONCATENATE("INGRESOS BRUTOS Y LOTE HOGAR  ",ROUND(Ingresos_Brutos*100,2)," % de ( 6 )")</f>
        <v>INGRESOS BRUTOS Y LOTE HOGAR  2,4 % de ( 6 )</v>
      </c>
      <c r="C65" s="300">
        <f>Ingresos_Brutos</f>
        <v>2.4E-2</v>
      </c>
      <c r="D65" s="304"/>
      <c r="E65" s="302"/>
      <c r="F65" s="301">
        <f>IF(Ingresos_Brutos=0,,ROUND(Ingresos_Brutos*F64,2))</f>
        <v>0</v>
      </c>
    </row>
    <row r="66" spans="1:6" ht="20.100000000000001" customHeight="1">
      <c r="A66" s="305" t="s">
        <v>1166</v>
      </c>
      <c r="B66" s="306" t="str">
        <f>CONCATENATE("IMPUESTO AL VALOR AGREGADO ",IVA_Vivienda*100," % de ( 6 )")</f>
        <v>IMPUESTO AL VALOR AGREGADO 10,5 % de ( 6 )</v>
      </c>
      <c r="C66" s="307">
        <f>IVA_Vivienda</f>
        <v>0.105</v>
      </c>
      <c r="D66" s="308"/>
      <c r="E66" s="309"/>
      <c r="F66" s="310">
        <f>IF(IVA_Vivienda=0,,ROUND(IVA_Vivienda*F64,2))</f>
        <v>0</v>
      </c>
    </row>
    <row r="67" spans="1:6" ht="20.100000000000001" customHeight="1">
      <c r="A67" s="102"/>
      <c r="B67" s="97"/>
      <c r="C67" s="97"/>
      <c r="D67" s="98"/>
      <c r="E67" s="99"/>
      <c r="F67" s="2"/>
    </row>
    <row r="68" spans="1:6" ht="20.100000000000001" customHeight="1">
      <c r="A68" s="311"/>
      <c r="B68" s="312" t="str">
        <f>"PRECIO TOTAL VIVENDA"</f>
        <v>PRECIO TOTAL VIVENDA</v>
      </c>
      <c r="C68" s="312"/>
      <c r="D68" s="313"/>
      <c r="E68" s="314"/>
      <c r="F68" s="315">
        <f>SUM(F6:F57)</f>
        <v>0</v>
      </c>
    </row>
  </sheetData>
  <sheetProtection formatCells="0" selectLockedCells="1"/>
  <mergeCells count="7">
    <mergeCell ref="A1:F1"/>
    <mergeCell ref="A7:A8"/>
    <mergeCell ref="B7:B8"/>
    <mergeCell ref="C7:C8"/>
    <mergeCell ref="D7:D8"/>
    <mergeCell ref="E7:E8"/>
    <mergeCell ref="F7:F8"/>
  </mergeCells>
  <conditionalFormatting sqref="A42:B42 B10:B57 A56:B56 A11:A57 A32:B32">
    <cfRule type="expression" dxfId="161" priority="32">
      <formula>$C10=0</formula>
    </cfRule>
  </conditionalFormatting>
  <conditionalFormatting sqref="A10">
    <cfRule type="expression" dxfId="160" priority="31" stopIfTrue="1">
      <formula>$C10=0</formula>
    </cfRule>
  </conditionalFormatting>
  <conditionalFormatting sqref="F59">
    <cfRule type="expression" dxfId="159" priority="5" stopIfTrue="1">
      <formula>#REF!=1</formula>
    </cfRule>
  </conditionalFormatting>
  <conditionalFormatting sqref="B58">
    <cfRule type="expression" dxfId="158" priority="27" stopIfTrue="1">
      <formula>$C58=0</formula>
    </cfRule>
  </conditionalFormatting>
  <conditionalFormatting sqref="A58">
    <cfRule type="expression" dxfId="157" priority="26" stopIfTrue="1">
      <formula>$C58=0</formula>
    </cfRule>
  </conditionalFormatting>
  <conditionalFormatting sqref="A38:A40">
    <cfRule type="expression" dxfId="156" priority="1" stopIfTrue="1">
      <formula>$C38=0</formula>
    </cfRule>
  </conditionalFormatting>
  <pageMargins left="0.39370078740157483" right="0.39370078740157483" top="0.39370078740157483" bottom="0.39370078740157483" header="0.39370078740157483" footer="0.39370078740157483"/>
  <pageSetup paperSize="9" scale="6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sheetPr codeName="Hoja14">
    <pageSetUpPr fitToPage="1"/>
  </sheetPr>
  <dimension ref="A1:H69"/>
  <sheetViews>
    <sheetView workbookViewId="0">
      <selection activeCell="D11" sqref="D11:D56"/>
    </sheetView>
  </sheetViews>
  <sheetFormatPr baseColWidth="10" defaultColWidth="11.42578125" defaultRowHeight="20.100000000000001" customHeight="1"/>
  <cols>
    <col min="1" max="1" width="12.7109375" style="87" customWidth="1"/>
    <col min="2" max="2" width="79.85546875" style="87" customWidth="1"/>
    <col min="3" max="3" width="10.7109375" style="87" customWidth="1"/>
    <col min="4" max="4" width="14.7109375" style="87" customWidth="1"/>
    <col min="5" max="6" width="16.7109375" style="87" customWidth="1"/>
    <col min="7" max="12" width="11.42578125" style="87"/>
    <col min="13" max="13" width="55" style="87" customWidth="1"/>
    <col min="14" max="16384" width="11.42578125" style="87"/>
  </cols>
  <sheetData>
    <row r="1" spans="1:6" ht="20.100000000000001" customHeight="1">
      <c r="A1" s="604" t="s">
        <v>1238</v>
      </c>
      <c r="B1" s="604"/>
      <c r="C1" s="604"/>
      <c r="D1" s="604"/>
      <c r="E1" s="604"/>
      <c r="F1" s="604"/>
    </row>
    <row r="2" spans="1:6" s="111" customFormat="1" ht="20.100000000000001" customHeight="1">
      <c r="A2" s="111" t="s">
        <v>1236</v>
      </c>
      <c r="B2" s="110" t="str">
        <f>Obra</f>
        <v>BARRIO SAN CAYETANO - DPTO. CHIMBAS</v>
      </c>
      <c r="C2" s="192"/>
      <c r="D2" s="112"/>
      <c r="E2" s="112"/>
      <c r="F2" s="112"/>
    </row>
    <row r="3" spans="1:6" s="111" customFormat="1" ht="20.100000000000001" customHeight="1">
      <c r="A3" s="111" t="str">
        <f>"UBICACION:      "&amp;Ubicación</f>
        <v>UBICACION:      DPTO. CHIMBAS</v>
      </c>
      <c r="B3" s="110" t="str">
        <f>Ubicación</f>
        <v>DPTO. CHIMBAS</v>
      </c>
      <c r="C3" s="112"/>
      <c r="D3" s="112"/>
      <c r="E3" s="112"/>
      <c r="F3" s="112"/>
    </row>
    <row r="4" spans="1:6" s="111" customFormat="1" ht="20.100000000000001" customHeight="1">
      <c r="A4" s="111" t="s">
        <v>1128</v>
      </c>
      <c r="B4" s="121" t="s">
        <v>1301</v>
      </c>
      <c r="D4" s="112"/>
      <c r="E4" s="112"/>
      <c r="F4" s="112"/>
    </row>
    <row r="5" spans="1:6" s="111" customFormat="1" ht="20.100000000000001" customHeight="1">
      <c r="A5" s="111" t="s">
        <v>1160</v>
      </c>
      <c r="B5" s="171"/>
      <c r="D5" s="112"/>
      <c r="E5" s="112"/>
      <c r="F5" s="112"/>
    </row>
    <row r="6" spans="1:6" ht="20.100000000000001" customHeight="1">
      <c r="A6" s="172"/>
      <c r="B6" s="238"/>
      <c r="C6" s="172"/>
      <c r="D6" s="172"/>
      <c r="E6" s="109"/>
    </row>
    <row r="7" spans="1:6" ht="20.100000000000001" customHeight="1">
      <c r="A7" s="605" t="s">
        <v>1105</v>
      </c>
      <c r="B7" s="607" t="s">
        <v>0</v>
      </c>
      <c r="C7" s="605" t="s">
        <v>1</v>
      </c>
      <c r="D7" s="605" t="s">
        <v>2</v>
      </c>
      <c r="E7" s="605" t="s">
        <v>1152</v>
      </c>
      <c r="F7" s="605" t="s">
        <v>1162</v>
      </c>
    </row>
    <row r="8" spans="1:6" ht="20.100000000000001" customHeight="1">
      <c r="A8" s="606"/>
      <c r="B8" s="608"/>
      <c r="C8" s="606"/>
      <c r="D8" s="606"/>
      <c r="E8" s="606"/>
      <c r="F8" s="606"/>
    </row>
    <row r="9" spans="1:6" ht="20.100000000000001" customHeight="1">
      <c r="A9" s="247"/>
      <c r="B9" s="237"/>
      <c r="C9" s="181"/>
      <c r="D9" s="181"/>
      <c r="E9" s="181"/>
      <c r="F9" s="248"/>
    </row>
    <row r="10" spans="1:6" ht="20.100000000000001" customHeight="1">
      <c r="A10" s="281" t="s">
        <v>1125</v>
      </c>
      <c r="B10" s="282" t="str">
        <f t="shared" ref="B10:B55" si="0">IFERROR(VLOOKUP(A10,Tabla_Datos,2,FALSE),0)</f>
        <v>VIVIENDA</v>
      </c>
      <c r="C10" s="283">
        <f t="shared" ref="C10:C55" si="1">IFERROR(VLOOKUP(A10,Tabla_Datos,3,FALSE),0)</f>
        <v>0</v>
      </c>
      <c r="D10" s="284"/>
      <c r="E10" s="316">
        <f>IFERROR(VLOOKUP(A10,Tabla_Comp_Presup,7,FALSE),0)</f>
        <v>0</v>
      </c>
      <c r="F10" s="316">
        <f>ROUND(D10*E10,2)</f>
        <v>0</v>
      </c>
    </row>
    <row r="11" spans="1:6" ht="20.100000000000001" customHeight="1">
      <c r="A11" s="275"/>
      <c r="B11" s="277">
        <f t="shared" si="0"/>
        <v>0</v>
      </c>
      <c r="C11" s="278">
        <f t="shared" si="1"/>
        <v>0</v>
      </c>
      <c r="D11" s="286"/>
      <c r="E11" s="289">
        <f t="shared" ref="E11:E55" ca="1" si="2">IFERROR(VLOOKUP(A11,Tabla_Comp_Presup,7,FALSE),0)</f>
        <v>0</v>
      </c>
      <c r="F11" s="289">
        <f ca="1">ROUND(D11*E11,15)</f>
        <v>0</v>
      </c>
    </row>
    <row r="12" spans="1:6" ht="20.100000000000001" customHeight="1">
      <c r="A12" s="275"/>
      <c r="B12" s="279">
        <f t="shared" si="0"/>
        <v>0</v>
      </c>
      <c r="C12" s="280">
        <f t="shared" si="1"/>
        <v>0</v>
      </c>
      <c r="D12" s="287"/>
      <c r="E12" s="289">
        <f t="shared" ca="1" si="2"/>
        <v>0</v>
      </c>
      <c r="F12" s="289">
        <f t="shared" ref="F12:F56" ca="1" si="3">ROUND(D12*E12,15)</f>
        <v>0</v>
      </c>
    </row>
    <row r="13" spans="1:6" ht="20.100000000000001" customHeight="1">
      <c r="A13" s="275"/>
      <c r="B13" s="279">
        <f t="shared" si="0"/>
        <v>0</v>
      </c>
      <c r="C13" s="280">
        <f t="shared" si="1"/>
        <v>0</v>
      </c>
      <c r="D13" s="287"/>
      <c r="E13" s="289">
        <f t="shared" ca="1" si="2"/>
        <v>0</v>
      </c>
      <c r="F13" s="289">
        <f t="shared" ca="1" si="3"/>
        <v>0</v>
      </c>
    </row>
    <row r="14" spans="1:6" ht="20.100000000000001" customHeight="1">
      <c r="A14" s="275"/>
      <c r="B14" s="279">
        <f t="shared" si="0"/>
        <v>0</v>
      </c>
      <c r="C14" s="280">
        <f t="shared" si="1"/>
        <v>0</v>
      </c>
      <c r="D14" s="287"/>
      <c r="E14" s="289">
        <f t="shared" ca="1" si="2"/>
        <v>0</v>
      </c>
      <c r="F14" s="289">
        <f t="shared" ca="1" si="3"/>
        <v>0</v>
      </c>
    </row>
    <row r="15" spans="1:6" ht="20.100000000000001" customHeight="1">
      <c r="A15" s="275"/>
      <c r="B15" s="279">
        <f t="shared" si="0"/>
        <v>0</v>
      </c>
      <c r="C15" s="280">
        <f t="shared" si="1"/>
        <v>0</v>
      </c>
      <c r="D15" s="287"/>
      <c r="E15" s="289">
        <f t="shared" ca="1" si="2"/>
        <v>0</v>
      </c>
      <c r="F15" s="289">
        <f t="shared" ca="1" si="3"/>
        <v>0</v>
      </c>
    </row>
    <row r="16" spans="1:6" ht="20.100000000000001" customHeight="1">
      <c r="A16" s="275"/>
      <c r="B16" s="279">
        <f t="shared" si="0"/>
        <v>0</v>
      </c>
      <c r="C16" s="280">
        <f t="shared" si="1"/>
        <v>0</v>
      </c>
      <c r="D16" s="287"/>
      <c r="E16" s="289">
        <f t="shared" ca="1" si="2"/>
        <v>0</v>
      </c>
      <c r="F16" s="289">
        <f t="shared" ca="1" si="3"/>
        <v>0</v>
      </c>
    </row>
    <row r="17" spans="1:6" ht="20.100000000000001" customHeight="1">
      <c r="A17" s="275"/>
      <c r="B17" s="279">
        <f t="shared" si="0"/>
        <v>0</v>
      </c>
      <c r="C17" s="280">
        <f t="shared" si="1"/>
        <v>0</v>
      </c>
      <c r="D17" s="287"/>
      <c r="E17" s="289">
        <f t="shared" ca="1" si="2"/>
        <v>0</v>
      </c>
      <c r="F17" s="289">
        <f t="shared" ca="1" si="3"/>
        <v>0</v>
      </c>
    </row>
    <row r="18" spans="1:6" ht="20.100000000000001" customHeight="1">
      <c r="A18" s="275"/>
      <c r="B18" s="279">
        <f t="shared" si="0"/>
        <v>0</v>
      </c>
      <c r="C18" s="280">
        <f t="shared" si="1"/>
        <v>0</v>
      </c>
      <c r="D18" s="287"/>
      <c r="E18" s="289">
        <f t="shared" ca="1" si="2"/>
        <v>0</v>
      </c>
      <c r="F18" s="289">
        <f t="shared" ca="1" si="3"/>
        <v>0</v>
      </c>
    </row>
    <row r="19" spans="1:6" ht="20.100000000000001" customHeight="1">
      <c r="A19" s="275"/>
      <c r="B19" s="279">
        <f t="shared" si="0"/>
        <v>0</v>
      </c>
      <c r="C19" s="280">
        <f t="shared" si="1"/>
        <v>0</v>
      </c>
      <c r="D19" s="287"/>
      <c r="E19" s="289">
        <f t="shared" ca="1" si="2"/>
        <v>0</v>
      </c>
      <c r="F19" s="289">
        <f t="shared" ca="1" si="3"/>
        <v>0</v>
      </c>
    </row>
    <row r="20" spans="1:6" ht="20.100000000000001" customHeight="1">
      <c r="A20" s="275"/>
      <c r="B20" s="279">
        <f t="shared" si="0"/>
        <v>0</v>
      </c>
      <c r="C20" s="280">
        <f t="shared" si="1"/>
        <v>0</v>
      </c>
      <c r="D20" s="287"/>
      <c r="E20" s="289">
        <f t="shared" ca="1" si="2"/>
        <v>0</v>
      </c>
      <c r="F20" s="289">
        <f t="shared" ca="1" si="3"/>
        <v>0</v>
      </c>
    </row>
    <row r="21" spans="1:6" ht="20.100000000000001" customHeight="1">
      <c r="A21" s="275"/>
      <c r="B21" s="279">
        <f t="shared" si="0"/>
        <v>0</v>
      </c>
      <c r="C21" s="280">
        <f t="shared" si="1"/>
        <v>0</v>
      </c>
      <c r="D21" s="287"/>
      <c r="E21" s="289">
        <f t="shared" ca="1" si="2"/>
        <v>0</v>
      </c>
      <c r="F21" s="289">
        <f t="shared" ca="1" si="3"/>
        <v>0</v>
      </c>
    </row>
    <row r="22" spans="1:6" ht="20.100000000000001" customHeight="1">
      <c r="A22" s="275"/>
      <c r="B22" s="279">
        <f t="shared" si="0"/>
        <v>0</v>
      </c>
      <c r="C22" s="280">
        <f t="shared" si="1"/>
        <v>0</v>
      </c>
      <c r="D22" s="287"/>
      <c r="E22" s="289">
        <f t="shared" ca="1" si="2"/>
        <v>0</v>
      </c>
      <c r="F22" s="289">
        <f t="shared" ca="1" si="3"/>
        <v>0</v>
      </c>
    </row>
    <row r="23" spans="1:6" ht="20.100000000000001" customHeight="1">
      <c r="A23" s="275"/>
      <c r="B23" s="279">
        <f t="shared" si="0"/>
        <v>0</v>
      </c>
      <c r="C23" s="280">
        <f t="shared" si="1"/>
        <v>0</v>
      </c>
      <c r="D23" s="287"/>
      <c r="E23" s="289">
        <f t="shared" ca="1" si="2"/>
        <v>0</v>
      </c>
      <c r="F23" s="289">
        <f t="shared" ca="1" si="3"/>
        <v>0</v>
      </c>
    </row>
    <row r="24" spans="1:6" ht="20.100000000000001" customHeight="1">
      <c r="A24" s="275"/>
      <c r="B24" s="279">
        <f t="shared" si="0"/>
        <v>0</v>
      </c>
      <c r="C24" s="280">
        <f t="shared" si="1"/>
        <v>0</v>
      </c>
      <c r="D24" s="287"/>
      <c r="E24" s="289">
        <f t="shared" ca="1" si="2"/>
        <v>0</v>
      </c>
      <c r="F24" s="289">
        <f t="shared" ca="1" si="3"/>
        <v>0</v>
      </c>
    </row>
    <row r="25" spans="1:6" ht="20.100000000000001" customHeight="1">
      <c r="A25" s="275"/>
      <c r="B25" s="279">
        <f t="shared" si="0"/>
        <v>0</v>
      </c>
      <c r="C25" s="280">
        <f t="shared" si="1"/>
        <v>0</v>
      </c>
      <c r="D25" s="287"/>
      <c r="E25" s="289">
        <f t="shared" ca="1" si="2"/>
        <v>0</v>
      </c>
      <c r="F25" s="289">
        <f t="shared" ca="1" si="3"/>
        <v>0</v>
      </c>
    </row>
    <row r="26" spans="1:6" ht="20.100000000000001" customHeight="1">
      <c r="A26" s="275"/>
      <c r="B26" s="279">
        <f>IFERROR(VLOOKUP(A26,Tabla_Datos,2,FALSE),0)</f>
        <v>0</v>
      </c>
      <c r="C26" s="280">
        <f>IFERROR(VLOOKUP(A26,Tabla_Datos,3,FALSE),0)</f>
        <v>0</v>
      </c>
      <c r="D26" s="287"/>
      <c r="E26" s="289">
        <f ca="1">IFERROR(VLOOKUP(A26,Tabla_Comp_Presup,7,FALSE),0)</f>
        <v>0</v>
      </c>
      <c r="F26" s="289">
        <f t="shared" ca="1" si="3"/>
        <v>0</v>
      </c>
    </row>
    <row r="27" spans="1:6" ht="20.100000000000001" customHeight="1">
      <c r="A27" s="275"/>
      <c r="B27" s="279">
        <f t="shared" si="0"/>
        <v>0</v>
      </c>
      <c r="C27" s="280">
        <f t="shared" si="1"/>
        <v>0</v>
      </c>
      <c r="D27" s="287"/>
      <c r="E27" s="289">
        <f t="shared" ca="1" si="2"/>
        <v>0</v>
      </c>
      <c r="F27" s="289">
        <f t="shared" ca="1" si="3"/>
        <v>0</v>
      </c>
    </row>
    <row r="28" spans="1:6" ht="20.100000000000001" customHeight="1">
      <c r="A28" s="275"/>
      <c r="B28" s="279">
        <f t="shared" si="0"/>
        <v>0</v>
      </c>
      <c r="C28" s="280">
        <f t="shared" si="1"/>
        <v>0</v>
      </c>
      <c r="D28" s="287"/>
      <c r="E28" s="289">
        <f t="shared" ca="1" si="2"/>
        <v>0</v>
      </c>
      <c r="F28" s="289">
        <f t="shared" ca="1" si="3"/>
        <v>0</v>
      </c>
    </row>
    <row r="29" spans="1:6" ht="20.100000000000001" customHeight="1">
      <c r="A29" s="275"/>
      <c r="B29" s="279">
        <f t="shared" si="0"/>
        <v>0</v>
      </c>
      <c r="C29" s="280">
        <f t="shared" si="1"/>
        <v>0</v>
      </c>
      <c r="D29" s="287"/>
      <c r="E29" s="289">
        <f t="shared" ca="1" si="2"/>
        <v>0</v>
      </c>
      <c r="F29" s="289">
        <f t="shared" ca="1" si="3"/>
        <v>0</v>
      </c>
    </row>
    <row r="30" spans="1:6" ht="20.100000000000001" customHeight="1">
      <c r="A30" s="275"/>
      <c r="B30" s="279">
        <f t="shared" si="0"/>
        <v>0</v>
      </c>
      <c r="C30" s="280">
        <f t="shared" si="1"/>
        <v>0</v>
      </c>
      <c r="D30" s="287"/>
      <c r="E30" s="289">
        <f t="shared" ca="1" si="2"/>
        <v>0</v>
      </c>
      <c r="F30" s="289">
        <f t="shared" ca="1" si="3"/>
        <v>0</v>
      </c>
    </row>
    <row r="31" spans="1:6" ht="20.100000000000001" customHeight="1">
      <c r="A31" s="275"/>
      <c r="B31" s="279">
        <f t="shared" si="0"/>
        <v>0</v>
      </c>
      <c r="C31" s="280">
        <f t="shared" si="1"/>
        <v>0</v>
      </c>
      <c r="D31" s="287"/>
      <c r="E31" s="289">
        <f t="shared" ca="1" si="2"/>
        <v>0</v>
      </c>
      <c r="F31" s="289">
        <f t="shared" ca="1" si="3"/>
        <v>0</v>
      </c>
    </row>
    <row r="32" spans="1:6" ht="20.100000000000001" customHeight="1">
      <c r="A32" s="275"/>
      <c r="B32" s="279">
        <f>IFERROR(VLOOKUP(A32,Tabla_Datos,2,FALSE),0)</f>
        <v>0</v>
      </c>
      <c r="C32" s="280">
        <f>IFERROR(VLOOKUP(A32,Tabla_Datos,3,FALSE),0)</f>
        <v>0</v>
      </c>
      <c r="D32" s="287"/>
      <c r="E32" s="289">
        <f ca="1">IFERROR(VLOOKUP(A32,Tabla_Comp_Presup,7,FALSE),0)</f>
        <v>0</v>
      </c>
      <c r="F32" s="289">
        <f t="shared" ca="1" si="3"/>
        <v>0</v>
      </c>
    </row>
    <row r="33" spans="1:8" ht="20.100000000000001" customHeight="1">
      <c r="A33" s="275"/>
      <c r="B33" s="279">
        <f t="shared" si="0"/>
        <v>0</v>
      </c>
      <c r="C33" s="280">
        <f t="shared" si="1"/>
        <v>0</v>
      </c>
      <c r="D33" s="287"/>
      <c r="E33" s="289">
        <f t="shared" ca="1" si="2"/>
        <v>0</v>
      </c>
      <c r="F33" s="289">
        <f t="shared" ca="1" si="3"/>
        <v>0</v>
      </c>
    </row>
    <row r="34" spans="1:8" ht="20.100000000000001" customHeight="1">
      <c r="A34" s="275"/>
      <c r="B34" s="279">
        <f t="shared" si="0"/>
        <v>0</v>
      </c>
      <c r="C34" s="280">
        <f t="shared" si="1"/>
        <v>0</v>
      </c>
      <c r="D34" s="287"/>
      <c r="E34" s="289">
        <f t="shared" ca="1" si="2"/>
        <v>0</v>
      </c>
      <c r="F34" s="289">
        <f t="shared" ca="1" si="3"/>
        <v>0</v>
      </c>
    </row>
    <row r="35" spans="1:8" ht="20.100000000000001" customHeight="1">
      <c r="A35" s="275"/>
      <c r="B35" s="279">
        <f t="shared" si="0"/>
        <v>0</v>
      </c>
      <c r="C35" s="280">
        <f t="shared" si="1"/>
        <v>0</v>
      </c>
      <c r="D35" s="287"/>
      <c r="E35" s="289">
        <f t="shared" ca="1" si="2"/>
        <v>0</v>
      </c>
      <c r="F35" s="289">
        <f t="shared" ca="1" si="3"/>
        <v>0</v>
      </c>
    </row>
    <row r="36" spans="1:8" ht="20.100000000000001" customHeight="1">
      <c r="A36" s="275"/>
      <c r="B36" s="279">
        <f t="shared" si="0"/>
        <v>0</v>
      </c>
      <c r="C36" s="280">
        <f t="shared" si="1"/>
        <v>0</v>
      </c>
      <c r="D36" s="287"/>
      <c r="E36" s="289">
        <f t="shared" ca="1" si="2"/>
        <v>0</v>
      </c>
      <c r="F36" s="289">
        <f t="shared" ca="1" si="3"/>
        <v>0</v>
      </c>
    </row>
    <row r="37" spans="1:8" ht="20.100000000000001" customHeight="1">
      <c r="A37" s="275"/>
      <c r="B37" s="279">
        <f t="shared" si="0"/>
        <v>0</v>
      </c>
      <c r="C37" s="280">
        <f t="shared" si="1"/>
        <v>0</v>
      </c>
      <c r="D37" s="287"/>
      <c r="E37" s="289">
        <f t="shared" ca="1" si="2"/>
        <v>0</v>
      </c>
      <c r="F37" s="289">
        <f t="shared" ca="1" si="3"/>
        <v>0</v>
      </c>
    </row>
    <row r="38" spans="1:8" ht="20.100000000000001" customHeight="1">
      <c r="A38" s="275"/>
      <c r="B38" s="279">
        <f t="shared" si="0"/>
        <v>0</v>
      </c>
      <c r="C38" s="280">
        <f t="shared" si="1"/>
        <v>0</v>
      </c>
      <c r="D38" s="287"/>
      <c r="E38" s="289">
        <f t="shared" ca="1" si="2"/>
        <v>0</v>
      </c>
      <c r="F38" s="289">
        <f t="shared" ca="1" si="3"/>
        <v>0</v>
      </c>
      <c r="H38" s="507"/>
    </row>
    <row r="39" spans="1:8" ht="20.100000000000001" customHeight="1">
      <c r="A39" s="275"/>
      <c r="B39" s="279">
        <f t="shared" si="0"/>
        <v>0</v>
      </c>
      <c r="C39" s="280">
        <f t="shared" si="1"/>
        <v>0</v>
      </c>
      <c r="D39" s="287"/>
      <c r="E39" s="289">
        <f t="shared" ca="1" si="2"/>
        <v>0</v>
      </c>
      <c r="F39" s="289">
        <f t="shared" ca="1" si="3"/>
        <v>0</v>
      </c>
    </row>
    <row r="40" spans="1:8" ht="20.100000000000001" customHeight="1">
      <c r="A40" s="275"/>
      <c r="B40" s="279">
        <f t="shared" si="0"/>
        <v>0</v>
      </c>
      <c r="C40" s="280">
        <f t="shared" si="1"/>
        <v>0</v>
      </c>
      <c r="D40" s="287"/>
      <c r="E40" s="289">
        <f t="shared" ca="1" si="2"/>
        <v>0</v>
      </c>
      <c r="F40" s="289">
        <f t="shared" ca="1" si="3"/>
        <v>0</v>
      </c>
    </row>
    <row r="41" spans="1:8" ht="20.100000000000001" customHeight="1">
      <c r="A41" s="275"/>
      <c r="B41" s="279">
        <f>IFERROR(VLOOKUP(A41,Tabla_Datos,2,FALSE),0)</f>
        <v>0</v>
      </c>
      <c r="C41" s="280">
        <f>IFERROR(VLOOKUP(A41,Tabla_Datos,3,FALSE),0)</f>
        <v>0</v>
      </c>
      <c r="D41" s="287"/>
      <c r="E41" s="289">
        <f ca="1">IFERROR(VLOOKUP(A41,Tabla_Comp_Presup,7,FALSE),0)</f>
        <v>0</v>
      </c>
      <c r="F41" s="289">
        <f t="shared" ca="1" si="3"/>
        <v>0</v>
      </c>
    </row>
    <row r="42" spans="1:8" ht="20.100000000000001" customHeight="1">
      <c r="A42" s="275"/>
      <c r="B42" s="279">
        <f t="shared" si="0"/>
        <v>0</v>
      </c>
      <c r="C42" s="280">
        <f t="shared" si="1"/>
        <v>0</v>
      </c>
      <c r="D42" s="287"/>
      <c r="E42" s="289">
        <f t="shared" ca="1" si="2"/>
        <v>0</v>
      </c>
      <c r="F42" s="289">
        <f t="shared" ca="1" si="3"/>
        <v>0</v>
      </c>
    </row>
    <row r="43" spans="1:8" ht="20.100000000000001" customHeight="1">
      <c r="A43" s="275"/>
      <c r="B43" s="279">
        <f>IFERROR(VLOOKUP(A43,Tabla_Datos,2,FALSE),0)</f>
        <v>0</v>
      </c>
      <c r="C43" s="280">
        <f>IFERROR(VLOOKUP(A43,Tabla_Datos,3,FALSE),0)</f>
        <v>0</v>
      </c>
      <c r="D43" s="287"/>
      <c r="E43" s="289">
        <f ca="1">IFERROR(VLOOKUP(A43,Tabla_Comp_Presup,7,FALSE),0)</f>
        <v>0</v>
      </c>
      <c r="F43" s="289">
        <f t="shared" ca="1" si="3"/>
        <v>0</v>
      </c>
    </row>
    <row r="44" spans="1:8" ht="20.100000000000001" customHeight="1">
      <c r="A44" s="275"/>
      <c r="B44" s="279">
        <f t="shared" si="0"/>
        <v>0</v>
      </c>
      <c r="C44" s="280">
        <f t="shared" si="1"/>
        <v>0</v>
      </c>
      <c r="D44" s="287"/>
      <c r="E44" s="289">
        <f t="shared" ca="1" si="2"/>
        <v>0</v>
      </c>
      <c r="F44" s="289">
        <f t="shared" ca="1" si="3"/>
        <v>0</v>
      </c>
    </row>
    <row r="45" spans="1:8" ht="20.100000000000001" customHeight="1">
      <c r="A45" s="275"/>
      <c r="B45" s="279">
        <f t="shared" si="0"/>
        <v>0</v>
      </c>
      <c r="C45" s="280">
        <f t="shared" si="1"/>
        <v>0</v>
      </c>
      <c r="D45" s="287"/>
      <c r="E45" s="289">
        <f t="shared" ca="1" si="2"/>
        <v>0</v>
      </c>
      <c r="F45" s="289">
        <f t="shared" ca="1" si="3"/>
        <v>0</v>
      </c>
    </row>
    <row r="46" spans="1:8" ht="20.100000000000001" customHeight="1">
      <c r="A46" s="275"/>
      <c r="B46" s="279">
        <f t="shared" si="0"/>
        <v>0</v>
      </c>
      <c r="C46" s="280">
        <f t="shared" si="1"/>
        <v>0</v>
      </c>
      <c r="D46" s="287"/>
      <c r="E46" s="289">
        <f t="shared" ca="1" si="2"/>
        <v>0</v>
      </c>
      <c r="F46" s="289">
        <f t="shared" ca="1" si="3"/>
        <v>0</v>
      </c>
    </row>
    <row r="47" spans="1:8" ht="20.100000000000001" customHeight="1">
      <c r="A47" s="275"/>
      <c r="B47" s="279">
        <f t="shared" si="0"/>
        <v>0</v>
      </c>
      <c r="C47" s="280">
        <f t="shared" si="1"/>
        <v>0</v>
      </c>
      <c r="D47" s="287"/>
      <c r="E47" s="289">
        <f t="shared" ca="1" si="2"/>
        <v>0</v>
      </c>
      <c r="F47" s="289">
        <f t="shared" ca="1" si="3"/>
        <v>0</v>
      </c>
    </row>
    <row r="48" spans="1:8" ht="20.100000000000001" customHeight="1">
      <c r="A48" s="275"/>
      <c r="B48" s="279">
        <f t="shared" si="0"/>
        <v>0</v>
      </c>
      <c r="C48" s="280">
        <f t="shared" si="1"/>
        <v>0</v>
      </c>
      <c r="D48" s="287"/>
      <c r="E48" s="289">
        <f t="shared" ca="1" si="2"/>
        <v>0</v>
      </c>
      <c r="F48" s="289">
        <f t="shared" ca="1" si="3"/>
        <v>0</v>
      </c>
    </row>
    <row r="49" spans="1:6" ht="20.100000000000001" customHeight="1">
      <c r="A49" s="275"/>
      <c r="B49" s="279">
        <f t="shared" si="0"/>
        <v>0</v>
      </c>
      <c r="C49" s="280">
        <f t="shared" si="1"/>
        <v>0</v>
      </c>
      <c r="D49" s="287"/>
      <c r="E49" s="289">
        <f t="shared" ca="1" si="2"/>
        <v>0</v>
      </c>
      <c r="F49" s="289">
        <f t="shared" ca="1" si="3"/>
        <v>0</v>
      </c>
    </row>
    <row r="50" spans="1:6" ht="20.100000000000001" customHeight="1">
      <c r="A50" s="275"/>
      <c r="B50" s="279">
        <f t="shared" si="0"/>
        <v>0</v>
      </c>
      <c r="C50" s="280">
        <f t="shared" si="1"/>
        <v>0</v>
      </c>
      <c r="D50" s="287"/>
      <c r="E50" s="289">
        <f t="shared" ca="1" si="2"/>
        <v>0</v>
      </c>
      <c r="F50" s="289">
        <f t="shared" ca="1" si="3"/>
        <v>0</v>
      </c>
    </row>
    <row r="51" spans="1:6" ht="20.100000000000001" customHeight="1">
      <c r="A51" s="275"/>
      <c r="B51" s="279">
        <f t="shared" si="0"/>
        <v>0</v>
      </c>
      <c r="C51" s="280">
        <f t="shared" si="1"/>
        <v>0</v>
      </c>
      <c r="D51" s="287"/>
      <c r="E51" s="289">
        <f t="shared" ca="1" si="2"/>
        <v>0</v>
      </c>
      <c r="F51" s="289">
        <f t="shared" ca="1" si="3"/>
        <v>0</v>
      </c>
    </row>
    <row r="52" spans="1:6" ht="20.100000000000001" customHeight="1">
      <c r="A52" s="275"/>
      <c r="B52" s="279">
        <f t="shared" si="0"/>
        <v>0</v>
      </c>
      <c r="C52" s="280">
        <f t="shared" si="1"/>
        <v>0</v>
      </c>
      <c r="D52" s="287"/>
      <c r="E52" s="289">
        <f t="shared" ca="1" si="2"/>
        <v>0</v>
      </c>
      <c r="F52" s="289">
        <f t="shared" ca="1" si="3"/>
        <v>0</v>
      </c>
    </row>
    <row r="53" spans="1:6" ht="20.100000000000001" customHeight="1">
      <c r="A53" s="275"/>
      <c r="B53" s="279">
        <f t="shared" si="0"/>
        <v>0</v>
      </c>
      <c r="C53" s="280">
        <f t="shared" si="1"/>
        <v>0</v>
      </c>
      <c r="D53" s="287"/>
      <c r="E53" s="289">
        <f t="shared" ca="1" si="2"/>
        <v>0</v>
      </c>
      <c r="F53" s="289">
        <f t="shared" ca="1" si="3"/>
        <v>0</v>
      </c>
    </row>
    <row r="54" spans="1:6" ht="20.100000000000001" customHeight="1">
      <c r="A54" s="275"/>
      <c r="B54" s="279">
        <f t="shared" si="0"/>
        <v>0</v>
      </c>
      <c r="C54" s="280">
        <f t="shared" si="1"/>
        <v>0</v>
      </c>
      <c r="D54" s="287"/>
      <c r="E54" s="289">
        <f t="shared" ca="1" si="2"/>
        <v>0</v>
      </c>
      <c r="F54" s="289">
        <f t="shared" ca="1" si="3"/>
        <v>0</v>
      </c>
    </row>
    <row r="55" spans="1:6" ht="20.100000000000001" customHeight="1">
      <c r="A55" s="275"/>
      <c r="B55" s="279">
        <f t="shared" si="0"/>
        <v>0</v>
      </c>
      <c r="C55" s="280">
        <f t="shared" si="1"/>
        <v>0</v>
      </c>
      <c r="D55" s="287"/>
      <c r="E55" s="289">
        <f t="shared" ca="1" si="2"/>
        <v>0</v>
      </c>
      <c r="F55" s="289">
        <f t="shared" ca="1" si="3"/>
        <v>0</v>
      </c>
    </row>
    <row r="56" spans="1:6" ht="20.100000000000001" customHeight="1">
      <c r="A56" s="275"/>
      <c r="B56" s="279">
        <f>IFERROR(VLOOKUP(A56,Tabla_Datos,2,FALSE),0)</f>
        <v>0</v>
      </c>
      <c r="C56" s="280">
        <f>IFERROR(VLOOKUP(A56,Tabla_Datos,3,FALSE),0)</f>
        <v>0</v>
      </c>
      <c r="D56" s="287"/>
      <c r="E56" s="289">
        <f ca="1">IFERROR(VLOOKUP(A56,Tabla_Comp_Presup,7,FALSE),0)</f>
        <v>0</v>
      </c>
      <c r="F56" s="289">
        <f t="shared" ca="1" si="3"/>
        <v>0</v>
      </c>
    </row>
    <row r="57" spans="1:6" ht="20.100000000000001" customHeight="1">
      <c r="A57" s="275"/>
      <c r="B57" s="279"/>
      <c r="C57" s="280"/>
      <c r="D57" s="287"/>
      <c r="E57" s="289"/>
      <c r="F57" s="289"/>
    </row>
    <row r="58" spans="1:6" ht="20.100000000000001" customHeight="1">
      <c r="A58" s="276"/>
      <c r="B58" s="279"/>
      <c r="C58" s="280"/>
      <c r="D58" s="287"/>
      <c r="E58" s="289"/>
      <c r="F58" s="289"/>
    </row>
    <row r="59" spans="1:6" ht="20.100000000000001" customHeight="1">
      <c r="A59" s="242"/>
      <c r="B59" s="243"/>
      <c r="C59" s="244"/>
      <c r="D59" s="245"/>
      <c r="E59" s="246"/>
      <c r="F59" s="246"/>
    </row>
    <row r="60" spans="1:6" ht="20.100000000000001" customHeight="1">
      <c r="A60" s="290" t="s">
        <v>1106</v>
      </c>
      <c r="B60" s="291" t="s">
        <v>1167</v>
      </c>
      <c r="C60" s="292"/>
      <c r="D60" s="293"/>
      <c r="E60" s="294"/>
      <c r="F60" s="295">
        <f ca="1">ROUND(F69/Coef_Paso_Vivienda,2)</f>
        <v>0</v>
      </c>
    </row>
    <row r="61" spans="1:6" s="109" customFormat="1" ht="20.100000000000001" customHeight="1">
      <c r="A61" s="296" t="s">
        <v>1107</v>
      </c>
      <c r="B61" s="297" t="str">
        <f>"COSTO FINANCIERO  "&amp;ROUND(Costo_Financiero*100,2)&amp;" % de ( 1 )"</f>
        <v>COSTO FINANCIERO  0 % de ( 1 )</v>
      </c>
      <c r="C61" s="298">
        <f>Costo_Financiero</f>
        <v>0</v>
      </c>
      <c r="D61" s="299"/>
      <c r="E61" s="300">
        <f>Costo_Financiero</f>
        <v>0</v>
      </c>
      <c r="F61" s="301">
        <f ca="1">ROUND(F60*Costo_Financiero,2)</f>
        <v>0</v>
      </c>
    </row>
    <row r="62" spans="1:6" s="109" customFormat="1" ht="20.100000000000001" customHeight="1">
      <c r="A62" s="296" t="s">
        <v>1108</v>
      </c>
      <c r="B62" s="297" t="s">
        <v>1163</v>
      </c>
      <c r="C62" s="298"/>
      <c r="D62" s="299"/>
      <c r="E62" s="302"/>
      <c r="F62" s="301">
        <f ca="1">F60+F61</f>
        <v>0</v>
      </c>
    </row>
    <row r="63" spans="1:6" s="109" customFormat="1" ht="20.100000000000001" customHeight="1">
      <c r="A63" s="296" t="s">
        <v>1109</v>
      </c>
      <c r="B63" s="303" t="str">
        <f>CONCATENATE("GASTOS GENERALES  ",ROUND(Gastos_Generales*100,3)," % de ( 3 )")</f>
        <v>GASTOS GENERALES  15 % de ( 3 )</v>
      </c>
      <c r="C63" s="300">
        <f>Gastos_Generales</f>
        <v>0.15</v>
      </c>
      <c r="D63" s="304"/>
      <c r="E63" s="302"/>
      <c r="F63" s="301">
        <f ca="1">ROUND(F62*Gastos_Generales,2)</f>
        <v>0</v>
      </c>
    </row>
    <row r="64" spans="1:6" s="109" customFormat="1" ht="20.100000000000001" customHeight="1">
      <c r="A64" s="296" t="s">
        <v>1110</v>
      </c>
      <c r="B64" s="303" t="str">
        <f>CONCATENATE("BENEFICIOS  ",ROUND(Beneficio*100,2)," % de ( 3 )")</f>
        <v>BENEFICIOS  10 % de ( 3 )</v>
      </c>
      <c r="C64" s="300">
        <f>Beneficio</f>
        <v>0.1</v>
      </c>
      <c r="D64" s="304"/>
      <c r="E64" s="302"/>
      <c r="F64" s="301">
        <f ca="1">ROUND(F62*Beneficio,2)</f>
        <v>0</v>
      </c>
    </row>
    <row r="65" spans="1:6" s="109" customFormat="1" ht="20.100000000000001" customHeight="1">
      <c r="A65" s="296">
        <v>6</v>
      </c>
      <c r="B65" s="297" t="s">
        <v>1164</v>
      </c>
      <c r="C65" s="302"/>
      <c r="D65" s="304"/>
      <c r="E65" s="302"/>
      <c r="F65" s="301">
        <f ca="1">F62+F63+F64</f>
        <v>0</v>
      </c>
    </row>
    <row r="66" spans="1:6" ht="20.100000000000001" customHeight="1">
      <c r="A66" s="296" t="s">
        <v>1165</v>
      </c>
      <c r="B66" s="303" t="str">
        <f>CONCATENATE("INGRESOS BRUTOS Y LOTE HOGAR  ",ROUND(Ingresos_Brutos*100,2)," % de ( 6 )")</f>
        <v>INGRESOS BRUTOS Y LOTE HOGAR  2,4 % de ( 6 )</v>
      </c>
      <c r="C66" s="300">
        <f>Ingresos_Brutos</f>
        <v>2.4E-2</v>
      </c>
      <c r="D66" s="304"/>
      <c r="E66" s="302"/>
      <c r="F66" s="301">
        <f ca="1">IF(Ingresos_Brutos=0,,ROUND(Ingresos_Brutos*F65,2))</f>
        <v>0</v>
      </c>
    </row>
    <row r="67" spans="1:6" ht="20.100000000000001" customHeight="1">
      <c r="A67" s="305" t="s">
        <v>1166</v>
      </c>
      <c r="B67" s="306" t="str">
        <f>CONCATENATE("IMPUESTO AL VALOR AGREGADO ",IVA_Vivienda*100," % de ( 6 )")</f>
        <v>IMPUESTO AL VALOR AGREGADO 10,5 % de ( 6 )</v>
      </c>
      <c r="C67" s="307">
        <f>IVA_Vivienda</f>
        <v>0.105</v>
      </c>
      <c r="D67" s="308"/>
      <c r="E67" s="309"/>
      <c r="F67" s="310">
        <f ca="1">IF(IVA_Vivienda=0,,ROUND(IVA_Vivienda*F65,2))</f>
        <v>0</v>
      </c>
    </row>
    <row r="68" spans="1:6" ht="20.100000000000001" customHeight="1">
      <c r="A68" s="102"/>
      <c r="B68" s="97"/>
      <c r="C68" s="97"/>
      <c r="D68" s="98"/>
      <c r="E68" s="99"/>
      <c r="F68" s="2"/>
    </row>
    <row r="69" spans="1:6" ht="20.100000000000001" customHeight="1">
      <c r="A69" s="311"/>
      <c r="B69" s="312" t="str">
        <f>"PRECIO TOTAL VIVENDA"</f>
        <v>PRECIO TOTAL VIVENDA</v>
      </c>
      <c r="C69" s="312"/>
      <c r="D69" s="313"/>
      <c r="E69" s="314"/>
      <c r="F69" s="315">
        <f ca="1">SUM(F6:F58)</f>
        <v>0</v>
      </c>
    </row>
  </sheetData>
  <sheetProtection formatCells="0" selectLockedCells="1"/>
  <mergeCells count="7">
    <mergeCell ref="A1:F1"/>
    <mergeCell ref="A7:A8"/>
    <mergeCell ref="B7:B8"/>
    <mergeCell ref="C7:C8"/>
    <mergeCell ref="D7:D8"/>
    <mergeCell ref="E7:E8"/>
    <mergeCell ref="F7:F8"/>
  </mergeCells>
  <conditionalFormatting sqref="A43:B43 A26:B26 B10:B58 A11:A58">
    <cfRule type="expression" dxfId="155" priority="37">
      <formula>$C10=0</formula>
    </cfRule>
  </conditionalFormatting>
  <conditionalFormatting sqref="A10">
    <cfRule type="expression" dxfId="154" priority="35" stopIfTrue="1">
      <formula>$C10=0</formula>
    </cfRule>
  </conditionalFormatting>
  <conditionalFormatting sqref="F60">
    <cfRule type="expression" dxfId="153" priority="9" stopIfTrue="1">
      <formula>#REF!=1</formula>
    </cfRule>
  </conditionalFormatting>
  <conditionalFormatting sqref="B59">
    <cfRule type="expression" dxfId="152" priority="31" stopIfTrue="1">
      <formula>$C59=0</formula>
    </cfRule>
  </conditionalFormatting>
  <conditionalFormatting sqref="A59">
    <cfRule type="expression" dxfId="151" priority="30" stopIfTrue="1">
      <formula>$C59=0</formula>
    </cfRule>
  </conditionalFormatting>
  <conditionalFormatting sqref="A11:A54">
    <cfRule type="expression" dxfId="150" priority="6" stopIfTrue="1">
      <formula>$C11=0</formula>
    </cfRule>
  </conditionalFormatting>
  <conditionalFormatting sqref="A40:A41">
    <cfRule type="expression" dxfId="149" priority="3">
      <formula>$C40=0</formula>
    </cfRule>
  </conditionalFormatting>
  <conditionalFormatting sqref="A40:A41">
    <cfRule type="expression" dxfId="148" priority="2" stopIfTrue="1">
      <formula>$C40=0</formula>
    </cfRule>
  </conditionalFormatting>
  <conditionalFormatting sqref="A40:A41">
    <cfRule type="expression" dxfId="147" priority="1" stopIfTrue="1">
      <formula>$C40=0</formula>
    </cfRule>
  </conditionalFormatting>
  <pageMargins left="1.1811023622047245" right="0.78740157480314965" top="0.98425196850393704" bottom="0.78740157480314965" header="0.39370078740157483" footer="0.39370078740157483"/>
  <pageSetup paperSize="9" scale="25"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dimension ref="A1:F58"/>
  <sheetViews>
    <sheetView workbookViewId="0">
      <selection activeCell="D11" sqref="D11:D47"/>
    </sheetView>
  </sheetViews>
  <sheetFormatPr baseColWidth="10" defaultRowHeight="12.75"/>
  <cols>
    <col min="1" max="1" width="18.42578125" customWidth="1"/>
    <col min="2" max="2" width="82" customWidth="1"/>
    <col min="3" max="3" width="13.7109375" customWidth="1"/>
    <col min="4" max="4" width="13.42578125" customWidth="1"/>
    <col min="5" max="5" width="17" customWidth="1"/>
    <col min="6" max="6" width="16.140625" customWidth="1"/>
    <col min="7" max="7" width="11.42578125" customWidth="1"/>
    <col min="15" max="15" width="52.5703125" customWidth="1"/>
  </cols>
  <sheetData>
    <row r="1" spans="1:6" ht="20.100000000000001" customHeight="1">
      <c r="A1" s="604" t="s">
        <v>1303</v>
      </c>
      <c r="B1" s="604"/>
      <c r="C1" s="604"/>
      <c r="D1" s="604"/>
      <c r="E1" s="604"/>
      <c r="F1" s="604"/>
    </row>
    <row r="2" spans="1:6" ht="20.100000000000001" customHeight="1">
      <c r="A2" s="111" t="s">
        <v>1236</v>
      </c>
      <c r="B2" s="110" t="str">
        <f>Obra</f>
        <v>BARRIO SAN CAYETANO - DPTO. CHIMBAS</v>
      </c>
      <c r="C2" s="192"/>
      <c r="D2" s="112"/>
      <c r="E2" s="112"/>
      <c r="F2" s="112"/>
    </row>
    <row r="3" spans="1:6" ht="20.100000000000001" customHeight="1">
      <c r="A3" s="111" t="s">
        <v>1239</v>
      </c>
      <c r="B3" s="110" t="str">
        <f>Ubicación</f>
        <v>DPTO. CHIMBAS</v>
      </c>
      <c r="C3" s="112"/>
      <c r="D3" s="112"/>
      <c r="E3" s="112"/>
      <c r="F3" s="112"/>
    </row>
    <row r="4" spans="1:6" ht="20.100000000000001" customHeight="1">
      <c r="A4" s="111" t="s">
        <v>1128</v>
      </c>
      <c r="B4" s="121" t="s">
        <v>1302</v>
      </c>
      <c r="C4" s="111"/>
      <c r="D4" s="112"/>
      <c r="E4" s="112"/>
      <c r="F4" s="112"/>
    </row>
    <row r="5" spans="1:6" ht="20.100000000000001" customHeight="1">
      <c r="A5" s="111" t="s">
        <v>1160</v>
      </c>
      <c r="B5" s="500"/>
      <c r="C5" s="111"/>
      <c r="D5" s="112"/>
      <c r="E5" s="112"/>
      <c r="F5" s="112"/>
    </row>
    <row r="6" spans="1:6" ht="20.100000000000001" customHeight="1">
      <c r="A6" s="172"/>
      <c r="B6" s="499"/>
      <c r="C6" s="172"/>
      <c r="D6" s="172"/>
      <c r="E6" s="172"/>
      <c r="F6" s="172"/>
    </row>
    <row r="7" spans="1:6" ht="20.100000000000001" customHeight="1">
      <c r="A7" s="605" t="s">
        <v>1105</v>
      </c>
      <c r="B7" s="607" t="s">
        <v>0</v>
      </c>
      <c r="C7" s="605" t="s">
        <v>1</v>
      </c>
      <c r="D7" s="605" t="s">
        <v>2</v>
      </c>
      <c r="E7" s="605" t="s">
        <v>1152</v>
      </c>
      <c r="F7" s="605" t="s">
        <v>1162</v>
      </c>
    </row>
    <row r="8" spans="1:6" ht="20.100000000000001" customHeight="1">
      <c r="A8" s="606"/>
      <c r="B8" s="608"/>
      <c r="C8" s="606"/>
      <c r="D8" s="606"/>
      <c r="E8" s="606"/>
      <c r="F8" s="606"/>
    </row>
    <row r="9" spans="1:6" ht="20.100000000000001" customHeight="1">
      <c r="A9" s="247"/>
      <c r="B9" s="474"/>
      <c r="C9" s="181"/>
      <c r="D9" s="181"/>
      <c r="E9" s="249"/>
      <c r="F9" s="250"/>
    </row>
    <row r="10" spans="1:6" ht="20.100000000000001" customHeight="1">
      <c r="A10" s="281" t="s">
        <v>1125</v>
      </c>
      <c r="B10" s="282" t="str">
        <f t="shared" ref="B10:B43" si="0">IFERROR(VLOOKUP(A10,Tabla_Datos,2,FALSE),0)</f>
        <v>VIVIENDA</v>
      </c>
      <c r="C10" s="283">
        <f t="shared" ref="C10:C43" si="1">IFERROR(VLOOKUP(A10,Tabla_Datos,3,FALSE),0)</f>
        <v>0</v>
      </c>
      <c r="D10" s="284"/>
      <c r="E10" s="285">
        <f t="shared" ref="E10:E43" si="2">IFERROR(VLOOKUP(A10,Tabla_Comp_Presup,7,FALSE),0)</f>
        <v>0</v>
      </c>
      <c r="F10" s="285">
        <f t="shared" ref="F10:F43" si="3">ROUND(D10*E10,15)</f>
        <v>0</v>
      </c>
    </row>
    <row r="11" spans="1:6" ht="20.100000000000001" customHeight="1">
      <c r="A11" s="275"/>
      <c r="B11" s="277">
        <f t="shared" si="0"/>
        <v>0</v>
      </c>
      <c r="C11" s="278">
        <f t="shared" si="1"/>
        <v>0</v>
      </c>
      <c r="D11" s="286"/>
      <c r="E11" s="288">
        <f ca="1">IFERROR(VLOOKUP(A11,Tabla_Comp_Presup,7,FALSE),0)</f>
        <v>0</v>
      </c>
      <c r="F11" s="288">
        <f ca="1">ROUND(D11*E11,15)</f>
        <v>0</v>
      </c>
    </row>
    <row r="12" spans="1:6" ht="20.100000000000001" customHeight="1">
      <c r="A12" s="275"/>
      <c r="B12" s="277">
        <f t="shared" si="0"/>
        <v>0</v>
      </c>
      <c r="C12" s="278">
        <f t="shared" si="1"/>
        <v>0</v>
      </c>
      <c r="D12" s="286"/>
      <c r="E12" s="288">
        <f t="shared" ca="1" si="2"/>
        <v>0</v>
      </c>
      <c r="F12" s="288">
        <f t="shared" ca="1" si="3"/>
        <v>0</v>
      </c>
    </row>
    <row r="13" spans="1:6" ht="20.100000000000001" customHeight="1">
      <c r="A13" s="275"/>
      <c r="B13" s="277">
        <f t="shared" si="0"/>
        <v>0</v>
      </c>
      <c r="C13" s="278">
        <f t="shared" si="1"/>
        <v>0</v>
      </c>
      <c r="D13" s="286"/>
      <c r="E13" s="288">
        <f t="shared" ca="1" si="2"/>
        <v>0</v>
      </c>
      <c r="F13" s="288">
        <f t="shared" ca="1" si="3"/>
        <v>0</v>
      </c>
    </row>
    <row r="14" spans="1:6" ht="20.100000000000001" customHeight="1">
      <c r="A14" s="275"/>
      <c r="B14" s="277">
        <f t="shared" si="0"/>
        <v>0</v>
      </c>
      <c r="C14" s="278">
        <f t="shared" si="1"/>
        <v>0</v>
      </c>
      <c r="D14" s="286"/>
      <c r="E14" s="288">
        <f t="shared" ca="1" si="2"/>
        <v>0</v>
      </c>
      <c r="F14" s="288">
        <f t="shared" ca="1" si="3"/>
        <v>0</v>
      </c>
    </row>
    <row r="15" spans="1:6" ht="20.100000000000001" customHeight="1">
      <c r="A15" s="275"/>
      <c r="B15" s="277">
        <f t="shared" si="0"/>
        <v>0</v>
      </c>
      <c r="C15" s="278">
        <f t="shared" si="1"/>
        <v>0</v>
      </c>
      <c r="D15" s="286"/>
      <c r="E15" s="288">
        <f t="shared" ca="1" si="2"/>
        <v>0</v>
      </c>
      <c r="F15" s="288">
        <f t="shared" ca="1" si="3"/>
        <v>0</v>
      </c>
    </row>
    <row r="16" spans="1:6" ht="20.100000000000001" customHeight="1">
      <c r="A16" s="275"/>
      <c r="B16" s="277">
        <f t="shared" si="0"/>
        <v>0</v>
      </c>
      <c r="C16" s="278">
        <f t="shared" si="1"/>
        <v>0</v>
      </c>
      <c r="D16" s="286"/>
      <c r="E16" s="288">
        <f t="shared" ca="1" si="2"/>
        <v>0</v>
      </c>
      <c r="F16" s="288">
        <f t="shared" ca="1" si="3"/>
        <v>0</v>
      </c>
    </row>
    <row r="17" spans="1:6" ht="20.100000000000001" customHeight="1">
      <c r="A17" s="275"/>
      <c r="B17" s="277">
        <f t="shared" si="0"/>
        <v>0</v>
      </c>
      <c r="C17" s="278">
        <f t="shared" si="1"/>
        <v>0</v>
      </c>
      <c r="D17" s="286"/>
      <c r="E17" s="288">
        <f t="shared" ca="1" si="2"/>
        <v>0</v>
      </c>
      <c r="F17" s="288">
        <f t="shared" ca="1" si="3"/>
        <v>0</v>
      </c>
    </row>
    <row r="18" spans="1:6" ht="20.100000000000001" customHeight="1">
      <c r="A18" s="275"/>
      <c r="B18" s="277">
        <f t="shared" si="0"/>
        <v>0</v>
      </c>
      <c r="C18" s="278">
        <f t="shared" si="1"/>
        <v>0</v>
      </c>
      <c r="D18" s="286"/>
      <c r="E18" s="288">
        <f t="shared" ca="1" si="2"/>
        <v>0</v>
      </c>
      <c r="F18" s="288">
        <f t="shared" ca="1" si="3"/>
        <v>0</v>
      </c>
    </row>
    <row r="19" spans="1:6" ht="20.100000000000001" customHeight="1">
      <c r="A19" s="275"/>
      <c r="B19" s="277">
        <f t="shared" si="0"/>
        <v>0</v>
      </c>
      <c r="C19" s="278">
        <f t="shared" si="1"/>
        <v>0</v>
      </c>
      <c r="D19" s="286"/>
      <c r="E19" s="288">
        <f t="shared" ca="1" si="2"/>
        <v>0</v>
      </c>
      <c r="F19" s="288">
        <f t="shared" ca="1" si="3"/>
        <v>0</v>
      </c>
    </row>
    <row r="20" spans="1:6" ht="20.100000000000001" customHeight="1">
      <c r="A20" s="275"/>
      <c r="B20" s="277">
        <f t="shared" si="0"/>
        <v>0</v>
      </c>
      <c r="C20" s="278">
        <f t="shared" si="1"/>
        <v>0</v>
      </c>
      <c r="D20" s="286"/>
      <c r="E20" s="288">
        <f t="shared" ca="1" si="2"/>
        <v>0</v>
      </c>
      <c r="F20" s="288">
        <f t="shared" ca="1" si="3"/>
        <v>0</v>
      </c>
    </row>
    <row r="21" spans="1:6" ht="20.100000000000001" customHeight="1">
      <c r="A21" s="275"/>
      <c r="B21" s="277">
        <f t="shared" si="0"/>
        <v>0</v>
      </c>
      <c r="C21" s="278">
        <f t="shared" si="1"/>
        <v>0</v>
      </c>
      <c r="D21" s="286"/>
      <c r="E21" s="288">
        <f t="shared" ca="1" si="2"/>
        <v>0</v>
      </c>
      <c r="F21" s="288">
        <f t="shared" ca="1" si="3"/>
        <v>0</v>
      </c>
    </row>
    <row r="22" spans="1:6" ht="20.100000000000001" customHeight="1">
      <c r="A22" s="275"/>
      <c r="B22" s="277">
        <f t="shared" si="0"/>
        <v>0</v>
      </c>
      <c r="C22" s="278">
        <f t="shared" si="1"/>
        <v>0</v>
      </c>
      <c r="D22" s="286"/>
      <c r="E22" s="288">
        <f t="shared" ca="1" si="2"/>
        <v>0</v>
      </c>
      <c r="F22" s="288">
        <f t="shared" ca="1" si="3"/>
        <v>0</v>
      </c>
    </row>
    <row r="23" spans="1:6" ht="20.100000000000001" customHeight="1">
      <c r="A23" s="275"/>
      <c r="B23" s="277">
        <f t="shared" si="0"/>
        <v>0</v>
      </c>
      <c r="C23" s="278">
        <f t="shared" si="1"/>
        <v>0</v>
      </c>
      <c r="D23" s="286"/>
      <c r="E23" s="288">
        <f t="shared" ca="1" si="2"/>
        <v>0</v>
      </c>
      <c r="F23" s="288">
        <f t="shared" ca="1" si="3"/>
        <v>0</v>
      </c>
    </row>
    <row r="24" spans="1:6" ht="20.100000000000001" customHeight="1">
      <c r="A24" s="275"/>
      <c r="B24" s="277">
        <f t="shared" si="0"/>
        <v>0</v>
      </c>
      <c r="C24" s="278">
        <f t="shared" si="1"/>
        <v>0</v>
      </c>
      <c r="D24" s="286"/>
      <c r="E24" s="288">
        <f t="shared" ca="1" si="2"/>
        <v>0</v>
      </c>
      <c r="F24" s="288">
        <f t="shared" ca="1" si="3"/>
        <v>0</v>
      </c>
    </row>
    <row r="25" spans="1:6" ht="20.100000000000001" customHeight="1">
      <c r="A25" s="275"/>
      <c r="B25" s="277">
        <f t="shared" si="0"/>
        <v>0</v>
      </c>
      <c r="C25" s="278">
        <f t="shared" si="1"/>
        <v>0</v>
      </c>
      <c r="D25" s="286"/>
      <c r="E25" s="288">
        <f t="shared" ca="1" si="2"/>
        <v>0</v>
      </c>
      <c r="F25" s="288">
        <f t="shared" ca="1" si="3"/>
        <v>0</v>
      </c>
    </row>
    <row r="26" spans="1:6" ht="20.100000000000001" customHeight="1">
      <c r="A26" s="275"/>
      <c r="B26" s="277">
        <f t="shared" si="0"/>
        <v>0</v>
      </c>
      <c r="C26" s="278">
        <f t="shared" si="1"/>
        <v>0</v>
      </c>
      <c r="D26" s="286"/>
      <c r="E26" s="288">
        <f t="shared" ca="1" si="2"/>
        <v>0</v>
      </c>
      <c r="F26" s="288">
        <f t="shared" ca="1" si="3"/>
        <v>0</v>
      </c>
    </row>
    <row r="27" spans="1:6" ht="20.100000000000001" customHeight="1">
      <c r="A27" s="275"/>
      <c r="B27" s="277">
        <f t="shared" si="0"/>
        <v>0</v>
      </c>
      <c r="C27" s="278">
        <f t="shared" si="1"/>
        <v>0</v>
      </c>
      <c r="D27" s="286"/>
      <c r="E27" s="288">
        <f t="shared" ca="1" si="2"/>
        <v>0</v>
      </c>
      <c r="F27" s="288">
        <f t="shared" ca="1" si="3"/>
        <v>0</v>
      </c>
    </row>
    <row r="28" spans="1:6" ht="20.100000000000001" customHeight="1">
      <c r="A28" s="275"/>
      <c r="B28" s="277">
        <f t="shared" si="0"/>
        <v>0</v>
      </c>
      <c r="C28" s="278">
        <f t="shared" si="1"/>
        <v>0</v>
      </c>
      <c r="D28" s="286"/>
      <c r="E28" s="288">
        <f t="shared" ca="1" si="2"/>
        <v>0</v>
      </c>
      <c r="F28" s="288">
        <f t="shared" ca="1" si="3"/>
        <v>0</v>
      </c>
    </row>
    <row r="29" spans="1:6" ht="20.100000000000001" customHeight="1">
      <c r="A29" s="275"/>
      <c r="B29" s="277">
        <f>IFERROR(VLOOKUP(A29,Tabla_Datos,2,FALSE),0)</f>
        <v>0</v>
      </c>
      <c r="C29" s="278">
        <f>IFERROR(VLOOKUP(A29,Tabla_Datos,3,FALSE),0)</f>
        <v>0</v>
      </c>
      <c r="D29" s="286"/>
      <c r="E29" s="288">
        <f ca="1">IFERROR(VLOOKUP(A29,Tabla_Comp_Presup,7,FALSE),0)</f>
        <v>0</v>
      </c>
      <c r="F29" s="288">
        <f ca="1">ROUND(D29*E29,15)</f>
        <v>0</v>
      </c>
    </row>
    <row r="30" spans="1:6" ht="19.5" customHeight="1">
      <c r="A30" s="275"/>
      <c r="B30" s="277">
        <f t="shared" si="0"/>
        <v>0</v>
      </c>
      <c r="C30" s="278">
        <f t="shared" si="1"/>
        <v>0</v>
      </c>
      <c r="D30" s="286"/>
      <c r="E30" s="288">
        <f t="shared" ca="1" si="2"/>
        <v>0</v>
      </c>
      <c r="F30" s="288">
        <f t="shared" ca="1" si="3"/>
        <v>0</v>
      </c>
    </row>
    <row r="31" spans="1:6" ht="19.5" customHeight="1">
      <c r="A31" s="275"/>
      <c r="B31" s="277">
        <f>IFERROR(VLOOKUP(A31,Tabla_Datos,2,FALSE),0)</f>
        <v>0</v>
      </c>
      <c r="C31" s="278">
        <f>IFERROR(VLOOKUP(A31,Tabla_Datos,3,FALSE),0)</f>
        <v>0</v>
      </c>
      <c r="D31" s="286"/>
      <c r="E31" s="288">
        <f ca="1">IFERROR(VLOOKUP(A31,Tabla_Comp_Presup,7,FALSE),0)</f>
        <v>0</v>
      </c>
      <c r="F31" s="288">
        <f ca="1">ROUND(D31*E31,15)</f>
        <v>0</v>
      </c>
    </row>
    <row r="32" spans="1:6" ht="20.100000000000001" customHeight="1">
      <c r="A32" s="275"/>
      <c r="B32" s="277">
        <f t="shared" si="0"/>
        <v>0</v>
      </c>
      <c r="C32" s="278">
        <f t="shared" si="1"/>
        <v>0</v>
      </c>
      <c r="D32" s="286"/>
      <c r="E32" s="288">
        <f t="shared" ca="1" si="2"/>
        <v>0</v>
      </c>
      <c r="F32" s="288">
        <f t="shared" ca="1" si="3"/>
        <v>0</v>
      </c>
    </row>
    <row r="33" spans="1:6" ht="20.100000000000001" customHeight="1">
      <c r="A33" s="275"/>
      <c r="B33" s="277">
        <f t="shared" si="0"/>
        <v>0</v>
      </c>
      <c r="C33" s="278">
        <f t="shared" si="1"/>
        <v>0</v>
      </c>
      <c r="D33" s="286"/>
      <c r="E33" s="288">
        <f t="shared" ca="1" si="2"/>
        <v>0</v>
      </c>
      <c r="F33" s="288">
        <f t="shared" ca="1" si="3"/>
        <v>0</v>
      </c>
    </row>
    <row r="34" spans="1:6" ht="20.100000000000001" customHeight="1">
      <c r="A34" s="275"/>
      <c r="B34" s="277">
        <f t="shared" si="0"/>
        <v>0</v>
      </c>
      <c r="C34" s="278">
        <f t="shared" si="1"/>
        <v>0</v>
      </c>
      <c r="D34" s="286"/>
      <c r="E34" s="288">
        <f t="shared" ca="1" si="2"/>
        <v>0</v>
      </c>
      <c r="F34" s="288">
        <f t="shared" ca="1" si="3"/>
        <v>0</v>
      </c>
    </row>
    <row r="35" spans="1:6" ht="20.100000000000001" customHeight="1">
      <c r="A35" s="275"/>
      <c r="B35" s="277">
        <f t="shared" si="0"/>
        <v>0</v>
      </c>
      <c r="C35" s="278">
        <f t="shared" si="1"/>
        <v>0</v>
      </c>
      <c r="D35" s="286"/>
      <c r="E35" s="288">
        <f t="shared" ca="1" si="2"/>
        <v>0</v>
      </c>
      <c r="F35" s="288">
        <f t="shared" ca="1" si="3"/>
        <v>0</v>
      </c>
    </row>
    <row r="36" spans="1:6" ht="20.100000000000001" customHeight="1">
      <c r="A36" s="275"/>
      <c r="B36" s="277">
        <f t="shared" si="0"/>
        <v>0</v>
      </c>
      <c r="C36" s="278">
        <f t="shared" si="1"/>
        <v>0</v>
      </c>
      <c r="D36" s="286"/>
      <c r="E36" s="288">
        <f t="shared" ca="1" si="2"/>
        <v>0</v>
      </c>
      <c r="F36" s="288">
        <f t="shared" ca="1" si="3"/>
        <v>0</v>
      </c>
    </row>
    <row r="37" spans="1:6" ht="20.100000000000001" customHeight="1">
      <c r="A37" s="275"/>
      <c r="B37" s="277">
        <f t="shared" si="0"/>
        <v>0</v>
      </c>
      <c r="C37" s="278">
        <f t="shared" si="1"/>
        <v>0</v>
      </c>
      <c r="D37" s="286"/>
      <c r="E37" s="288">
        <f t="shared" ca="1" si="2"/>
        <v>0</v>
      </c>
      <c r="F37" s="288">
        <f t="shared" ca="1" si="3"/>
        <v>0</v>
      </c>
    </row>
    <row r="38" spans="1:6" ht="20.100000000000001" customHeight="1">
      <c r="A38" s="275"/>
      <c r="B38" s="277">
        <f t="shared" si="0"/>
        <v>0</v>
      </c>
      <c r="C38" s="278">
        <f t="shared" si="1"/>
        <v>0</v>
      </c>
      <c r="D38" s="286"/>
      <c r="E38" s="288">
        <f t="shared" ca="1" si="2"/>
        <v>0</v>
      </c>
      <c r="F38" s="288">
        <f t="shared" ca="1" si="3"/>
        <v>0</v>
      </c>
    </row>
    <row r="39" spans="1:6" ht="20.100000000000001" customHeight="1">
      <c r="A39" s="275"/>
      <c r="B39" s="277">
        <f t="shared" si="0"/>
        <v>0</v>
      </c>
      <c r="C39" s="278">
        <f t="shared" si="1"/>
        <v>0</v>
      </c>
      <c r="D39" s="286"/>
      <c r="E39" s="288">
        <f t="shared" ca="1" si="2"/>
        <v>0</v>
      </c>
      <c r="F39" s="288">
        <f t="shared" ca="1" si="3"/>
        <v>0</v>
      </c>
    </row>
    <row r="40" spans="1:6" ht="20.100000000000001" customHeight="1">
      <c r="A40" s="275"/>
      <c r="B40" s="277">
        <f t="shared" si="0"/>
        <v>0</v>
      </c>
      <c r="C40" s="278">
        <f t="shared" si="1"/>
        <v>0</v>
      </c>
      <c r="D40" s="286"/>
      <c r="E40" s="288">
        <f t="shared" ca="1" si="2"/>
        <v>0</v>
      </c>
      <c r="F40" s="288">
        <f t="shared" ca="1" si="3"/>
        <v>0</v>
      </c>
    </row>
    <row r="41" spans="1:6" ht="20.100000000000001" customHeight="1">
      <c r="A41" s="275"/>
      <c r="B41" s="277">
        <f t="shared" si="0"/>
        <v>0</v>
      </c>
      <c r="C41" s="278">
        <f t="shared" si="1"/>
        <v>0</v>
      </c>
      <c r="D41" s="286"/>
      <c r="E41" s="288">
        <f t="shared" ca="1" si="2"/>
        <v>0</v>
      </c>
      <c r="F41" s="288">
        <f t="shared" ca="1" si="3"/>
        <v>0</v>
      </c>
    </row>
    <row r="42" spans="1:6" ht="20.100000000000001" customHeight="1">
      <c r="A42" s="275"/>
      <c r="B42" s="277">
        <f t="shared" si="0"/>
        <v>0</v>
      </c>
      <c r="C42" s="278">
        <f t="shared" si="1"/>
        <v>0</v>
      </c>
      <c r="D42" s="286"/>
      <c r="E42" s="288">
        <f t="shared" ca="1" si="2"/>
        <v>0</v>
      </c>
      <c r="F42" s="288">
        <f t="shared" ca="1" si="3"/>
        <v>0</v>
      </c>
    </row>
    <row r="43" spans="1:6" ht="20.100000000000001" customHeight="1">
      <c r="A43" s="275"/>
      <c r="B43" s="277">
        <f t="shared" si="0"/>
        <v>0</v>
      </c>
      <c r="C43" s="278">
        <f t="shared" si="1"/>
        <v>0</v>
      </c>
      <c r="D43" s="286"/>
      <c r="E43" s="288">
        <f t="shared" ca="1" si="2"/>
        <v>0</v>
      </c>
      <c r="F43" s="288">
        <f t="shared" ca="1" si="3"/>
        <v>0</v>
      </c>
    </row>
    <row r="44" spans="1:6" ht="20.100000000000001" customHeight="1">
      <c r="A44" s="275"/>
      <c r="B44" s="277">
        <f>IFERROR(VLOOKUP(A44,Tabla_Datos,2,FALSE),0)</f>
        <v>0</v>
      </c>
      <c r="C44" s="278">
        <f>IFERROR(VLOOKUP(A44,Tabla_Datos,3,FALSE),0)</f>
        <v>0</v>
      </c>
      <c r="D44" s="286"/>
      <c r="E44" s="288">
        <f ca="1">IFERROR(VLOOKUP(A44,Tabla_Comp_Presup,7,FALSE),0)</f>
        <v>0</v>
      </c>
      <c r="F44" s="288">
        <f ca="1">ROUND(D44*E44,15)</f>
        <v>0</v>
      </c>
    </row>
    <row r="45" spans="1:6" ht="20.100000000000001" customHeight="1">
      <c r="A45" s="275"/>
      <c r="B45" s="277">
        <f>IFERROR(VLOOKUP(A45,Tabla_Datos,2,FALSE),0)</f>
        <v>0</v>
      </c>
      <c r="C45" s="278">
        <f>IFERROR(VLOOKUP(A45,Tabla_Datos,3,FALSE),0)</f>
        <v>0</v>
      </c>
      <c r="D45" s="286"/>
      <c r="E45" s="288">
        <f ca="1">IFERROR(VLOOKUP(A45,Tabla_Comp_Presup,7,FALSE),0)</f>
        <v>0</v>
      </c>
      <c r="F45" s="288">
        <f ca="1">ROUND(D45*E45,15)</f>
        <v>0</v>
      </c>
    </row>
    <row r="46" spans="1:6" ht="20.100000000000001" customHeight="1">
      <c r="A46" s="275"/>
      <c r="B46" s="277">
        <f>IFERROR(VLOOKUP(A46,Tabla_Datos,2,FALSE),0)</f>
        <v>0</v>
      </c>
      <c r="C46" s="278">
        <f>IFERROR(VLOOKUP(A46,Tabla_Datos,3,FALSE),0)</f>
        <v>0</v>
      </c>
      <c r="D46" s="286"/>
      <c r="E46" s="288">
        <f ca="1">IFERROR(VLOOKUP(A46,Tabla_Comp_Presup,7,FALSE),0)</f>
        <v>0</v>
      </c>
      <c r="F46" s="288">
        <f ca="1">ROUND(D46*E46,15)</f>
        <v>0</v>
      </c>
    </row>
    <row r="47" spans="1:6" ht="20.100000000000001" customHeight="1">
      <c r="A47" s="275"/>
      <c r="B47" s="277"/>
      <c r="C47" s="278"/>
      <c r="D47" s="286"/>
      <c r="E47" s="288"/>
      <c r="F47" s="288"/>
    </row>
    <row r="48" spans="1:6" ht="20.100000000000001" customHeight="1">
      <c r="A48" s="242"/>
      <c r="B48" s="243"/>
      <c r="C48" s="244"/>
      <c r="D48" s="245"/>
      <c r="E48" s="246"/>
      <c r="F48" s="246"/>
    </row>
    <row r="49" spans="1:6" ht="20.100000000000001" customHeight="1">
      <c r="A49" s="290" t="s">
        <v>1106</v>
      </c>
      <c r="B49" s="291" t="s">
        <v>1167</v>
      </c>
      <c r="C49" s="292"/>
      <c r="D49" s="293"/>
      <c r="E49" s="294"/>
      <c r="F49" s="295">
        <f ca="1">ROUND(F58/Coef_Paso_Vivienda,2)</f>
        <v>0</v>
      </c>
    </row>
    <row r="50" spans="1:6" ht="20.100000000000001" customHeight="1">
      <c r="A50" s="296" t="s">
        <v>1107</v>
      </c>
      <c r="B50" s="297" t="str">
        <f>"COSTO FINANCIERO  "&amp;ROUND(Costo_Financiero*100,2)&amp;" % de ( 1 )"</f>
        <v>COSTO FINANCIERO  0 % de ( 1 )</v>
      </c>
      <c r="C50" s="298">
        <f>Costo_Financiero</f>
        <v>0</v>
      </c>
      <c r="D50" s="299"/>
      <c r="E50" s="300">
        <f>Costo_Financiero</f>
        <v>0</v>
      </c>
      <c r="F50" s="301">
        <f ca="1">ROUND(F49*Costo_Financiero,2)</f>
        <v>0</v>
      </c>
    </row>
    <row r="51" spans="1:6" ht="20.100000000000001" customHeight="1">
      <c r="A51" s="296" t="s">
        <v>1108</v>
      </c>
      <c r="B51" s="297" t="s">
        <v>1163</v>
      </c>
      <c r="C51" s="298"/>
      <c r="D51" s="299"/>
      <c r="E51" s="302"/>
      <c r="F51" s="301">
        <f ca="1">F49+F50</f>
        <v>0</v>
      </c>
    </row>
    <row r="52" spans="1:6" ht="20.100000000000001" customHeight="1">
      <c r="A52" s="296" t="s">
        <v>1109</v>
      </c>
      <c r="B52" s="303" t="str">
        <f>CONCATENATE("GASTOS GENERALES  ",ROUND(Gastos_Generales*100,3)," % de ( 3 )")</f>
        <v>GASTOS GENERALES  15 % de ( 3 )</v>
      </c>
      <c r="C52" s="300">
        <f>Gastos_Generales</f>
        <v>0.15</v>
      </c>
      <c r="D52" s="304"/>
      <c r="E52" s="302"/>
      <c r="F52" s="301">
        <f ca="1">ROUND(F51*Gastos_Generales,2)</f>
        <v>0</v>
      </c>
    </row>
    <row r="53" spans="1:6" ht="20.100000000000001" customHeight="1">
      <c r="A53" s="296" t="s">
        <v>1110</v>
      </c>
      <c r="B53" s="303" t="str">
        <f>CONCATENATE("BENEFICIOS  ",ROUND(Beneficio*100,2)," % de ( 3 )")</f>
        <v>BENEFICIOS  10 % de ( 3 )</v>
      </c>
      <c r="C53" s="300">
        <f>Beneficio</f>
        <v>0.1</v>
      </c>
      <c r="D53" s="304"/>
      <c r="E53" s="302"/>
      <c r="F53" s="301">
        <f ca="1">ROUND(F51*Beneficio,2)</f>
        <v>0</v>
      </c>
    </row>
    <row r="54" spans="1:6" ht="20.100000000000001" customHeight="1">
      <c r="A54" s="296">
        <v>6</v>
      </c>
      <c r="B54" s="297" t="s">
        <v>1164</v>
      </c>
      <c r="C54" s="302"/>
      <c r="D54" s="304"/>
      <c r="E54" s="302"/>
      <c r="F54" s="301">
        <f ca="1">F51+F52+F53</f>
        <v>0</v>
      </c>
    </row>
    <row r="55" spans="1:6" ht="20.100000000000001" customHeight="1">
      <c r="A55" s="296" t="s">
        <v>1165</v>
      </c>
      <c r="B55" s="303" t="str">
        <f>CONCATENATE("INGRESOS BRUTOS Y LOTE HOGAR  ",ROUND(Ingresos_Brutos*100,2)," % de ( 6 )")</f>
        <v>INGRESOS BRUTOS Y LOTE HOGAR  2,4 % de ( 6 )</v>
      </c>
      <c r="C55" s="300">
        <f>Ingresos_Brutos</f>
        <v>2.4E-2</v>
      </c>
      <c r="D55" s="304"/>
      <c r="E55" s="302"/>
      <c r="F55" s="301">
        <f ca="1">IF(Ingresos_Brutos=0,,ROUND(Ingresos_Brutos*F54,2))</f>
        <v>0</v>
      </c>
    </row>
    <row r="56" spans="1:6" ht="20.100000000000001" customHeight="1">
      <c r="A56" s="305" t="s">
        <v>1166</v>
      </c>
      <c r="B56" s="306" t="str">
        <f>CONCATENATE("IMPUESTO AL VALOR AGREGADO ",IVA_Vivienda*100," % de ( 6 )")</f>
        <v>IMPUESTO AL VALOR AGREGADO 10,5 % de ( 6 )</v>
      </c>
      <c r="C56" s="307">
        <f>IVA_Vivienda</f>
        <v>0.105</v>
      </c>
      <c r="D56" s="308"/>
      <c r="E56" s="309"/>
      <c r="F56" s="310">
        <f ca="1">IF(IVA_Vivienda=0,,ROUND(IVA_Vivienda*F54,2))</f>
        <v>0</v>
      </c>
    </row>
    <row r="57" spans="1:6" ht="20.100000000000001" customHeight="1">
      <c r="A57" s="102"/>
      <c r="B57" s="97"/>
      <c r="C57" s="97"/>
      <c r="D57" s="98"/>
      <c r="E57" s="99"/>
      <c r="F57" s="2"/>
    </row>
    <row r="58" spans="1:6" ht="20.100000000000001" customHeight="1">
      <c r="A58" s="311"/>
      <c r="B58" s="312" t="str">
        <f>"PRECIO TOTAL VIVENDA"</f>
        <v>PRECIO TOTAL VIVENDA</v>
      </c>
      <c r="C58" s="312"/>
      <c r="D58" s="313"/>
      <c r="E58" s="314"/>
      <c r="F58" s="315">
        <f ca="1">SUM(F11:F47)</f>
        <v>0</v>
      </c>
    </row>
  </sheetData>
  <mergeCells count="7">
    <mergeCell ref="A1:F1"/>
    <mergeCell ref="A7:A8"/>
    <mergeCell ref="B7:B8"/>
    <mergeCell ref="C7:C8"/>
    <mergeCell ref="D7:D8"/>
    <mergeCell ref="E7:E8"/>
    <mergeCell ref="F7:F8"/>
  </mergeCells>
  <conditionalFormatting sqref="A31:B31 A46:B46 A11:A48 B10:B48">
    <cfRule type="expression" dxfId="146" priority="4" stopIfTrue="1">
      <formula>$C10=0</formula>
    </cfRule>
  </conditionalFormatting>
  <conditionalFormatting sqref="A10">
    <cfRule type="expression" dxfId="145" priority="3" stopIfTrue="1">
      <formula>$C10=0</formula>
    </cfRule>
  </conditionalFormatting>
  <conditionalFormatting sqref="F49">
    <cfRule type="expression" dxfId="144" priority="2" stopIfTrue="1">
      <formula>#REF!=1</formula>
    </cfRule>
  </conditionalFormatting>
  <pageMargins left="0.39370078740157483" right="0.39370078740157483" top="0.39370078740157483" bottom="0.39370078740157483" header="0.31496062992125984" footer="0.31496062992125984"/>
  <pageSetup paperSize="9" scale="60" orientation="portrait" r:id="rId1"/>
</worksheet>
</file>

<file path=xl/worksheets/sheet7.xml><?xml version="1.0" encoding="utf-8"?>
<worksheet xmlns="http://schemas.openxmlformats.org/spreadsheetml/2006/main" xmlns:r="http://schemas.openxmlformats.org/officeDocument/2006/relationships">
  <dimension ref="A1:L59"/>
  <sheetViews>
    <sheetView workbookViewId="0">
      <selection activeCell="D11" sqref="D11:D46"/>
    </sheetView>
  </sheetViews>
  <sheetFormatPr baseColWidth="10" defaultRowHeight="12.75"/>
  <cols>
    <col min="1" max="1" width="25" customWidth="1"/>
    <col min="2" max="2" width="76.85546875" customWidth="1"/>
    <col min="5" max="5" width="18" customWidth="1"/>
    <col min="6" max="6" width="19" customWidth="1"/>
    <col min="8" max="8" width="60.28515625" customWidth="1"/>
  </cols>
  <sheetData>
    <row r="1" spans="1:12" ht="20.100000000000001" customHeight="1">
      <c r="A1" s="604" t="s">
        <v>1305</v>
      </c>
      <c r="B1" s="604"/>
      <c r="C1" s="604"/>
      <c r="D1" s="604"/>
      <c r="E1" s="604"/>
      <c r="F1" s="604"/>
    </row>
    <row r="2" spans="1:12" ht="20.100000000000001" customHeight="1">
      <c r="A2" s="111" t="s">
        <v>1236</v>
      </c>
      <c r="B2" s="110" t="str">
        <f>Obra</f>
        <v>BARRIO SAN CAYETANO - DPTO. CHIMBAS</v>
      </c>
      <c r="C2" s="192"/>
      <c r="D2" s="112"/>
      <c r="E2" s="112"/>
      <c r="F2" s="112"/>
    </row>
    <row r="3" spans="1:12" ht="20.100000000000001" customHeight="1">
      <c r="A3" s="111" t="s">
        <v>1239</v>
      </c>
      <c r="B3" s="110" t="str">
        <f>Ubicación</f>
        <v>DPTO. CHIMBAS</v>
      </c>
      <c r="C3" s="112"/>
      <c r="D3" s="112"/>
      <c r="E3" s="112"/>
      <c r="F3" s="112"/>
    </row>
    <row r="4" spans="1:12" ht="20.100000000000001" customHeight="1">
      <c r="A4" s="111" t="s">
        <v>1128</v>
      </c>
      <c r="B4" s="121" t="s">
        <v>1304</v>
      </c>
      <c r="C4" s="111"/>
      <c r="D4" s="112"/>
      <c r="E4" s="112"/>
      <c r="F4" s="112"/>
    </row>
    <row r="5" spans="1:12" ht="20.100000000000001" customHeight="1">
      <c r="A5" s="111" t="s">
        <v>1160</v>
      </c>
      <c r="B5" s="500"/>
      <c r="C5" s="111"/>
      <c r="D5" s="112"/>
      <c r="E5" s="112"/>
      <c r="F5" s="112"/>
    </row>
    <row r="6" spans="1:12" ht="20.100000000000001" customHeight="1">
      <c r="A6" s="172"/>
      <c r="B6" s="499"/>
      <c r="C6" s="172"/>
      <c r="D6" s="172"/>
      <c r="E6" s="172"/>
      <c r="F6" s="172"/>
    </row>
    <row r="7" spans="1:12" ht="20.100000000000001" customHeight="1">
      <c r="A7" s="605" t="s">
        <v>1105</v>
      </c>
      <c r="B7" s="607" t="s">
        <v>0</v>
      </c>
      <c r="C7" s="605" t="s">
        <v>1</v>
      </c>
      <c r="D7" s="605" t="s">
        <v>2</v>
      </c>
      <c r="E7" s="605" t="s">
        <v>1152</v>
      </c>
      <c r="F7" s="605" t="s">
        <v>1162</v>
      </c>
    </row>
    <row r="8" spans="1:12" ht="20.100000000000001" customHeight="1">
      <c r="A8" s="606"/>
      <c r="B8" s="608"/>
      <c r="C8" s="606"/>
      <c r="D8" s="606"/>
      <c r="E8" s="606"/>
      <c r="F8" s="606"/>
    </row>
    <row r="9" spans="1:12" ht="20.100000000000001" customHeight="1">
      <c r="A9" s="247"/>
      <c r="B9" s="474"/>
      <c r="C9" s="181"/>
      <c r="D9" s="181"/>
      <c r="E9" s="249"/>
      <c r="F9" s="250"/>
    </row>
    <row r="10" spans="1:12" ht="20.100000000000001" customHeight="1">
      <c r="A10" s="281" t="s">
        <v>1125</v>
      </c>
      <c r="B10" s="282" t="str">
        <f t="shared" ref="B10:B43" si="0">IFERROR(VLOOKUP(A10,Tabla_Datos,2,FALSE),0)</f>
        <v>VIVIENDA</v>
      </c>
      <c r="C10" s="283"/>
      <c r="D10" s="284"/>
      <c r="E10" s="285"/>
      <c r="F10" s="285"/>
    </row>
    <row r="11" spans="1:12" ht="20.100000000000001" customHeight="1">
      <c r="A11" s="275"/>
      <c r="B11" s="277">
        <f t="shared" si="0"/>
        <v>0</v>
      </c>
      <c r="C11" s="278">
        <f t="shared" ref="C11:C43" si="1">IFERROR(VLOOKUP(A11,Tabla_Datos,3,FALSE),0)</f>
        <v>0</v>
      </c>
      <c r="D11" s="286"/>
      <c r="E11" s="288">
        <f t="shared" ref="E11:E43" ca="1" si="2">IFERROR(VLOOKUP(A11,Tabla_Comp_Presup,7,FALSE),0)</f>
        <v>0</v>
      </c>
      <c r="F11" s="288">
        <f t="shared" ref="F11:F43" ca="1" si="3">ROUND(D11*E11,15)</f>
        <v>0</v>
      </c>
      <c r="L11">
        <v>43656.235200000003</v>
      </c>
    </row>
    <row r="12" spans="1:12" ht="20.100000000000001" customHeight="1">
      <c r="A12" s="275"/>
      <c r="B12" s="277">
        <f t="shared" si="0"/>
        <v>0</v>
      </c>
      <c r="C12" s="278">
        <f t="shared" si="1"/>
        <v>0</v>
      </c>
      <c r="D12" s="286"/>
      <c r="E12" s="288">
        <f t="shared" ca="1" si="2"/>
        <v>0</v>
      </c>
      <c r="F12" s="288">
        <f t="shared" ca="1" si="3"/>
        <v>0</v>
      </c>
      <c r="L12">
        <v>14823.572399999999</v>
      </c>
    </row>
    <row r="13" spans="1:12" ht="20.100000000000001" customHeight="1">
      <c r="A13" s="275"/>
      <c r="B13" s="277">
        <f t="shared" si="0"/>
        <v>0</v>
      </c>
      <c r="C13" s="278">
        <f t="shared" si="1"/>
        <v>0</v>
      </c>
      <c r="D13" s="286"/>
      <c r="E13" s="288">
        <f t="shared" ca="1" si="2"/>
        <v>0</v>
      </c>
      <c r="F13" s="288">
        <f t="shared" ca="1" si="3"/>
        <v>0</v>
      </c>
      <c r="L13">
        <v>63865.436999999998</v>
      </c>
    </row>
    <row r="14" spans="1:12" ht="20.100000000000001" customHeight="1">
      <c r="A14" s="275"/>
      <c r="B14" s="277">
        <f t="shared" si="0"/>
        <v>0</v>
      </c>
      <c r="C14" s="278">
        <f t="shared" si="1"/>
        <v>0</v>
      </c>
      <c r="D14" s="286"/>
      <c r="E14" s="288">
        <f t="shared" ca="1" si="2"/>
        <v>0</v>
      </c>
      <c r="F14" s="288">
        <f t="shared" ca="1" si="3"/>
        <v>0</v>
      </c>
      <c r="L14">
        <v>134119.245</v>
      </c>
    </row>
    <row r="15" spans="1:12" ht="20.100000000000001" customHeight="1">
      <c r="A15" s="275"/>
      <c r="B15" s="277">
        <f t="shared" si="0"/>
        <v>0</v>
      </c>
      <c r="C15" s="278">
        <f t="shared" si="1"/>
        <v>0</v>
      </c>
      <c r="D15" s="286"/>
      <c r="E15" s="288">
        <f t="shared" ca="1" si="2"/>
        <v>0</v>
      </c>
      <c r="F15" s="288">
        <f t="shared" ca="1" si="3"/>
        <v>0</v>
      </c>
      <c r="L15">
        <v>43031.37</v>
      </c>
    </row>
    <row r="16" spans="1:12" ht="20.100000000000001" customHeight="1">
      <c r="A16" s="275"/>
      <c r="B16" s="277">
        <f t="shared" si="0"/>
        <v>0</v>
      </c>
      <c r="C16" s="278">
        <f t="shared" si="1"/>
        <v>0</v>
      </c>
      <c r="D16" s="286"/>
      <c r="E16" s="288">
        <f t="shared" ca="1" si="2"/>
        <v>0</v>
      </c>
      <c r="F16" s="288">
        <f t="shared" ca="1" si="3"/>
        <v>0</v>
      </c>
      <c r="L16">
        <v>158458.60550000001</v>
      </c>
    </row>
    <row r="17" spans="1:12" ht="20.100000000000001" customHeight="1">
      <c r="A17" s="275"/>
      <c r="B17" s="277">
        <f t="shared" si="0"/>
        <v>0</v>
      </c>
      <c r="C17" s="278">
        <f t="shared" si="1"/>
        <v>0</v>
      </c>
      <c r="D17" s="286"/>
      <c r="E17" s="288">
        <f t="shared" ca="1" si="2"/>
        <v>0</v>
      </c>
      <c r="F17" s="288">
        <f t="shared" ca="1" si="3"/>
        <v>0</v>
      </c>
      <c r="L17">
        <v>2276.6183999999998</v>
      </c>
    </row>
    <row r="18" spans="1:12" ht="20.100000000000001" customHeight="1">
      <c r="A18" s="275"/>
      <c r="B18" s="277">
        <f t="shared" si="0"/>
        <v>0</v>
      </c>
      <c r="C18" s="278">
        <f t="shared" si="1"/>
        <v>0</v>
      </c>
      <c r="D18" s="286"/>
      <c r="E18" s="288">
        <f t="shared" ca="1" si="2"/>
        <v>0</v>
      </c>
      <c r="F18" s="288">
        <f t="shared" ca="1" si="3"/>
        <v>0</v>
      </c>
      <c r="L18">
        <v>6137.47</v>
      </c>
    </row>
    <row r="19" spans="1:12" ht="20.100000000000001" customHeight="1">
      <c r="A19" s="275"/>
      <c r="B19" s="277">
        <f t="shared" si="0"/>
        <v>0</v>
      </c>
      <c r="C19" s="278">
        <f t="shared" si="1"/>
        <v>0</v>
      </c>
      <c r="D19" s="286"/>
      <c r="E19" s="288">
        <f t="shared" ca="1" si="2"/>
        <v>0</v>
      </c>
      <c r="F19" s="288">
        <f t="shared" ca="1" si="3"/>
        <v>0</v>
      </c>
      <c r="L19">
        <v>17388.580000000002</v>
      </c>
    </row>
    <row r="20" spans="1:12" ht="20.100000000000001" customHeight="1">
      <c r="A20" s="275"/>
      <c r="B20" s="277">
        <f t="shared" si="0"/>
        <v>0</v>
      </c>
      <c r="C20" s="278">
        <f t="shared" si="1"/>
        <v>0</v>
      </c>
      <c r="D20" s="286"/>
      <c r="E20" s="288">
        <f t="shared" ca="1" si="2"/>
        <v>0</v>
      </c>
      <c r="F20" s="288">
        <f t="shared" ca="1" si="3"/>
        <v>0</v>
      </c>
      <c r="L20">
        <v>0</v>
      </c>
    </row>
    <row r="21" spans="1:12" ht="20.100000000000001" customHeight="1">
      <c r="A21" s="275"/>
      <c r="B21" s="277">
        <f t="shared" si="0"/>
        <v>0</v>
      </c>
      <c r="C21" s="278">
        <f t="shared" si="1"/>
        <v>0</v>
      </c>
      <c r="D21" s="286"/>
      <c r="E21" s="288">
        <f t="shared" ca="1" si="2"/>
        <v>0</v>
      </c>
      <c r="F21" s="288">
        <f t="shared" ca="1" si="3"/>
        <v>0</v>
      </c>
      <c r="L21">
        <v>31712.263500000001</v>
      </c>
    </row>
    <row r="22" spans="1:12" ht="20.100000000000001" customHeight="1">
      <c r="A22" s="275"/>
      <c r="B22" s="277">
        <f t="shared" si="0"/>
        <v>0</v>
      </c>
      <c r="C22" s="278">
        <f t="shared" si="1"/>
        <v>0</v>
      </c>
      <c r="D22" s="286"/>
      <c r="E22" s="288">
        <f t="shared" ca="1" si="2"/>
        <v>0</v>
      </c>
      <c r="F22" s="288">
        <f t="shared" ca="1" si="3"/>
        <v>0</v>
      </c>
      <c r="L22">
        <v>47774.659800000001</v>
      </c>
    </row>
    <row r="23" spans="1:12" ht="20.100000000000001" customHeight="1">
      <c r="A23" s="275"/>
      <c r="B23" s="277">
        <f t="shared" si="0"/>
        <v>0</v>
      </c>
      <c r="C23" s="278">
        <f t="shared" si="1"/>
        <v>0</v>
      </c>
      <c r="D23" s="286"/>
      <c r="E23" s="288">
        <f t="shared" ca="1" si="2"/>
        <v>0</v>
      </c>
      <c r="F23" s="288">
        <f t="shared" ca="1" si="3"/>
        <v>0</v>
      </c>
      <c r="L23">
        <v>24877.036800000002</v>
      </c>
    </row>
    <row r="24" spans="1:12" ht="20.100000000000001" customHeight="1">
      <c r="A24" s="275"/>
      <c r="B24" s="277">
        <f t="shared" si="0"/>
        <v>0</v>
      </c>
      <c r="C24" s="278">
        <f t="shared" si="1"/>
        <v>0</v>
      </c>
      <c r="D24" s="286"/>
      <c r="E24" s="288">
        <f t="shared" ca="1" si="2"/>
        <v>0</v>
      </c>
      <c r="F24" s="288">
        <f t="shared" ca="1" si="3"/>
        <v>0</v>
      </c>
      <c r="L24">
        <v>194416.19</v>
      </c>
    </row>
    <row r="25" spans="1:12" ht="20.100000000000001" customHeight="1">
      <c r="A25" s="275"/>
      <c r="B25" s="277">
        <f t="shared" si="0"/>
        <v>0</v>
      </c>
      <c r="C25" s="278">
        <f t="shared" si="1"/>
        <v>0</v>
      </c>
      <c r="D25" s="286"/>
      <c r="E25" s="288">
        <f t="shared" ca="1" si="2"/>
        <v>0</v>
      </c>
      <c r="F25" s="288">
        <f t="shared" ca="1" si="3"/>
        <v>0</v>
      </c>
      <c r="L25">
        <v>7399.0176000000001</v>
      </c>
    </row>
    <row r="26" spans="1:12" ht="20.100000000000001" customHeight="1">
      <c r="A26" s="275"/>
      <c r="B26" s="277">
        <f t="shared" si="0"/>
        <v>0</v>
      </c>
      <c r="C26" s="278">
        <f t="shared" si="1"/>
        <v>0</v>
      </c>
      <c r="D26" s="286"/>
      <c r="E26" s="288">
        <f t="shared" ca="1" si="2"/>
        <v>0</v>
      </c>
      <c r="F26" s="288">
        <f t="shared" ca="1" si="3"/>
        <v>0</v>
      </c>
      <c r="L26">
        <v>75027.251999999993</v>
      </c>
    </row>
    <row r="27" spans="1:12" ht="20.100000000000001" customHeight="1">
      <c r="A27" s="275"/>
      <c r="B27" s="277">
        <f t="shared" si="0"/>
        <v>0</v>
      </c>
      <c r="C27" s="278">
        <f t="shared" si="1"/>
        <v>0</v>
      </c>
      <c r="D27" s="286"/>
      <c r="E27" s="288">
        <f t="shared" ca="1" si="2"/>
        <v>0</v>
      </c>
      <c r="F27" s="288">
        <f t="shared" ca="1" si="3"/>
        <v>0</v>
      </c>
      <c r="L27">
        <v>17346.2022</v>
      </c>
    </row>
    <row r="28" spans="1:12" ht="20.100000000000001" customHeight="1">
      <c r="A28" s="275"/>
      <c r="B28" s="277">
        <f t="shared" si="0"/>
        <v>0</v>
      </c>
      <c r="C28" s="278">
        <f t="shared" si="1"/>
        <v>0</v>
      </c>
      <c r="D28" s="286"/>
      <c r="E28" s="288">
        <f t="shared" ca="1" si="2"/>
        <v>0</v>
      </c>
      <c r="F28" s="288">
        <f t="shared" ca="1" si="3"/>
        <v>0</v>
      </c>
      <c r="L28">
        <v>30157.6368</v>
      </c>
    </row>
    <row r="29" spans="1:12" ht="20.100000000000001" customHeight="1">
      <c r="A29" s="275"/>
      <c r="B29" s="277">
        <f>IFERROR(VLOOKUP(A29,Tabla_Datos,2,FALSE),0)</f>
        <v>0</v>
      </c>
      <c r="C29" s="278">
        <f>IFERROR(VLOOKUP(A29,Tabla_Datos,3,FALSE),0)</f>
        <v>0</v>
      </c>
      <c r="D29" s="286"/>
      <c r="E29" s="288">
        <f ca="1">IFERROR(VLOOKUP(A29,Tabla_Comp_Presup,7,FALSE),0)</f>
        <v>0</v>
      </c>
      <c r="F29" s="288">
        <f ca="1">ROUND(D29*E29,15)</f>
        <v>0</v>
      </c>
      <c r="L29">
        <v>62710.476000000002</v>
      </c>
    </row>
    <row r="30" spans="1:12" ht="20.100000000000001" customHeight="1">
      <c r="A30" s="275"/>
      <c r="B30" s="277">
        <f>IFERROR(VLOOKUP(A30,Tabla_Datos,2,FALSE),0)</f>
        <v>0</v>
      </c>
      <c r="C30" s="278">
        <f>IFERROR(VLOOKUP(A30,Tabla_Datos,3,FALSE),0)</f>
        <v>0</v>
      </c>
      <c r="D30" s="286"/>
      <c r="E30" s="288">
        <f ca="1">IFERROR(VLOOKUP(A30,Tabla_Comp_Presup,7,FALSE),0)</f>
        <v>0</v>
      </c>
      <c r="F30" s="288">
        <f ca="1">ROUND(D30*E30,15)</f>
        <v>0</v>
      </c>
      <c r="L30">
        <v>4719.7335000000003</v>
      </c>
    </row>
    <row r="31" spans="1:12" ht="20.100000000000001" customHeight="1">
      <c r="A31" s="275"/>
      <c r="B31" s="277">
        <f t="shared" si="0"/>
        <v>0</v>
      </c>
      <c r="C31" s="278">
        <f t="shared" si="1"/>
        <v>0</v>
      </c>
      <c r="D31" s="286"/>
      <c r="E31" s="288">
        <f t="shared" ca="1" si="2"/>
        <v>0</v>
      </c>
      <c r="F31" s="288">
        <f t="shared" ca="1" si="3"/>
        <v>0</v>
      </c>
      <c r="L31">
        <v>42445.984799999998</v>
      </c>
    </row>
    <row r="32" spans="1:12" ht="20.100000000000001" customHeight="1">
      <c r="A32" s="275"/>
      <c r="B32" s="277">
        <f t="shared" si="0"/>
        <v>0</v>
      </c>
      <c r="C32" s="278">
        <f t="shared" si="1"/>
        <v>0</v>
      </c>
      <c r="D32" s="286"/>
      <c r="E32" s="288">
        <f t="shared" ca="1" si="2"/>
        <v>0</v>
      </c>
      <c r="F32" s="288">
        <f t="shared" ca="1" si="3"/>
        <v>0</v>
      </c>
      <c r="L32">
        <v>21271.119999999999</v>
      </c>
    </row>
    <row r="33" spans="1:12" ht="20.100000000000001" customHeight="1">
      <c r="A33" s="275"/>
      <c r="B33" s="277">
        <f t="shared" si="0"/>
        <v>0</v>
      </c>
      <c r="C33" s="278">
        <f t="shared" si="1"/>
        <v>0</v>
      </c>
      <c r="D33" s="286"/>
      <c r="E33" s="288">
        <f t="shared" ca="1" si="2"/>
        <v>0</v>
      </c>
      <c r="F33" s="288">
        <f t="shared" ca="1" si="3"/>
        <v>0</v>
      </c>
      <c r="L33">
        <v>2443.85</v>
      </c>
    </row>
    <row r="34" spans="1:12" ht="20.100000000000001" customHeight="1">
      <c r="A34" s="275"/>
      <c r="B34" s="277">
        <f t="shared" si="0"/>
        <v>0</v>
      </c>
      <c r="C34" s="278">
        <f t="shared" si="1"/>
        <v>0</v>
      </c>
      <c r="D34" s="286"/>
      <c r="E34" s="288">
        <f t="shared" ca="1" si="2"/>
        <v>0</v>
      </c>
      <c r="F34" s="288">
        <f t="shared" ca="1" si="3"/>
        <v>0</v>
      </c>
      <c r="L34">
        <v>14023.8696</v>
      </c>
    </row>
    <row r="35" spans="1:12" ht="20.100000000000001" customHeight="1">
      <c r="A35" s="275"/>
      <c r="B35" s="277">
        <f t="shared" si="0"/>
        <v>0</v>
      </c>
      <c r="C35" s="278">
        <f t="shared" si="1"/>
        <v>0</v>
      </c>
      <c r="D35" s="286"/>
      <c r="E35" s="288">
        <f t="shared" ca="1" si="2"/>
        <v>0</v>
      </c>
      <c r="F35" s="288">
        <f t="shared" ca="1" si="3"/>
        <v>0</v>
      </c>
      <c r="L35">
        <v>7412.4318000000003</v>
      </c>
    </row>
    <row r="36" spans="1:12" ht="20.100000000000001" customHeight="1">
      <c r="A36" s="275"/>
      <c r="B36" s="277">
        <f t="shared" si="0"/>
        <v>0</v>
      </c>
      <c r="C36" s="278">
        <f t="shared" si="1"/>
        <v>0</v>
      </c>
      <c r="D36" s="286"/>
      <c r="E36" s="288">
        <f t="shared" ca="1" si="2"/>
        <v>0</v>
      </c>
      <c r="F36" s="288">
        <f t="shared" ca="1" si="3"/>
        <v>0</v>
      </c>
      <c r="L36">
        <v>41055.997499999998</v>
      </c>
    </row>
    <row r="37" spans="1:12" ht="20.100000000000001" customHeight="1">
      <c r="A37" s="275"/>
      <c r="B37" s="277">
        <f t="shared" si="0"/>
        <v>0</v>
      </c>
      <c r="C37" s="278">
        <f t="shared" si="1"/>
        <v>0</v>
      </c>
      <c r="D37" s="286"/>
      <c r="E37" s="288">
        <f t="shared" ca="1" si="2"/>
        <v>0</v>
      </c>
      <c r="F37" s="288">
        <f t="shared" ca="1" si="3"/>
        <v>0</v>
      </c>
      <c r="L37">
        <v>68630.625</v>
      </c>
    </row>
    <row r="38" spans="1:12" ht="20.100000000000001" customHeight="1">
      <c r="A38" s="275"/>
      <c r="B38" s="277">
        <f t="shared" si="0"/>
        <v>0</v>
      </c>
      <c r="C38" s="278">
        <f t="shared" si="1"/>
        <v>0</v>
      </c>
      <c r="D38" s="286"/>
      <c r="E38" s="288">
        <f t="shared" ca="1" si="2"/>
        <v>0</v>
      </c>
      <c r="F38" s="288">
        <f t="shared" ca="1" si="3"/>
        <v>0</v>
      </c>
      <c r="L38">
        <v>7213.0568999999996</v>
      </c>
    </row>
    <row r="39" spans="1:12" ht="20.100000000000001" customHeight="1">
      <c r="A39" s="275"/>
      <c r="B39" s="277">
        <f t="shared" si="0"/>
        <v>0</v>
      </c>
      <c r="C39" s="278">
        <f t="shared" si="1"/>
        <v>0</v>
      </c>
      <c r="D39" s="286"/>
      <c r="E39" s="288">
        <f t="shared" ca="1" si="2"/>
        <v>0</v>
      </c>
      <c r="F39" s="288">
        <f t="shared" ca="1" si="3"/>
        <v>0</v>
      </c>
      <c r="L39">
        <v>693.81359999999995</v>
      </c>
    </row>
    <row r="40" spans="1:12" ht="20.100000000000001" customHeight="1">
      <c r="A40" s="275"/>
      <c r="B40" s="277">
        <f t="shared" si="0"/>
        <v>0</v>
      </c>
      <c r="C40" s="278">
        <f t="shared" si="1"/>
        <v>0</v>
      </c>
      <c r="D40" s="286"/>
      <c r="E40" s="288">
        <f t="shared" ca="1" si="2"/>
        <v>0</v>
      </c>
      <c r="F40" s="288">
        <f t="shared" ca="1" si="3"/>
        <v>0</v>
      </c>
      <c r="L40">
        <v>8995.24</v>
      </c>
    </row>
    <row r="41" spans="1:12" ht="20.100000000000001" customHeight="1">
      <c r="A41" s="275"/>
      <c r="B41" s="277">
        <f t="shared" si="0"/>
        <v>0</v>
      </c>
      <c r="C41" s="278">
        <f t="shared" si="1"/>
        <v>0</v>
      </c>
      <c r="D41" s="286"/>
      <c r="E41" s="288">
        <f t="shared" ca="1" si="2"/>
        <v>0</v>
      </c>
      <c r="F41" s="288">
        <f t="shared" ca="1" si="3"/>
        <v>0</v>
      </c>
      <c r="L41">
        <v>93485.1</v>
      </c>
    </row>
    <row r="42" spans="1:12" ht="20.100000000000001" customHeight="1">
      <c r="A42" s="275"/>
      <c r="B42" s="277">
        <f t="shared" si="0"/>
        <v>0</v>
      </c>
      <c r="C42" s="278">
        <f t="shared" si="1"/>
        <v>0</v>
      </c>
      <c r="D42" s="286"/>
      <c r="E42" s="288">
        <f t="shared" ca="1" si="2"/>
        <v>0</v>
      </c>
      <c r="F42" s="288">
        <f t="shared" ca="1" si="3"/>
        <v>0</v>
      </c>
      <c r="L42">
        <v>50932.31</v>
      </c>
    </row>
    <row r="43" spans="1:12" ht="20.100000000000001" customHeight="1">
      <c r="A43" s="275"/>
      <c r="B43" s="277">
        <f t="shared" si="0"/>
        <v>0</v>
      </c>
      <c r="C43" s="278">
        <f t="shared" si="1"/>
        <v>0</v>
      </c>
      <c r="D43" s="286"/>
      <c r="E43" s="288">
        <f t="shared" ca="1" si="2"/>
        <v>0</v>
      </c>
      <c r="F43" s="288">
        <f t="shared" ca="1" si="3"/>
        <v>0</v>
      </c>
      <c r="L43">
        <v>44390.61</v>
      </c>
    </row>
    <row r="44" spans="1:12" ht="20.100000000000001" customHeight="1">
      <c r="A44" s="275"/>
      <c r="B44" s="277">
        <f>IFERROR(VLOOKUP(A44,Tabla_Datos,2,FALSE),0)</f>
        <v>0</v>
      </c>
      <c r="C44" s="278">
        <f>IFERROR(VLOOKUP(A44,Tabla_Datos,3,FALSE),0)</f>
        <v>0</v>
      </c>
      <c r="D44" s="286"/>
      <c r="E44" s="288">
        <f ca="1">IFERROR(VLOOKUP(A44,Tabla_Comp_Presup,7,FALSE),0)</f>
        <v>0</v>
      </c>
      <c r="F44" s="288">
        <f ca="1">ROUND(D44*E44,15)</f>
        <v>0</v>
      </c>
      <c r="L44">
        <v>76551.679999999993</v>
      </c>
    </row>
    <row r="45" spans="1:12" ht="20.100000000000001" customHeight="1">
      <c r="A45" s="275"/>
      <c r="B45" s="277">
        <f>IFERROR(VLOOKUP(A45,Tabla_Datos,2,FALSE),0)</f>
        <v>0</v>
      </c>
      <c r="C45" s="278">
        <f>IFERROR(VLOOKUP(A45,Tabla_Datos,3,FALSE),0)</f>
        <v>0</v>
      </c>
      <c r="D45" s="286"/>
      <c r="E45" s="288">
        <f ca="1">IFERROR(VLOOKUP(A45,Tabla_Comp_Presup,7,FALSE),0)</f>
        <v>0</v>
      </c>
      <c r="F45" s="288">
        <f ca="1">ROUND(D45*E45,15)</f>
        <v>0</v>
      </c>
      <c r="L45">
        <v>0</v>
      </c>
    </row>
    <row r="46" spans="1:12" ht="20.100000000000001" customHeight="1">
      <c r="A46" s="275"/>
      <c r="B46" s="277">
        <f>IFERROR(VLOOKUP(A46,Tabla_Datos,2,FALSE),0)</f>
        <v>0</v>
      </c>
      <c r="C46" s="278">
        <f>IFERROR(VLOOKUP(A46,Tabla_Datos,3,FALSE),0)</f>
        <v>0</v>
      </c>
      <c r="D46" s="286"/>
      <c r="E46" s="288">
        <f ca="1">IFERROR(VLOOKUP(A46,Tabla_Comp_Presup,7,FALSE),0)</f>
        <v>0</v>
      </c>
      <c r="F46" s="288">
        <f ca="1">ROUND(D46*E46,15)</f>
        <v>0</v>
      </c>
    </row>
    <row r="47" spans="1:12" ht="20.100000000000001" customHeight="1">
      <c r="A47" s="275"/>
      <c r="B47" s="277"/>
      <c r="C47" s="278"/>
      <c r="D47" s="286"/>
      <c r="E47" s="288"/>
      <c r="F47" s="288"/>
    </row>
    <row r="48" spans="1:12" ht="20.100000000000001" customHeight="1">
      <c r="A48" s="275"/>
      <c r="B48" s="277"/>
      <c r="C48" s="278"/>
      <c r="D48" s="286"/>
      <c r="E48" s="288"/>
      <c r="F48" s="288"/>
    </row>
    <row r="49" spans="1:6" ht="20.100000000000001" customHeight="1">
      <c r="A49" s="242"/>
      <c r="B49" s="243"/>
      <c r="C49" s="244"/>
      <c r="D49" s="245"/>
      <c r="E49" s="246"/>
      <c r="F49" s="246"/>
    </row>
    <row r="50" spans="1:6" ht="20.100000000000001" customHeight="1">
      <c r="A50" s="290" t="s">
        <v>1106</v>
      </c>
      <c r="B50" s="291" t="s">
        <v>1167</v>
      </c>
      <c r="C50" s="292"/>
      <c r="D50" s="293"/>
      <c r="E50" s="294"/>
      <c r="F50" s="295">
        <f ca="1">ROUND(F59/Coef_Paso_Vivienda,2)</f>
        <v>0</v>
      </c>
    </row>
    <row r="51" spans="1:6" ht="20.100000000000001" customHeight="1">
      <c r="A51" s="296" t="s">
        <v>1107</v>
      </c>
      <c r="B51" s="297" t="str">
        <f>"COSTO FINANCIERO  "&amp;ROUND(Costo_Financiero*100,2)&amp;" % de ( 1 )"</f>
        <v>COSTO FINANCIERO  0 % de ( 1 )</v>
      </c>
      <c r="C51" s="298">
        <f>Costo_Financiero</f>
        <v>0</v>
      </c>
      <c r="D51" s="299"/>
      <c r="E51" s="300">
        <f>Costo_Financiero</f>
        <v>0</v>
      </c>
      <c r="F51" s="301">
        <f ca="1">ROUND(F50*Costo_Financiero,2)</f>
        <v>0</v>
      </c>
    </row>
    <row r="52" spans="1:6" ht="20.100000000000001" customHeight="1">
      <c r="A52" s="296" t="s">
        <v>1108</v>
      </c>
      <c r="B52" s="297" t="s">
        <v>1163</v>
      </c>
      <c r="C52" s="298"/>
      <c r="D52" s="299"/>
      <c r="E52" s="302"/>
      <c r="F52" s="301">
        <f ca="1">F50+F51</f>
        <v>0</v>
      </c>
    </row>
    <row r="53" spans="1:6" ht="20.100000000000001" customHeight="1">
      <c r="A53" s="296" t="s">
        <v>1109</v>
      </c>
      <c r="B53" s="303" t="str">
        <f>CONCATENATE("GASTOS GENERALES  ",ROUND(Gastos_Generales*100,3)," % de ( 3 )")</f>
        <v>GASTOS GENERALES  15 % de ( 3 )</v>
      </c>
      <c r="C53" s="300">
        <f>Gastos_Generales</f>
        <v>0.15</v>
      </c>
      <c r="D53" s="304"/>
      <c r="E53" s="302"/>
      <c r="F53" s="301">
        <f ca="1">ROUND(F52*Gastos_Generales,2)</f>
        <v>0</v>
      </c>
    </row>
    <row r="54" spans="1:6" ht="20.100000000000001" customHeight="1">
      <c r="A54" s="296" t="s">
        <v>1110</v>
      </c>
      <c r="B54" s="303" t="str">
        <f>CONCATENATE("BENEFICIOS  ",ROUND(Beneficio*100,2)," % de ( 3 )")</f>
        <v>BENEFICIOS  10 % de ( 3 )</v>
      </c>
      <c r="C54" s="300">
        <f>Beneficio</f>
        <v>0.1</v>
      </c>
      <c r="D54" s="304"/>
      <c r="E54" s="302"/>
      <c r="F54" s="301">
        <f ca="1">ROUND(F52*Beneficio,2)</f>
        <v>0</v>
      </c>
    </row>
    <row r="55" spans="1:6" ht="20.100000000000001" customHeight="1">
      <c r="A55" s="296">
        <v>6</v>
      </c>
      <c r="B55" s="297" t="s">
        <v>1164</v>
      </c>
      <c r="C55" s="302"/>
      <c r="D55" s="304"/>
      <c r="E55" s="302"/>
      <c r="F55" s="301">
        <f ca="1">F52+F53+F54</f>
        <v>0</v>
      </c>
    </row>
    <row r="56" spans="1:6" ht="20.100000000000001" customHeight="1">
      <c r="A56" s="296" t="s">
        <v>1165</v>
      </c>
      <c r="B56" s="303" t="str">
        <f>CONCATENATE("INGRESOS BRUTOS Y LOTE HOGAR  ",ROUND(Ingresos_Brutos*100,2)," % de ( 6 )")</f>
        <v>INGRESOS BRUTOS Y LOTE HOGAR  2,4 % de ( 6 )</v>
      </c>
      <c r="C56" s="300">
        <f>Ingresos_Brutos</f>
        <v>2.4E-2</v>
      </c>
      <c r="D56" s="304"/>
      <c r="E56" s="302"/>
      <c r="F56" s="301">
        <f ca="1">IF(Ingresos_Brutos=0,,ROUND(Ingresos_Brutos*F55,2))</f>
        <v>0</v>
      </c>
    </row>
    <row r="57" spans="1:6" ht="20.100000000000001" customHeight="1">
      <c r="A57" s="305" t="s">
        <v>1166</v>
      </c>
      <c r="B57" s="306" t="str">
        <f>CONCATENATE("IMPUESTO AL VALOR AGREGADO ",IVA_Vivienda*100," % de ( 6 )")</f>
        <v>IMPUESTO AL VALOR AGREGADO 10,5 % de ( 6 )</v>
      </c>
      <c r="C57" s="307">
        <f>IVA_Vivienda</f>
        <v>0.105</v>
      </c>
      <c r="D57" s="308"/>
      <c r="E57" s="309"/>
      <c r="F57" s="310">
        <f ca="1">IF(IVA_Vivienda=0,,ROUND(IVA_Vivienda*F55,2))</f>
        <v>0</v>
      </c>
    </row>
    <row r="58" spans="1:6" ht="20.100000000000001" customHeight="1">
      <c r="A58" s="102"/>
      <c r="B58" s="97"/>
      <c r="C58" s="97"/>
      <c r="D58" s="98"/>
      <c r="E58" s="99"/>
      <c r="F58" s="2"/>
    </row>
    <row r="59" spans="1:6" ht="20.100000000000001" customHeight="1">
      <c r="A59" s="311"/>
      <c r="B59" s="312" t="str">
        <f>"PRECIO TOTAL VIVENDA"</f>
        <v>PRECIO TOTAL VIVENDA</v>
      </c>
      <c r="C59" s="312"/>
      <c r="D59" s="313"/>
      <c r="E59" s="314"/>
      <c r="F59" s="315">
        <f ca="1">SUM(F11:F48)</f>
        <v>0</v>
      </c>
    </row>
  </sheetData>
  <mergeCells count="7">
    <mergeCell ref="A1:F1"/>
    <mergeCell ref="A7:A8"/>
    <mergeCell ref="B7:B8"/>
    <mergeCell ref="C7:C8"/>
    <mergeCell ref="D7:D8"/>
    <mergeCell ref="E7:E8"/>
    <mergeCell ref="F7:F8"/>
  </mergeCells>
  <conditionalFormatting sqref="A30:B30 A46:B46 B10:B49 A11:A49">
    <cfRule type="expression" dxfId="143" priority="5" stopIfTrue="1">
      <formula>$C10=0</formula>
    </cfRule>
  </conditionalFormatting>
  <conditionalFormatting sqref="A10">
    <cfRule type="expression" dxfId="142" priority="4" stopIfTrue="1">
      <formula>$C10=0</formula>
    </cfRule>
  </conditionalFormatting>
  <conditionalFormatting sqref="F50">
    <cfRule type="expression" dxfId="141" priority="3" stopIfTrue="1">
      <formula>#REF!=1</formula>
    </cfRule>
  </conditionalFormatting>
  <pageMargins left="0.39370078740157483" right="0.39370078740157483" top="0.74803149606299213" bottom="0.74803149606299213" header="0.31496062992125984" footer="0.31496062992125984"/>
  <pageSetup paperSize="9" scale="60" orientation="portrait" r:id="rId1"/>
</worksheet>
</file>

<file path=xl/worksheets/sheet8.xml><?xml version="1.0" encoding="utf-8"?>
<worksheet xmlns="http://schemas.openxmlformats.org/spreadsheetml/2006/main" xmlns:r="http://schemas.openxmlformats.org/officeDocument/2006/relationships">
  <dimension ref="A1:N59"/>
  <sheetViews>
    <sheetView workbookViewId="0">
      <selection activeCell="D11" sqref="D11:D45"/>
    </sheetView>
  </sheetViews>
  <sheetFormatPr baseColWidth="10" defaultRowHeight="12.75"/>
  <cols>
    <col min="1" max="1" width="18.85546875" customWidth="1"/>
    <col min="2" max="2" width="83.7109375" customWidth="1"/>
    <col min="5" max="5" width="21" customWidth="1"/>
    <col min="6" max="6" width="20.7109375" customWidth="1"/>
    <col min="7" max="7" width="7" customWidth="1"/>
    <col min="8" max="8" width="75.140625" customWidth="1"/>
    <col min="9" max="9" width="6.7109375" customWidth="1"/>
  </cols>
  <sheetData>
    <row r="1" spans="1:10" ht="20.100000000000001" customHeight="1">
      <c r="A1" s="604" t="s">
        <v>1306</v>
      </c>
      <c r="B1" s="604"/>
      <c r="C1" s="604"/>
      <c r="D1" s="604"/>
      <c r="E1" s="604"/>
      <c r="F1" s="604"/>
    </row>
    <row r="2" spans="1:10" ht="20.100000000000001" customHeight="1">
      <c r="A2" s="111" t="s">
        <v>1236</v>
      </c>
      <c r="B2" s="110" t="str">
        <f>Obra</f>
        <v>BARRIO SAN CAYETANO - DPTO. CHIMBAS</v>
      </c>
      <c r="C2" s="192"/>
      <c r="D2" s="112"/>
      <c r="E2" s="112"/>
      <c r="F2" s="112"/>
    </row>
    <row r="3" spans="1:10" ht="20.100000000000001" customHeight="1">
      <c r="A3" s="111" t="s">
        <v>1239</v>
      </c>
      <c r="B3" s="110" t="str">
        <f>Ubicación</f>
        <v>DPTO. CHIMBAS</v>
      </c>
      <c r="C3" s="112"/>
      <c r="D3" s="112"/>
      <c r="E3" s="112"/>
      <c r="F3" s="112"/>
    </row>
    <row r="4" spans="1:10" ht="20.100000000000001" customHeight="1">
      <c r="A4" s="111" t="s">
        <v>1128</v>
      </c>
      <c r="B4" s="121" t="s">
        <v>1308</v>
      </c>
      <c r="C4" s="111"/>
      <c r="D4" s="112"/>
      <c r="E4" s="112"/>
      <c r="F4" s="112"/>
    </row>
    <row r="5" spans="1:10" ht="20.100000000000001" customHeight="1">
      <c r="A5" s="111" t="s">
        <v>1160</v>
      </c>
      <c r="B5" s="500"/>
      <c r="C5" s="111"/>
      <c r="D5" s="112"/>
      <c r="E5" s="112"/>
      <c r="F5" s="112"/>
    </row>
    <row r="6" spans="1:10" ht="20.100000000000001" customHeight="1">
      <c r="A6" s="172"/>
      <c r="B6" s="499"/>
      <c r="C6" s="172"/>
      <c r="D6" s="172"/>
      <c r="E6" s="172"/>
      <c r="F6" s="172"/>
    </row>
    <row r="7" spans="1:10">
      <c r="A7" s="605" t="s">
        <v>1105</v>
      </c>
      <c r="B7" s="607" t="s">
        <v>0</v>
      </c>
      <c r="C7" s="605" t="s">
        <v>1</v>
      </c>
      <c r="D7" s="605" t="s">
        <v>2</v>
      </c>
      <c r="E7" s="605" t="s">
        <v>1152</v>
      </c>
      <c r="F7" s="605" t="s">
        <v>1162</v>
      </c>
    </row>
    <row r="8" spans="1:10" ht="30.75" customHeight="1">
      <c r="A8" s="606"/>
      <c r="B8" s="608"/>
      <c r="C8" s="606"/>
      <c r="D8" s="606"/>
      <c r="E8" s="606"/>
      <c r="F8" s="606"/>
    </row>
    <row r="9" spans="1:10">
      <c r="A9" s="247"/>
      <c r="B9" s="474"/>
      <c r="C9" s="181"/>
      <c r="D9" s="181"/>
      <c r="E9" s="249"/>
      <c r="F9" s="250"/>
    </row>
    <row r="10" spans="1:10" ht="20.100000000000001" customHeight="1">
      <c r="A10" s="281" t="s">
        <v>1125</v>
      </c>
      <c r="B10" s="282" t="str">
        <f t="shared" ref="B10:B42" si="0">IFERROR(VLOOKUP(A10,Tabla_Datos,2,FALSE),0)</f>
        <v>VIVIENDA</v>
      </c>
      <c r="C10" s="283">
        <f t="shared" ref="C10:C42" si="1">IFERROR(VLOOKUP(A10,Tabla_Datos,3,FALSE),0)</f>
        <v>0</v>
      </c>
      <c r="D10" s="284"/>
      <c r="E10" s="285">
        <f t="shared" ref="E10:E42" si="2">IFERROR(VLOOKUP(A10,Tabla_Comp_Presup,7,FALSE),0)</f>
        <v>0</v>
      </c>
      <c r="F10" s="285">
        <f t="shared" ref="F10:F42" si="3">ROUND(D10*E10,15)</f>
        <v>0</v>
      </c>
    </row>
    <row r="11" spans="1:10" ht="20.100000000000001" customHeight="1">
      <c r="A11" s="275"/>
      <c r="B11" s="277">
        <f t="shared" si="0"/>
        <v>0</v>
      </c>
      <c r="C11" s="278">
        <f t="shared" si="1"/>
        <v>0</v>
      </c>
      <c r="D11" s="286"/>
      <c r="E11" s="288">
        <f t="shared" ca="1" si="2"/>
        <v>0</v>
      </c>
      <c r="F11" s="288">
        <f t="shared" ca="1" si="3"/>
        <v>0</v>
      </c>
      <c r="J11">
        <v>2.8</v>
      </c>
    </row>
    <row r="12" spans="1:10" ht="20.100000000000001" customHeight="1">
      <c r="A12" s="275"/>
      <c r="B12" s="277">
        <f t="shared" si="0"/>
        <v>0</v>
      </c>
      <c r="C12" s="278">
        <f t="shared" si="1"/>
        <v>0</v>
      </c>
      <c r="D12" s="286"/>
      <c r="E12" s="288">
        <f t="shared" ca="1" si="2"/>
        <v>0</v>
      </c>
      <c r="F12" s="288">
        <f t="shared" ca="1" si="3"/>
        <v>0</v>
      </c>
      <c r="J12">
        <v>0.43</v>
      </c>
    </row>
    <row r="13" spans="1:10" ht="20.100000000000001" customHeight="1">
      <c r="A13" s="275"/>
      <c r="B13" s="277">
        <f t="shared" si="0"/>
        <v>0</v>
      </c>
      <c r="C13" s="278">
        <f t="shared" si="1"/>
        <v>0</v>
      </c>
      <c r="D13" s="286"/>
      <c r="E13" s="288">
        <f t="shared" ca="1" si="2"/>
        <v>0</v>
      </c>
      <c r="F13" s="288">
        <f t="shared" ca="1" si="3"/>
        <v>0</v>
      </c>
      <c r="J13">
        <v>2.98</v>
      </c>
    </row>
    <row r="14" spans="1:10" ht="20.100000000000001" customHeight="1">
      <c r="A14" s="275"/>
      <c r="B14" s="277">
        <f t="shared" si="0"/>
        <v>0</v>
      </c>
      <c r="C14" s="278">
        <f t="shared" si="1"/>
        <v>0</v>
      </c>
      <c r="D14" s="286"/>
      <c r="E14" s="288">
        <f t="shared" ca="1" si="2"/>
        <v>0</v>
      </c>
      <c r="F14" s="288">
        <f t="shared" ca="1" si="3"/>
        <v>0</v>
      </c>
      <c r="J14">
        <v>11.84</v>
      </c>
    </row>
    <row r="15" spans="1:10" ht="20.100000000000001" customHeight="1">
      <c r="A15" s="275"/>
      <c r="B15" s="277">
        <f t="shared" si="0"/>
        <v>0</v>
      </c>
      <c r="C15" s="278">
        <f t="shared" si="1"/>
        <v>0</v>
      </c>
      <c r="D15" s="286"/>
      <c r="E15" s="288">
        <f t="shared" ca="1" si="2"/>
        <v>0</v>
      </c>
      <c r="F15" s="288">
        <f t="shared" ca="1" si="3"/>
        <v>0</v>
      </c>
      <c r="J15">
        <v>9.5500000000000007</v>
      </c>
    </row>
    <row r="16" spans="1:10" ht="20.100000000000001" customHeight="1">
      <c r="A16" s="275"/>
      <c r="B16" s="277">
        <f t="shared" si="0"/>
        <v>0</v>
      </c>
      <c r="C16" s="278">
        <f t="shared" si="1"/>
        <v>0</v>
      </c>
      <c r="D16" s="286"/>
      <c r="E16" s="288">
        <f t="shared" ca="1" si="2"/>
        <v>0</v>
      </c>
      <c r="F16" s="288">
        <f t="shared" ca="1" si="3"/>
        <v>0</v>
      </c>
      <c r="J16">
        <v>110.2</v>
      </c>
    </row>
    <row r="17" spans="1:10" ht="20.100000000000001" customHeight="1">
      <c r="A17" s="275"/>
      <c r="B17" s="277">
        <f t="shared" si="0"/>
        <v>0</v>
      </c>
      <c r="C17" s="278">
        <f t="shared" si="1"/>
        <v>0</v>
      </c>
      <c r="D17" s="286"/>
      <c r="E17" s="288">
        <f t="shared" ca="1" si="2"/>
        <v>0</v>
      </c>
      <c r="F17" s="288">
        <f t="shared" ca="1" si="3"/>
        <v>0</v>
      </c>
      <c r="J17">
        <v>8.07</v>
      </c>
    </row>
    <row r="18" spans="1:10" ht="20.100000000000001" customHeight="1">
      <c r="A18" s="275"/>
      <c r="B18" s="277">
        <f t="shared" si="0"/>
        <v>0</v>
      </c>
      <c r="C18" s="278">
        <f t="shared" si="1"/>
        <v>0</v>
      </c>
      <c r="D18" s="286"/>
      <c r="E18" s="288">
        <f t="shared" ca="1" si="2"/>
        <v>0</v>
      </c>
      <c r="F18" s="288">
        <f t="shared" ca="1" si="3"/>
        <v>0</v>
      </c>
    </row>
    <row r="19" spans="1:10" ht="20.100000000000001" customHeight="1">
      <c r="A19" s="275"/>
      <c r="B19" s="277">
        <f t="shared" si="0"/>
        <v>0</v>
      </c>
      <c r="C19" s="278">
        <f t="shared" si="1"/>
        <v>0</v>
      </c>
      <c r="D19" s="286"/>
      <c r="E19" s="288">
        <f t="shared" ca="1" si="2"/>
        <v>0</v>
      </c>
      <c r="F19" s="288">
        <f t="shared" ca="1" si="3"/>
        <v>0</v>
      </c>
    </row>
    <row r="20" spans="1:10" ht="20.100000000000001" customHeight="1">
      <c r="A20" s="275"/>
      <c r="B20" s="277">
        <f t="shared" si="0"/>
        <v>0</v>
      </c>
      <c r="C20" s="278">
        <f t="shared" si="1"/>
        <v>0</v>
      </c>
      <c r="D20" s="286"/>
      <c r="E20" s="288">
        <f t="shared" ca="1" si="2"/>
        <v>0</v>
      </c>
      <c r="F20" s="288">
        <f t="shared" ca="1" si="3"/>
        <v>0</v>
      </c>
      <c r="J20">
        <v>100.69</v>
      </c>
    </row>
    <row r="21" spans="1:10" ht="20.100000000000001" customHeight="1">
      <c r="A21" s="275"/>
      <c r="B21" s="277">
        <f t="shared" si="0"/>
        <v>0</v>
      </c>
      <c r="C21" s="278">
        <f t="shared" si="1"/>
        <v>0</v>
      </c>
      <c r="D21" s="286"/>
      <c r="E21" s="288">
        <f t="shared" ca="1" si="2"/>
        <v>0</v>
      </c>
      <c r="F21" s="288">
        <f t="shared" ca="1" si="3"/>
        <v>0</v>
      </c>
      <c r="J21">
        <v>100.69</v>
      </c>
    </row>
    <row r="22" spans="1:10" ht="20.100000000000001" customHeight="1">
      <c r="A22" s="275"/>
      <c r="B22" s="277">
        <f t="shared" si="0"/>
        <v>0</v>
      </c>
      <c r="C22" s="278">
        <f t="shared" si="1"/>
        <v>0</v>
      </c>
      <c r="D22" s="286"/>
      <c r="E22" s="288">
        <f t="shared" ca="1" si="2"/>
        <v>0</v>
      </c>
      <c r="F22" s="288">
        <f t="shared" ca="1" si="3"/>
        <v>0</v>
      </c>
      <c r="J22">
        <v>64.86</v>
      </c>
    </row>
    <row r="23" spans="1:10" ht="20.100000000000001" customHeight="1">
      <c r="A23" s="275"/>
      <c r="B23" s="277">
        <f t="shared" si="0"/>
        <v>0</v>
      </c>
      <c r="C23" s="278">
        <f t="shared" si="1"/>
        <v>0</v>
      </c>
      <c r="D23" s="286"/>
      <c r="E23" s="288">
        <f t="shared" ca="1" si="2"/>
        <v>0</v>
      </c>
      <c r="F23" s="288">
        <f t="shared" ca="1" si="3"/>
        <v>0</v>
      </c>
      <c r="J23">
        <v>1</v>
      </c>
    </row>
    <row r="24" spans="1:10" ht="20.100000000000001" customHeight="1">
      <c r="A24" s="275"/>
      <c r="B24" s="277">
        <f t="shared" si="0"/>
        <v>0</v>
      </c>
      <c r="C24" s="278">
        <f t="shared" si="1"/>
        <v>0</v>
      </c>
      <c r="D24" s="286"/>
      <c r="E24" s="288">
        <f t="shared" ca="1" si="2"/>
        <v>0</v>
      </c>
      <c r="F24" s="288">
        <f t="shared" ca="1" si="3"/>
        <v>0</v>
      </c>
      <c r="J24">
        <v>20.14</v>
      </c>
    </row>
    <row r="25" spans="1:10" ht="20.100000000000001" customHeight="1">
      <c r="A25" s="275"/>
      <c r="B25" s="277">
        <f t="shared" si="0"/>
        <v>0</v>
      </c>
      <c r="C25" s="278">
        <f t="shared" si="1"/>
        <v>0</v>
      </c>
      <c r="D25" s="286"/>
      <c r="E25" s="288">
        <f t="shared" ca="1" si="2"/>
        <v>0</v>
      </c>
      <c r="F25" s="288">
        <f t="shared" ca="1" si="3"/>
        <v>0</v>
      </c>
      <c r="J25">
        <v>189.77</v>
      </c>
    </row>
    <row r="26" spans="1:10" ht="20.100000000000001" customHeight="1">
      <c r="A26" s="275"/>
      <c r="B26" s="277">
        <f t="shared" si="0"/>
        <v>0</v>
      </c>
      <c r="C26" s="278">
        <f t="shared" si="1"/>
        <v>0</v>
      </c>
      <c r="D26" s="286"/>
      <c r="E26" s="288">
        <f t="shared" ca="1" si="2"/>
        <v>0</v>
      </c>
      <c r="F26" s="288">
        <f t="shared" ca="1" si="3"/>
        <v>0</v>
      </c>
      <c r="J26">
        <v>20.14</v>
      </c>
    </row>
    <row r="27" spans="1:10" ht="20.100000000000001" customHeight="1">
      <c r="A27" s="275"/>
      <c r="B27" s="277">
        <f t="shared" si="0"/>
        <v>0</v>
      </c>
      <c r="C27" s="278">
        <f t="shared" si="1"/>
        <v>0</v>
      </c>
      <c r="D27" s="286"/>
      <c r="E27" s="288">
        <f t="shared" ca="1" si="2"/>
        <v>0</v>
      </c>
      <c r="F27" s="288">
        <f t="shared" ca="1" si="3"/>
        <v>0</v>
      </c>
      <c r="J27">
        <v>65.239999999999995</v>
      </c>
    </row>
    <row r="28" spans="1:10" ht="20.100000000000001" customHeight="1">
      <c r="A28" s="275"/>
      <c r="B28" s="277">
        <f>IFERROR(VLOOKUP(A28,Tabla_Datos,2,FALSE),0)</f>
        <v>0</v>
      </c>
      <c r="C28" s="278">
        <f>IFERROR(VLOOKUP(A28,Tabla_Datos,3,FALSE),0)</f>
        <v>0</v>
      </c>
      <c r="D28" s="286"/>
      <c r="E28" s="288">
        <f ca="1">IFERROR(VLOOKUP(A28,Tabla_Comp_Presup,7,FALSE),0)</f>
        <v>0</v>
      </c>
      <c r="F28" s="288">
        <f ca="1">ROUND(D28*E28,15)</f>
        <v>0</v>
      </c>
      <c r="J28">
        <v>167.44</v>
      </c>
    </row>
    <row r="29" spans="1:10" ht="20.100000000000001" customHeight="1">
      <c r="A29" s="275"/>
      <c r="B29" s="277">
        <f t="shared" si="0"/>
        <v>0</v>
      </c>
      <c r="C29" s="278">
        <f t="shared" si="1"/>
        <v>0</v>
      </c>
      <c r="D29" s="286"/>
      <c r="E29" s="288">
        <f t="shared" ca="1" si="2"/>
        <v>0</v>
      </c>
      <c r="F29" s="288">
        <f t="shared" ca="1" si="3"/>
        <v>0</v>
      </c>
      <c r="J29">
        <v>20.85</v>
      </c>
    </row>
    <row r="30" spans="1:10" ht="20.100000000000001" customHeight="1">
      <c r="A30" s="275"/>
      <c r="B30" s="277">
        <f>IFERROR(VLOOKUP(A30,Tabla_Datos,2,FALSE),0)</f>
        <v>0</v>
      </c>
      <c r="C30" s="278">
        <f>IFERROR(VLOOKUP(A30,Tabla_Datos,3,FALSE),0)</f>
        <v>0</v>
      </c>
      <c r="D30" s="286"/>
      <c r="E30" s="288">
        <f ca="1">IFERROR(VLOOKUP(A30,Tabla_Comp_Presup,7,FALSE),0)</f>
        <v>0</v>
      </c>
      <c r="F30" s="288">
        <f ca="1">ROUND(D30*E30,15)</f>
        <v>0</v>
      </c>
      <c r="J30">
        <v>93.47</v>
      </c>
    </row>
    <row r="31" spans="1:10" ht="20.100000000000001" customHeight="1">
      <c r="A31" s="275"/>
      <c r="B31" s="277">
        <f t="shared" si="0"/>
        <v>0</v>
      </c>
      <c r="C31" s="278">
        <f t="shared" si="1"/>
        <v>0</v>
      </c>
      <c r="D31" s="286"/>
      <c r="E31" s="288">
        <f t="shared" ca="1" si="2"/>
        <v>0</v>
      </c>
      <c r="F31" s="288">
        <f t="shared" ca="1" si="3"/>
        <v>0</v>
      </c>
      <c r="J31">
        <v>1</v>
      </c>
    </row>
    <row r="32" spans="1:10" ht="20.100000000000001" customHeight="1">
      <c r="A32" s="275"/>
      <c r="B32" s="277">
        <f t="shared" si="0"/>
        <v>0</v>
      </c>
      <c r="C32" s="278">
        <f t="shared" si="1"/>
        <v>0</v>
      </c>
      <c r="D32" s="286"/>
      <c r="E32" s="288">
        <f t="shared" ca="1" si="2"/>
        <v>0</v>
      </c>
      <c r="F32" s="288">
        <f t="shared" ca="1" si="3"/>
        <v>0</v>
      </c>
      <c r="J32">
        <v>2.8</v>
      </c>
    </row>
    <row r="33" spans="1:10" ht="20.100000000000001" customHeight="1">
      <c r="A33" s="275"/>
      <c r="B33" s="277">
        <f t="shared" si="0"/>
        <v>0</v>
      </c>
      <c r="C33" s="278">
        <f t="shared" si="1"/>
        <v>0</v>
      </c>
      <c r="D33" s="286"/>
      <c r="E33" s="288">
        <f t="shared" ca="1" si="2"/>
        <v>0</v>
      </c>
      <c r="F33" s="288">
        <f t="shared" ca="1" si="3"/>
        <v>0</v>
      </c>
      <c r="J33">
        <v>35.39</v>
      </c>
    </row>
    <row r="34" spans="1:10" ht="20.100000000000001" customHeight="1">
      <c r="A34" s="275"/>
      <c r="B34" s="277">
        <f t="shared" si="0"/>
        <v>0</v>
      </c>
      <c r="C34" s="278">
        <f t="shared" si="1"/>
        <v>0</v>
      </c>
      <c r="D34" s="286"/>
      <c r="E34" s="288">
        <f t="shared" ca="1" si="2"/>
        <v>0</v>
      </c>
      <c r="F34" s="288">
        <f t="shared" ca="1" si="3"/>
        <v>0</v>
      </c>
      <c r="J34">
        <v>14.67</v>
      </c>
    </row>
    <row r="35" spans="1:10" ht="20.100000000000001" customHeight="1">
      <c r="A35" s="275"/>
      <c r="B35" s="277">
        <f t="shared" si="0"/>
        <v>0</v>
      </c>
      <c r="C35" s="278">
        <f t="shared" si="1"/>
        <v>0</v>
      </c>
      <c r="D35" s="286"/>
      <c r="E35" s="288">
        <f t="shared" ca="1" si="2"/>
        <v>0</v>
      </c>
      <c r="F35" s="288">
        <f t="shared" ca="1" si="3"/>
        <v>0</v>
      </c>
      <c r="J35">
        <v>167.44</v>
      </c>
    </row>
    <row r="36" spans="1:10" ht="20.100000000000001" customHeight="1">
      <c r="A36" s="275"/>
      <c r="B36" s="277">
        <f t="shared" si="0"/>
        <v>0</v>
      </c>
      <c r="C36" s="278">
        <f t="shared" si="1"/>
        <v>0</v>
      </c>
      <c r="D36" s="286"/>
      <c r="E36" s="288">
        <f t="shared" ca="1" si="2"/>
        <v>0</v>
      </c>
      <c r="F36" s="288">
        <f ca="1">ROUND(D36*E36,15)</f>
        <v>0</v>
      </c>
      <c r="I36" s="506"/>
      <c r="J36">
        <v>304.08999999999997</v>
      </c>
    </row>
    <row r="37" spans="1:10" ht="20.100000000000001" customHeight="1">
      <c r="A37" s="275"/>
      <c r="B37" s="277">
        <f t="shared" si="0"/>
        <v>0</v>
      </c>
      <c r="C37" s="278">
        <f t="shared" si="1"/>
        <v>0</v>
      </c>
      <c r="D37" s="286"/>
      <c r="E37" s="288">
        <f t="shared" ca="1" si="2"/>
        <v>0</v>
      </c>
      <c r="F37" s="288">
        <f t="shared" ca="1" si="3"/>
        <v>0</v>
      </c>
      <c r="J37">
        <v>7.99</v>
      </c>
    </row>
    <row r="38" spans="1:10" ht="20.100000000000001" customHeight="1">
      <c r="A38" s="275"/>
      <c r="B38" s="277">
        <f t="shared" si="0"/>
        <v>0</v>
      </c>
      <c r="C38" s="278">
        <f t="shared" si="1"/>
        <v>0</v>
      </c>
      <c r="D38" s="286"/>
      <c r="E38" s="288">
        <f t="shared" ca="1" si="2"/>
        <v>0</v>
      </c>
      <c r="F38" s="288">
        <f t="shared" ca="1" si="3"/>
        <v>0</v>
      </c>
      <c r="J38">
        <v>0.42</v>
      </c>
    </row>
    <row r="39" spans="1:10" ht="20.100000000000001" customHeight="1">
      <c r="A39" s="275"/>
      <c r="B39" s="277">
        <f t="shared" si="0"/>
        <v>0</v>
      </c>
      <c r="C39" s="278">
        <f t="shared" si="1"/>
        <v>0</v>
      </c>
      <c r="D39" s="286"/>
      <c r="E39" s="288">
        <f ca="1">IFERROR(VLOOKUP(A39,Tabla_Comp_Presup,7,FALSE),0)</f>
        <v>0</v>
      </c>
      <c r="F39" s="288">
        <f t="shared" ca="1" si="3"/>
        <v>0</v>
      </c>
      <c r="J39">
        <v>2.8</v>
      </c>
    </row>
    <row r="40" spans="1:10" ht="20.100000000000001" customHeight="1">
      <c r="A40" s="275"/>
      <c r="B40" s="277">
        <f t="shared" si="0"/>
        <v>0</v>
      </c>
      <c r="C40" s="278">
        <f t="shared" si="1"/>
        <v>0</v>
      </c>
      <c r="D40" s="286"/>
      <c r="E40" s="288">
        <f ca="1">IFERROR(VLOOKUP(A40,Tabla_Comp_Presup,7,FALSE),0)</f>
        <v>0</v>
      </c>
      <c r="F40" s="288">
        <f t="shared" ca="1" si="3"/>
        <v>0</v>
      </c>
      <c r="J40">
        <v>1</v>
      </c>
    </row>
    <row r="41" spans="1:10" ht="20.100000000000001" customHeight="1">
      <c r="A41" s="275"/>
      <c r="B41" s="277">
        <f t="shared" si="0"/>
        <v>0</v>
      </c>
      <c r="C41" s="278">
        <f t="shared" si="1"/>
        <v>0</v>
      </c>
      <c r="D41" s="286"/>
      <c r="E41" s="288">
        <f t="shared" ca="1" si="2"/>
        <v>0</v>
      </c>
      <c r="F41" s="288">
        <f t="shared" ca="1" si="3"/>
        <v>0</v>
      </c>
      <c r="J41">
        <v>1</v>
      </c>
    </row>
    <row r="42" spans="1:10" ht="20.100000000000001" customHeight="1">
      <c r="A42" s="275"/>
      <c r="B42" s="277">
        <f t="shared" si="0"/>
        <v>0</v>
      </c>
      <c r="C42" s="278">
        <f t="shared" si="1"/>
        <v>0</v>
      </c>
      <c r="D42" s="286"/>
      <c r="E42" s="288">
        <f t="shared" ca="1" si="2"/>
        <v>0</v>
      </c>
      <c r="F42" s="288">
        <f t="shared" ca="1" si="3"/>
        <v>0</v>
      </c>
      <c r="J42">
        <v>1</v>
      </c>
    </row>
    <row r="43" spans="1:10" ht="20.100000000000001" customHeight="1">
      <c r="A43" s="275"/>
      <c r="B43" s="277">
        <f>IFERROR(VLOOKUP(A43,Tabla_Datos,2,FALSE),0)</f>
        <v>0</v>
      </c>
      <c r="C43" s="278">
        <f>IFERROR(VLOOKUP(A43,Tabla_Datos,3,FALSE),0)</f>
        <v>0</v>
      </c>
      <c r="D43" s="286"/>
      <c r="E43" s="288">
        <f ca="1">IFERROR(VLOOKUP(A43,Tabla_Comp_Presup,7,FALSE),0)</f>
        <v>0</v>
      </c>
      <c r="F43" s="288">
        <f ca="1">ROUND(D43*E43,15)</f>
        <v>0</v>
      </c>
      <c r="J43">
        <v>1</v>
      </c>
    </row>
    <row r="44" spans="1:10" ht="20.100000000000001" customHeight="1">
      <c r="A44" s="275"/>
      <c r="B44" s="277">
        <f>IFERROR(VLOOKUP(A44,Tabla_Datos,2,FALSE),0)</f>
        <v>0</v>
      </c>
      <c r="C44" s="278">
        <f>IFERROR(VLOOKUP(A44,Tabla_Datos,3,FALSE),0)</f>
        <v>0</v>
      </c>
      <c r="D44" s="286"/>
      <c r="E44" s="288">
        <f ca="1">IFERROR(VLOOKUP(A44,Tabla_Comp_Presup,7,FALSE),0)</f>
        <v>0</v>
      </c>
      <c r="F44" s="288">
        <f ca="1">ROUND(D44*E44,15)</f>
        <v>0</v>
      </c>
      <c r="J44">
        <v>1</v>
      </c>
    </row>
    <row r="45" spans="1:10" ht="20.100000000000001" customHeight="1">
      <c r="A45" s="275"/>
      <c r="B45" s="277">
        <f>IFERROR(VLOOKUP(A45,Tabla_Datos,2,FALSE),0)</f>
        <v>0</v>
      </c>
      <c r="C45" s="278">
        <f>IFERROR(VLOOKUP(A45,Tabla_Datos,3,FALSE),0)</f>
        <v>0</v>
      </c>
      <c r="D45" s="286"/>
      <c r="E45" s="288">
        <f ca="1">IFERROR(VLOOKUP(A45,Tabla_Comp_Presup,7,FALSE),0)</f>
        <v>0</v>
      </c>
      <c r="F45" s="288">
        <f ca="1">ROUND(D45*E45,15)</f>
        <v>0</v>
      </c>
    </row>
    <row r="46" spans="1:10" ht="20.100000000000001" customHeight="1">
      <c r="A46" s="275"/>
      <c r="B46" s="277"/>
      <c r="C46" s="278"/>
      <c r="D46" s="286"/>
      <c r="E46" s="288"/>
      <c r="F46" s="288"/>
    </row>
    <row r="47" spans="1:10" ht="20.100000000000001" customHeight="1">
      <c r="A47" s="275"/>
      <c r="B47" s="277"/>
      <c r="C47" s="278"/>
      <c r="D47" s="286"/>
      <c r="E47" s="288"/>
      <c r="F47" s="288"/>
    </row>
    <row r="48" spans="1:10" ht="20.100000000000001" customHeight="1">
      <c r="A48" s="275"/>
      <c r="B48" s="277"/>
      <c r="C48" s="278"/>
      <c r="D48" s="286"/>
      <c r="E48" s="288"/>
      <c r="F48" s="288"/>
    </row>
    <row r="49" spans="1:14" ht="20.100000000000001" customHeight="1">
      <c r="A49" s="242"/>
      <c r="B49" s="243"/>
      <c r="C49" s="244"/>
      <c r="D49" s="245"/>
      <c r="E49" s="246"/>
      <c r="F49" s="246"/>
    </row>
    <row r="50" spans="1:14" ht="20.100000000000001" customHeight="1">
      <c r="A50" s="290" t="s">
        <v>1106</v>
      </c>
      <c r="B50" s="291" t="s">
        <v>1167</v>
      </c>
      <c r="C50" s="292"/>
      <c r="D50" s="293"/>
      <c r="E50" s="294"/>
      <c r="F50" s="295">
        <f ca="1">ROUND(F59/Coef_Paso_Vivienda,2)</f>
        <v>0</v>
      </c>
      <c r="N50" s="434" t="s">
        <v>1307</v>
      </c>
    </row>
    <row r="51" spans="1:14" ht="20.100000000000001" customHeight="1">
      <c r="A51" s="296" t="s">
        <v>1107</v>
      </c>
      <c r="B51" s="297" t="str">
        <f>"COSTO FINANCIERO  "&amp;ROUND(Costo_Financiero*100,2)&amp;" % de ( 1 )"</f>
        <v>COSTO FINANCIERO  0 % de ( 1 )</v>
      </c>
      <c r="C51" s="298">
        <f>Costo_Financiero</f>
        <v>0</v>
      </c>
      <c r="D51" s="299"/>
      <c r="E51" s="300">
        <f>Costo_Financiero</f>
        <v>0</v>
      </c>
      <c r="F51" s="301">
        <f ca="1">ROUND(F50*Costo_Financiero,2)</f>
        <v>0</v>
      </c>
    </row>
    <row r="52" spans="1:14" ht="20.100000000000001" customHeight="1">
      <c r="A52" s="296" t="s">
        <v>1108</v>
      </c>
      <c r="B52" s="297" t="s">
        <v>1163</v>
      </c>
      <c r="C52" s="298"/>
      <c r="D52" s="299"/>
      <c r="E52" s="302"/>
      <c r="F52" s="301">
        <f ca="1">F50+F51</f>
        <v>0</v>
      </c>
    </row>
    <row r="53" spans="1:14" ht="20.100000000000001" customHeight="1">
      <c r="A53" s="296" t="s">
        <v>1109</v>
      </c>
      <c r="B53" s="303" t="str">
        <f>CONCATENATE("GASTOS GENERALES  ",ROUND(Gastos_Generales*100,3)," % de ( 3 )")</f>
        <v>GASTOS GENERALES  15 % de ( 3 )</v>
      </c>
      <c r="C53" s="300">
        <f>Gastos_Generales</f>
        <v>0.15</v>
      </c>
      <c r="D53" s="304"/>
      <c r="E53" s="302"/>
      <c r="F53" s="301">
        <f ca="1">ROUND(F52*Gastos_Generales,2)</f>
        <v>0</v>
      </c>
    </row>
    <row r="54" spans="1:14" ht="20.100000000000001" customHeight="1">
      <c r="A54" s="296" t="s">
        <v>1110</v>
      </c>
      <c r="B54" s="303" t="str">
        <f>CONCATENATE("BENEFICIOS  ",ROUND(Beneficio*100,2)," % de ( 3 )")</f>
        <v>BENEFICIOS  10 % de ( 3 )</v>
      </c>
      <c r="C54" s="300">
        <f>Beneficio</f>
        <v>0.1</v>
      </c>
      <c r="D54" s="304"/>
      <c r="E54" s="302"/>
      <c r="F54" s="301">
        <f ca="1">ROUND(F52*Beneficio,2)</f>
        <v>0</v>
      </c>
    </row>
    <row r="55" spans="1:14" ht="20.100000000000001" customHeight="1">
      <c r="A55" s="296">
        <v>6</v>
      </c>
      <c r="B55" s="297" t="s">
        <v>1164</v>
      </c>
      <c r="C55" s="302"/>
      <c r="D55" s="304"/>
      <c r="E55" s="302"/>
      <c r="F55" s="301">
        <f ca="1">F52+F53+F54</f>
        <v>0</v>
      </c>
    </row>
    <row r="56" spans="1:14" ht="20.100000000000001" customHeight="1">
      <c r="A56" s="296" t="s">
        <v>1165</v>
      </c>
      <c r="B56" s="303" t="str">
        <f>CONCATENATE("INGRESOS BRUTOS Y LOTE HOGAR  ",ROUND(Ingresos_Brutos*100,2)," % de ( 6 )")</f>
        <v>INGRESOS BRUTOS Y LOTE HOGAR  2,4 % de ( 6 )</v>
      </c>
      <c r="C56" s="300">
        <f>Ingresos_Brutos</f>
        <v>2.4E-2</v>
      </c>
      <c r="D56" s="304"/>
      <c r="E56" s="302"/>
      <c r="F56" s="301">
        <f ca="1">IF(Ingresos_Brutos=0,,ROUND(Ingresos_Brutos*F55,2))</f>
        <v>0</v>
      </c>
    </row>
    <row r="57" spans="1:14" ht="20.100000000000001" customHeight="1">
      <c r="A57" s="305" t="s">
        <v>1166</v>
      </c>
      <c r="B57" s="306" t="str">
        <f>CONCATENATE("IMPUESTO AL VALOR AGREGADO ",IVA_Vivienda*100," % de ( 6 )")</f>
        <v>IMPUESTO AL VALOR AGREGADO 10,5 % de ( 6 )</v>
      </c>
      <c r="C57" s="307">
        <f>IVA_Vivienda</f>
        <v>0.105</v>
      </c>
      <c r="D57" s="308"/>
      <c r="E57" s="309"/>
      <c r="F57" s="310">
        <f ca="1">IF(IVA_Vivienda=0,,ROUND(IVA_Vivienda*F55,2))</f>
        <v>0</v>
      </c>
    </row>
    <row r="58" spans="1:14" ht="20.100000000000001" customHeight="1">
      <c r="A58" s="102"/>
      <c r="B58" s="97"/>
      <c r="C58" s="97"/>
      <c r="D58" s="98"/>
      <c r="E58" s="99"/>
      <c r="F58" s="2"/>
    </row>
    <row r="59" spans="1:14" ht="20.100000000000001" customHeight="1">
      <c r="A59" s="311"/>
      <c r="B59" s="312" t="str">
        <f>"PRECIO TOTAL VIVENDA"</f>
        <v>PRECIO TOTAL VIVENDA</v>
      </c>
      <c r="C59" s="312"/>
      <c r="D59" s="313"/>
      <c r="E59" s="314"/>
      <c r="F59" s="315">
        <f ca="1">SUM(F11:F48)</f>
        <v>0</v>
      </c>
    </row>
  </sheetData>
  <mergeCells count="7">
    <mergeCell ref="A1:F1"/>
    <mergeCell ref="A7:A8"/>
    <mergeCell ref="B7:B8"/>
    <mergeCell ref="C7:C8"/>
    <mergeCell ref="D7:D8"/>
    <mergeCell ref="E7:E8"/>
    <mergeCell ref="F7:F8"/>
  </mergeCells>
  <conditionalFormatting sqref="A30:B30 B10:B49 A11:A49">
    <cfRule type="expression" dxfId="140" priority="6" stopIfTrue="1">
      <formula>$C10=0</formula>
    </cfRule>
  </conditionalFormatting>
  <conditionalFormatting sqref="A10">
    <cfRule type="expression" dxfId="139" priority="5" stopIfTrue="1">
      <formula>$C10=0</formula>
    </cfRule>
  </conditionalFormatting>
  <conditionalFormatting sqref="F50">
    <cfRule type="expression" dxfId="138" priority="4" stopIfTrue="1">
      <formula>#REF!=1</formula>
    </cfRule>
  </conditionalFormatting>
  <conditionalFormatting sqref="A11:A19">
    <cfRule type="expression" dxfId="137" priority="3" stopIfTrue="1">
      <formula>$C11=0</formula>
    </cfRule>
  </conditionalFormatting>
  <conditionalFormatting sqref="A11:A19">
    <cfRule type="expression" dxfId="136" priority="2" stopIfTrue="1">
      <formula>$C11=0</formula>
    </cfRule>
  </conditionalFormatting>
  <conditionalFormatting sqref="A11:A19">
    <cfRule type="expression" dxfId="135" priority="1" stopIfTrue="1">
      <formula>$C11=0</formula>
    </cfRule>
  </conditionalFormatting>
  <pageMargins left="0.39370078740157483" right="0.39370078740157483"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dimension ref="A1:J59"/>
  <sheetViews>
    <sheetView workbookViewId="0">
      <selection activeCell="A11" sqref="A11:A46"/>
    </sheetView>
  </sheetViews>
  <sheetFormatPr baseColWidth="10" defaultRowHeight="12.75"/>
  <cols>
    <col min="1" max="1" width="18.7109375" customWidth="1"/>
    <col min="2" max="2" width="79.7109375" customWidth="1"/>
    <col min="3" max="3" width="19.85546875" customWidth="1"/>
    <col min="4" max="4" width="13.85546875" customWidth="1"/>
    <col min="5" max="5" width="22" customWidth="1"/>
    <col min="6" max="6" width="20.7109375" customWidth="1"/>
    <col min="8" max="8" width="56.28515625" customWidth="1"/>
  </cols>
  <sheetData>
    <row r="1" spans="1:10" ht="20.100000000000001" customHeight="1">
      <c r="A1" s="604" t="s">
        <v>1311</v>
      </c>
      <c r="B1" s="604"/>
      <c r="C1" s="604"/>
      <c r="D1" s="604"/>
      <c r="E1" s="604"/>
      <c r="F1" s="604"/>
    </row>
    <row r="2" spans="1:10" ht="20.100000000000001" customHeight="1">
      <c r="A2" s="111" t="s">
        <v>1236</v>
      </c>
      <c r="B2" s="110" t="str">
        <f>Obra</f>
        <v>BARRIO SAN CAYETANO - DPTO. CHIMBAS</v>
      </c>
      <c r="C2" s="192"/>
      <c r="D2" s="112"/>
      <c r="E2" s="112"/>
      <c r="F2" s="112"/>
    </row>
    <row r="3" spans="1:10" ht="20.100000000000001" customHeight="1">
      <c r="A3" s="111" t="s">
        <v>1239</v>
      </c>
      <c r="B3" s="110" t="str">
        <f>Ubicación</f>
        <v>DPTO. CHIMBAS</v>
      </c>
      <c r="C3" s="112"/>
      <c r="D3" s="112"/>
      <c r="E3" s="112"/>
      <c r="F3" s="112"/>
    </row>
    <row r="4" spans="1:10" ht="20.100000000000001" customHeight="1">
      <c r="A4" s="111" t="s">
        <v>1128</v>
      </c>
      <c r="B4" s="121" t="s">
        <v>1309</v>
      </c>
      <c r="C4" s="111"/>
      <c r="D4" s="112"/>
      <c r="E4" s="112"/>
      <c r="F4" s="112"/>
    </row>
    <row r="5" spans="1:10" ht="20.100000000000001" customHeight="1">
      <c r="A5" s="111" t="s">
        <v>1160</v>
      </c>
      <c r="B5" s="502"/>
      <c r="C5" s="111"/>
      <c r="D5" s="112"/>
      <c r="E5" s="112"/>
      <c r="F5" s="112"/>
    </row>
    <row r="6" spans="1:10" ht="20.100000000000001" customHeight="1">
      <c r="A6" s="172"/>
      <c r="B6" s="501"/>
      <c r="C6" s="172"/>
      <c r="D6" s="172"/>
      <c r="E6" s="172"/>
      <c r="F6" s="172"/>
    </row>
    <row r="7" spans="1:10" ht="20.100000000000001" customHeight="1">
      <c r="A7" s="605" t="s">
        <v>1105</v>
      </c>
      <c r="B7" s="607" t="s">
        <v>0</v>
      </c>
      <c r="C7" s="605" t="s">
        <v>1</v>
      </c>
      <c r="D7" s="605" t="s">
        <v>2</v>
      </c>
      <c r="E7" s="605" t="s">
        <v>1152</v>
      </c>
      <c r="F7" s="605" t="s">
        <v>1162</v>
      </c>
    </row>
    <row r="8" spans="1:10" ht="20.100000000000001" customHeight="1">
      <c r="A8" s="606"/>
      <c r="B8" s="608"/>
      <c r="C8" s="606"/>
      <c r="D8" s="606"/>
      <c r="E8" s="606"/>
      <c r="F8" s="606"/>
    </row>
    <row r="9" spans="1:10" ht="20.100000000000001" customHeight="1">
      <c r="A9" s="247"/>
      <c r="B9" s="474"/>
      <c r="C9" s="181"/>
      <c r="D9" s="181"/>
      <c r="E9" s="249"/>
      <c r="F9" s="250"/>
    </row>
    <row r="10" spans="1:10" ht="20.100000000000001" customHeight="1">
      <c r="A10" s="281" t="s">
        <v>1125</v>
      </c>
      <c r="B10" s="282" t="str">
        <f t="shared" ref="B10:B43" si="0">IFERROR(VLOOKUP(A10,Tabla_Datos,2,FALSE),0)</f>
        <v>VIVIENDA</v>
      </c>
      <c r="C10" s="283"/>
      <c r="D10" s="284"/>
      <c r="E10" s="285"/>
      <c r="F10" s="285"/>
    </row>
    <row r="11" spans="1:10" ht="20.100000000000001" customHeight="1">
      <c r="A11" s="275"/>
      <c r="B11" s="277">
        <f t="shared" si="0"/>
        <v>0</v>
      </c>
      <c r="C11" s="278">
        <f t="shared" ref="C11:C43" si="1">IFERROR(VLOOKUP(A11,Tabla_Datos,3,FALSE),0)</f>
        <v>0</v>
      </c>
      <c r="D11" s="286"/>
      <c r="E11" s="288">
        <f t="shared" ref="E11:E43" ca="1" si="2">IFERROR(VLOOKUP(A11,Tabla_Comp_Presup,7,FALSE),0)</f>
        <v>0</v>
      </c>
      <c r="F11" s="288">
        <f t="shared" ref="F11:F43" ca="1" si="3">ROUND(D11*E11,15)</f>
        <v>0</v>
      </c>
      <c r="J11">
        <v>2.8</v>
      </c>
    </row>
    <row r="12" spans="1:10" ht="20.100000000000001" customHeight="1">
      <c r="A12" s="275"/>
      <c r="B12" s="277">
        <f t="shared" si="0"/>
        <v>0</v>
      </c>
      <c r="C12" s="278">
        <f t="shared" si="1"/>
        <v>0</v>
      </c>
      <c r="D12" s="286"/>
      <c r="E12" s="288">
        <f t="shared" ca="1" si="2"/>
        <v>0</v>
      </c>
      <c r="F12" s="288">
        <f t="shared" ca="1" si="3"/>
        <v>0</v>
      </c>
      <c r="J12">
        <v>0.43</v>
      </c>
    </row>
    <row r="13" spans="1:10" ht="20.100000000000001" customHeight="1">
      <c r="A13" s="275"/>
      <c r="B13" s="277">
        <f t="shared" si="0"/>
        <v>0</v>
      </c>
      <c r="C13" s="278">
        <f t="shared" si="1"/>
        <v>0</v>
      </c>
      <c r="D13" s="286"/>
      <c r="E13" s="288">
        <f t="shared" ca="1" si="2"/>
        <v>0</v>
      </c>
      <c r="F13" s="288">
        <f t="shared" ca="1" si="3"/>
        <v>0</v>
      </c>
      <c r="J13">
        <v>2.98</v>
      </c>
    </row>
    <row r="14" spans="1:10" ht="20.100000000000001" customHeight="1">
      <c r="A14" s="275"/>
      <c r="B14" s="277">
        <f t="shared" si="0"/>
        <v>0</v>
      </c>
      <c r="C14" s="278">
        <f t="shared" si="1"/>
        <v>0</v>
      </c>
      <c r="D14" s="286"/>
      <c r="E14" s="288">
        <f t="shared" ca="1" si="2"/>
        <v>0</v>
      </c>
      <c r="F14" s="288">
        <f t="shared" ca="1" si="3"/>
        <v>0</v>
      </c>
      <c r="J14">
        <v>11.84</v>
      </c>
    </row>
    <row r="15" spans="1:10" ht="20.100000000000001" customHeight="1">
      <c r="A15" s="275"/>
      <c r="B15" s="277">
        <f t="shared" si="0"/>
        <v>0</v>
      </c>
      <c r="C15" s="278">
        <f t="shared" si="1"/>
        <v>0</v>
      </c>
      <c r="D15" s="286"/>
      <c r="E15" s="288">
        <f t="shared" ca="1" si="2"/>
        <v>0</v>
      </c>
      <c r="F15" s="288">
        <f t="shared" ca="1" si="3"/>
        <v>0</v>
      </c>
      <c r="J15">
        <v>1</v>
      </c>
    </row>
    <row r="16" spans="1:10" ht="20.100000000000001" customHeight="1">
      <c r="A16" s="275"/>
      <c r="B16" s="277">
        <f t="shared" si="0"/>
        <v>0</v>
      </c>
      <c r="C16" s="278">
        <f t="shared" si="1"/>
        <v>0</v>
      </c>
      <c r="D16" s="286"/>
      <c r="E16" s="288">
        <f t="shared" ca="1" si="2"/>
        <v>0</v>
      </c>
      <c r="F16" s="288">
        <f t="shared" ca="1" si="3"/>
        <v>0</v>
      </c>
      <c r="J16">
        <v>110.2</v>
      </c>
    </row>
    <row r="17" spans="1:10" ht="20.100000000000001" customHeight="1">
      <c r="A17" s="275"/>
      <c r="B17" s="277">
        <f t="shared" si="0"/>
        <v>0</v>
      </c>
      <c r="C17" s="278">
        <f t="shared" si="1"/>
        <v>0</v>
      </c>
      <c r="D17" s="286"/>
      <c r="E17" s="288">
        <f t="shared" ca="1" si="2"/>
        <v>0</v>
      </c>
      <c r="F17" s="288">
        <f ca="1">ROUND(D17*E17,15)</f>
        <v>0</v>
      </c>
      <c r="J17">
        <v>8.07</v>
      </c>
    </row>
    <row r="18" spans="1:10" ht="20.100000000000001" customHeight="1">
      <c r="A18" s="275"/>
      <c r="B18" s="277">
        <f t="shared" si="0"/>
        <v>0</v>
      </c>
      <c r="C18" s="278">
        <f t="shared" si="1"/>
        <v>0</v>
      </c>
      <c r="D18" s="286"/>
      <c r="E18" s="288">
        <f t="shared" ca="1" si="2"/>
        <v>0</v>
      </c>
      <c r="F18" s="288">
        <f ca="1">ROUND(D18*E18,15)</f>
        <v>0</v>
      </c>
    </row>
    <row r="19" spans="1:10" ht="20.100000000000001" customHeight="1">
      <c r="A19" s="275"/>
      <c r="B19" s="277">
        <f t="shared" si="0"/>
        <v>0</v>
      </c>
      <c r="C19" s="278">
        <f t="shared" si="1"/>
        <v>0</v>
      </c>
      <c r="D19" s="286"/>
      <c r="E19" s="288">
        <f t="shared" ca="1" si="2"/>
        <v>0</v>
      </c>
      <c r="F19" s="288">
        <f t="shared" ca="1" si="3"/>
        <v>0</v>
      </c>
    </row>
    <row r="20" spans="1:10" ht="20.100000000000001" customHeight="1">
      <c r="A20" s="275"/>
      <c r="B20" s="277">
        <f t="shared" si="0"/>
        <v>0</v>
      </c>
      <c r="C20" s="278">
        <f t="shared" si="1"/>
        <v>0</v>
      </c>
      <c r="D20" s="286"/>
      <c r="E20" s="288">
        <f t="shared" ca="1" si="2"/>
        <v>0</v>
      </c>
      <c r="F20" s="288">
        <f t="shared" ca="1" si="3"/>
        <v>0</v>
      </c>
      <c r="J20">
        <v>90.86</v>
      </c>
    </row>
    <row r="21" spans="1:10" ht="20.100000000000001" customHeight="1">
      <c r="A21" s="275"/>
      <c r="B21" s="277">
        <f t="shared" si="0"/>
        <v>0</v>
      </c>
      <c r="C21" s="278">
        <f t="shared" si="1"/>
        <v>0</v>
      </c>
      <c r="D21" s="286"/>
      <c r="E21" s="288">
        <f t="shared" ca="1" si="2"/>
        <v>0</v>
      </c>
      <c r="F21" s="288">
        <f t="shared" ca="1" si="3"/>
        <v>0</v>
      </c>
      <c r="J21">
        <v>100.69</v>
      </c>
    </row>
    <row r="22" spans="1:10" ht="20.100000000000001" customHeight="1">
      <c r="A22" s="275"/>
      <c r="B22" s="277">
        <f t="shared" si="0"/>
        <v>0</v>
      </c>
      <c r="C22" s="278">
        <f t="shared" si="1"/>
        <v>0</v>
      </c>
      <c r="D22" s="286"/>
      <c r="E22" s="288">
        <f t="shared" ca="1" si="2"/>
        <v>0</v>
      </c>
      <c r="F22" s="288">
        <f t="shared" ca="1" si="3"/>
        <v>0</v>
      </c>
      <c r="J22">
        <v>100.69</v>
      </c>
    </row>
    <row r="23" spans="1:10" ht="20.100000000000001" customHeight="1">
      <c r="A23" s="275"/>
      <c r="B23" s="277">
        <f t="shared" si="0"/>
        <v>0</v>
      </c>
      <c r="C23" s="278">
        <f t="shared" si="1"/>
        <v>0</v>
      </c>
      <c r="D23" s="286"/>
      <c r="E23" s="288">
        <f t="shared" ca="1" si="2"/>
        <v>0</v>
      </c>
      <c r="F23" s="288">
        <f t="shared" ca="1" si="3"/>
        <v>0</v>
      </c>
      <c r="J23">
        <v>64.86</v>
      </c>
    </row>
    <row r="24" spans="1:10" ht="20.100000000000001" customHeight="1">
      <c r="A24" s="275"/>
      <c r="B24" s="277">
        <f t="shared" si="0"/>
        <v>0</v>
      </c>
      <c r="C24" s="278">
        <f t="shared" si="1"/>
        <v>0</v>
      </c>
      <c r="D24" s="286"/>
      <c r="E24" s="288">
        <f t="shared" ca="1" si="2"/>
        <v>0</v>
      </c>
      <c r="F24" s="288">
        <f t="shared" ca="1" si="3"/>
        <v>0</v>
      </c>
      <c r="J24">
        <v>1</v>
      </c>
    </row>
    <row r="25" spans="1:10" ht="20.100000000000001" customHeight="1">
      <c r="A25" s="275"/>
      <c r="B25" s="277">
        <f t="shared" si="0"/>
        <v>0</v>
      </c>
      <c r="C25" s="278">
        <f t="shared" si="1"/>
        <v>0</v>
      </c>
      <c r="D25" s="286"/>
      <c r="E25" s="288">
        <f t="shared" ca="1" si="2"/>
        <v>0</v>
      </c>
      <c r="F25" s="288">
        <f t="shared" ca="1" si="3"/>
        <v>0</v>
      </c>
      <c r="J25">
        <v>20.14</v>
      </c>
    </row>
    <row r="26" spans="1:10" ht="20.100000000000001" customHeight="1">
      <c r="A26" s="275"/>
      <c r="B26" s="277">
        <f t="shared" si="0"/>
        <v>0</v>
      </c>
      <c r="C26" s="278">
        <f t="shared" si="1"/>
        <v>0</v>
      </c>
      <c r="D26" s="286"/>
      <c r="E26" s="288">
        <f t="shared" ca="1" si="2"/>
        <v>0</v>
      </c>
      <c r="F26" s="288">
        <f t="shared" ca="1" si="3"/>
        <v>0</v>
      </c>
      <c r="J26">
        <v>189.77</v>
      </c>
    </row>
    <row r="27" spans="1:10" ht="20.100000000000001" customHeight="1">
      <c r="A27" s="275"/>
      <c r="B27" s="277">
        <f t="shared" si="0"/>
        <v>0</v>
      </c>
      <c r="C27" s="278">
        <f t="shared" si="1"/>
        <v>0</v>
      </c>
      <c r="D27" s="286"/>
      <c r="E27" s="288">
        <f t="shared" ca="1" si="2"/>
        <v>0</v>
      </c>
      <c r="F27" s="288">
        <f t="shared" ca="1" si="3"/>
        <v>0</v>
      </c>
      <c r="J27">
        <v>20.14</v>
      </c>
    </row>
    <row r="28" spans="1:10" ht="20.100000000000001" customHeight="1">
      <c r="A28" s="275"/>
      <c r="B28" s="277">
        <f t="shared" si="0"/>
        <v>0</v>
      </c>
      <c r="C28" s="278">
        <f t="shared" si="1"/>
        <v>0</v>
      </c>
      <c r="D28" s="286"/>
      <c r="E28" s="288">
        <f t="shared" ca="1" si="2"/>
        <v>0</v>
      </c>
      <c r="F28" s="288">
        <f t="shared" ca="1" si="3"/>
        <v>0</v>
      </c>
      <c r="J28">
        <v>65.239999999999995</v>
      </c>
    </row>
    <row r="29" spans="1:10" ht="20.100000000000001" customHeight="1">
      <c r="A29" s="275"/>
      <c r="B29" s="277">
        <f>IFERROR(VLOOKUP(A29,Tabla_Datos,2,FALSE),0)</f>
        <v>0</v>
      </c>
      <c r="C29" s="278">
        <f>IFERROR(VLOOKUP(A29,Tabla_Datos,3,FALSE),0)</f>
        <v>0</v>
      </c>
      <c r="D29" s="286"/>
      <c r="E29" s="288">
        <f ca="1">IFERROR(VLOOKUP(A29,Tabla_Comp_Presup,7,FALSE),0)</f>
        <v>0</v>
      </c>
      <c r="F29" s="288">
        <f ca="1">ROUND(D29*E29,15)</f>
        <v>0</v>
      </c>
      <c r="J29">
        <v>167.44</v>
      </c>
    </row>
    <row r="30" spans="1:10" ht="20.100000000000001" customHeight="1">
      <c r="A30" s="275"/>
      <c r="B30" s="277">
        <f t="shared" si="0"/>
        <v>0</v>
      </c>
      <c r="C30" s="278">
        <f t="shared" si="1"/>
        <v>0</v>
      </c>
      <c r="D30" s="286"/>
      <c r="E30" s="288">
        <f t="shared" ca="1" si="2"/>
        <v>0</v>
      </c>
      <c r="F30" s="288">
        <f t="shared" ca="1" si="3"/>
        <v>0</v>
      </c>
      <c r="J30">
        <v>20.85</v>
      </c>
    </row>
    <row r="31" spans="1:10" ht="20.100000000000001" customHeight="1">
      <c r="A31" s="275"/>
      <c r="B31" s="277">
        <f>IFERROR(VLOOKUP(A31,Tabla_Datos,2,FALSE),0)</f>
        <v>0</v>
      </c>
      <c r="C31" s="278">
        <f>IFERROR(VLOOKUP(A31,Tabla_Datos,3,FALSE),0)</f>
        <v>0</v>
      </c>
      <c r="D31" s="286"/>
      <c r="E31" s="288">
        <f ca="1">IFERROR(VLOOKUP(A31,Tabla_Comp_Presup,7,FALSE),0)</f>
        <v>0</v>
      </c>
      <c r="F31" s="288">
        <f ca="1">ROUND(D31*E31,15)</f>
        <v>0</v>
      </c>
      <c r="J31">
        <v>93.47</v>
      </c>
    </row>
    <row r="32" spans="1:10" ht="20.100000000000001" customHeight="1">
      <c r="A32" s="275"/>
      <c r="B32" s="277">
        <f t="shared" si="0"/>
        <v>0</v>
      </c>
      <c r="C32" s="278">
        <f t="shared" si="1"/>
        <v>0</v>
      </c>
      <c r="D32" s="286"/>
      <c r="E32" s="288">
        <f t="shared" ca="1" si="2"/>
        <v>0</v>
      </c>
      <c r="F32" s="288">
        <f t="shared" ca="1" si="3"/>
        <v>0</v>
      </c>
      <c r="J32">
        <v>1</v>
      </c>
    </row>
    <row r="33" spans="1:10" ht="20.100000000000001" customHeight="1">
      <c r="A33" s="275"/>
      <c r="B33" s="277">
        <f t="shared" si="0"/>
        <v>0</v>
      </c>
      <c r="C33" s="278">
        <f t="shared" si="1"/>
        <v>0</v>
      </c>
      <c r="D33" s="286"/>
      <c r="E33" s="288">
        <f t="shared" ca="1" si="2"/>
        <v>0</v>
      </c>
      <c r="F33" s="288">
        <f t="shared" ca="1" si="3"/>
        <v>0</v>
      </c>
      <c r="J33">
        <v>2.8</v>
      </c>
    </row>
    <row r="34" spans="1:10" ht="20.100000000000001" customHeight="1">
      <c r="A34" s="275"/>
      <c r="B34" s="277">
        <f t="shared" si="0"/>
        <v>0</v>
      </c>
      <c r="C34" s="278">
        <f t="shared" si="1"/>
        <v>0</v>
      </c>
      <c r="D34" s="286"/>
      <c r="E34" s="288">
        <f t="shared" ca="1" si="2"/>
        <v>0</v>
      </c>
      <c r="F34" s="288">
        <f t="shared" ca="1" si="3"/>
        <v>0</v>
      </c>
      <c r="J34">
        <v>35.39</v>
      </c>
    </row>
    <row r="35" spans="1:10" ht="20.100000000000001" customHeight="1">
      <c r="A35" s="275"/>
      <c r="B35" s="277">
        <f t="shared" si="0"/>
        <v>0</v>
      </c>
      <c r="C35" s="278">
        <f t="shared" si="1"/>
        <v>0</v>
      </c>
      <c r="D35" s="286"/>
      <c r="E35" s="288">
        <f t="shared" ca="1" si="2"/>
        <v>0</v>
      </c>
      <c r="F35" s="288">
        <f t="shared" ca="1" si="3"/>
        <v>0</v>
      </c>
      <c r="J35">
        <v>14.67</v>
      </c>
    </row>
    <row r="36" spans="1:10" ht="20.100000000000001" customHeight="1">
      <c r="A36" s="275"/>
      <c r="B36" s="277">
        <f t="shared" si="0"/>
        <v>0</v>
      </c>
      <c r="C36" s="278">
        <f t="shared" si="1"/>
        <v>0</v>
      </c>
      <c r="D36" s="286"/>
      <c r="E36" s="288">
        <f t="shared" ca="1" si="2"/>
        <v>0</v>
      </c>
      <c r="F36" s="288">
        <f t="shared" ca="1" si="3"/>
        <v>0</v>
      </c>
      <c r="J36">
        <v>167.44</v>
      </c>
    </row>
    <row r="37" spans="1:10" ht="20.100000000000001" customHeight="1">
      <c r="A37" s="275"/>
      <c r="B37" s="277">
        <f t="shared" si="0"/>
        <v>0</v>
      </c>
      <c r="C37" s="278">
        <f t="shared" si="1"/>
        <v>0</v>
      </c>
      <c r="D37" s="286"/>
      <c r="E37" s="288">
        <f t="shared" ca="1" si="2"/>
        <v>0</v>
      </c>
      <c r="F37" s="288">
        <f t="shared" ca="1" si="3"/>
        <v>0</v>
      </c>
      <c r="H37" s="506"/>
      <c r="J37">
        <v>304.08999999999997</v>
      </c>
    </row>
    <row r="38" spans="1:10" ht="20.100000000000001" customHeight="1">
      <c r="A38" s="275"/>
      <c r="B38" s="277">
        <f t="shared" si="0"/>
        <v>0</v>
      </c>
      <c r="C38" s="278">
        <f t="shared" si="1"/>
        <v>0</v>
      </c>
      <c r="D38" s="286"/>
      <c r="E38" s="288">
        <f t="shared" ca="1" si="2"/>
        <v>0</v>
      </c>
      <c r="F38" s="288">
        <f t="shared" ca="1" si="3"/>
        <v>0</v>
      </c>
      <c r="J38">
        <v>7.99</v>
      </c>
    </row>
    <row r="39" spans="1:10" ht="20.100000000000001" customHeight="1">
      <c r="A39" s="275"/>
      <c r="B39" s="277">
        <f t="shared" si="0"/>
        <v>0</v>
      </c>
      <c r="C39" s="278">
        <f t="shared" si="1"/>
        <v>0</v>
      </c>
      <c r="D39" s="286"/>
      <c r="E39" s="288">
        <f t="shared" ca="1" si="2"/>
        <v>0</v>
      </c>
      <c r="F39" s="288">
        <f t="shared" ca="1" si="3"/>
        <v>0</v>
      </c>
      <c r="J39">
        <v>0.42</v>
      </c>
    </row>
    <row r="40" spans="1:10" ht="20.100000000000001" customHeight="1">
      <c r="A40" s="275"/>
      <c r="B40" s="277">
        <f t="shared" si="0"/>
        <v>0</v>
      </c>
      <c r="C40" s="278">
        <f t="shared" si="1"/>
        <v>0</v>
      </c>
      <c r="D40" s="286"/>
      <c r="E40" s="288">
        <f t="shared" ca="1" si="2"/>
        <v>0</v>
      </c>
      <c r="F40" s="288">
        <f t="shared" ca="1" si="3"/>
        <v>0</v>
      </c>
      <c r="J40">
        <v>2.8</v>
      </c>
    </row>
    <row r="41" spans="1:10" ht="20.100000000000001" customHeight="1">
      <c r="A41" s="275"/>
      <c r="B41" s="277">
        <f t="shared" si="0"/>
        <v>0</v>
      </c>
      <c r="C41" s="278">
        <f t="shared" si="1"/>
        <v>0</v>
      </c>
      <c r="D41" s="286"/>
      <c r="E41" s="288">
        <f t="shared" ca="1" si="2"/>
        <v>0</v>
      </c>
      <c r="F41" s="288">
        <f t="shared" ca="1" si="3"/>
        <v>0</v>
      </c>
      <c r="J41">
        <v>1</v>
      </c>
    </row>
    <row r="42" spans="1:10" ht="20.100000000000001" customHeight="1">
      <c r="A42" s="275"/>
      <c r="B42" s="277">
        <f t="shared" si="0"/>
        <v>0</v>
      </c>
      <c r="C42" s="278">
        <f t="shared" si="1"/>
        <v>0</v>
      </c>
      <c r="D42" s="286"/>
      <c r="E42" s="288">
        <f t="shared" ca="1" si="2"/>
        <v>0</v>
      </c>
      <c r="F42" s="288">
        <f t="shared" ca="1" si="3"/>
        <v>0</v>
      </c>
      <c r="J42">
        <v>1</v>
      </c>
    </row>
    <row r="43" spans="1:10" ht="20.100000000000001" customHeight="1">
      <c r="A43" s="275"/>
      <c r="B43" s="277">
        <f t="shared" si="0"/>
        <v>0</v>
      </c>
      <c r="C43" s="278">
        <f t="shared" si="1"/>
        <v>0</v>
      </c>
      <c r="D43" s="286"/>
      <c r="E43" s="288">
        <f t="shared" ca="1" si="2"/>
        <v>0</v>
      </c>
      <c r="F43" s="288">
        <f t="shared" ca="1" si="3"/>
        <v>0</v>
      </c>
      <c r="J43">
        <v>1</v>
      </c>
    </row>
    <row r="44" spans="1:10" ht="20.100000000000001" customHeight="1">
      <c r="A44" s="275"/>
      <c r="B44" s="277">
        <f>IFERROR(VLOOKUP(A44,Tabla_Datos,2,FALSE),0)</f>
        <v>0</v>
      </c>
      <c r="C44" s="278">
        <f>IFERROR(VLOOKUP(A44,Tabla_Datos,3,FALSE),0)</f>
        <v>0</v>
      </c>
      <c r="D44" s="286"/>
      <c r="E44" s="288">
        <f ca="1">IFERROR(VLOOKUP(A44,Tabla_Comp_Presup,7,FALSE),0)</f>
        <v>0</v>
      </c>
      <c r="F44" s="288">
        <f ca="1">ROUND(D44*E44,15)</f>
        <v>0</v>
      </c>
      <c r="J44">
        <v>1</v>
      </c>
    </row>
    <row r="45" spans="1:10" ht="20.100000000000001" customHeight="1">
      <c r="A45" s="275"/>
      <c r="B45" s="277">
        <f>IFERROR(VLOOKUP(A45,Tabla_Datos,2,FALSE),0)</f>
        <v>0</v>
      </c>
      <c r="C45" s="278">
        <f>IFERROR(VLOOKUP(A45,Tabla_Datos,3,FALSE),0)</f>
        <v>0</v>
      </c>
      <c r="D45" s="286"/>
      <c r="E45" s="288">
        <f ca="1">IFERROR(VLOOKUP(A45,Tabla_Comp_Presup,7,FALSE),0)</f>
        <v>0</v>
      </c>
      <c r="F45" s="288">
        <f ca="1">ROUND(D45*E45,15)</f>
        <v>0</v>
      </c>
      <c r="J45">
        <v>1</v>
      </c>
    </row>
    <row r="46" spans="1:10" ht="20.100000000000001" customHeight="1">
      <c r="A46" s="275"/>
      <c r="B46" s="277">
        <f>IFERROR(VLOOKUP(A46,Tabla_Datos,2,FALSE),0)</f>
        <v>0</v>
      </c>
      <c r="C46" s="278">
        <f>IFERROR(VLOOKUP(A46,Tabla_Datos,3,FALSE),0)</f>
        <v>0</v>
      </c>
      <c r="D46" s="286"/>
      <c r="E46" s="288">
        <f ca="1">IFERROR(VLOOKUP(A46,Tabla_Comp_Presup,7,FALSE),0)</f>
        <v>0</v>
      </c>
      <c r="F46" s="288">
        <f ca="1">ROUND(D46*E46,15)</f>
        <v>0</v>
      </c>
    </row>
    <row r="47" spans="1:10" ht="20.100000000000001" customHeight="1">
      <c r="A47" s="275"/>
      <c r="B47" s="277"/>
      <c r="C47" s="278"/>
      <c r="D47" s="286"/>
      <c r="E47" s="288"/>
      <c r="F47" s="288"/>
    </row>
    <row r="48" spans="1:10" ht="20.100000000000001" customHeight="1">
      <c r="A48" s="275"/>
      <c r="B48" s="277"/>
      <c r="C48" s="278"/>
      <c r="D48" s="286"/>
      <c r="E48" s="288"/>
      <c r="F48" s="288"/>
    </row>
    <row r="49" spans="1:6" ht="20.100000000000001" customHeight="1">
      <c r="A49" s="242"/>
      <c r="B49" s="243"/>
      <c r="C49" s="244"/>
      <c r="D49" s="245"/>
      <c r="E49" s="246"/>
      <c r="F49" s="246"/>
    </row>
    <row r="50" spans="1:6" ht="20.100000000000001" customHeight="1">
      <c r="A50" s="290" t="s">
        <v>1106</v>
      </c>
      <c r="B50" s="291" t="s">
        <v>1167</v>
      </c>
      <c r="C50" s="292"/>
      <c r="D50" s="293"/>
      <c r="E50" s="294"/>
      <c r="F50" s="295">
        <f ca="1">ROUND(F59/Coef_Paso_Vivienda,2)</f>
        <v>0</v>
      </c>
    </row>
    <row r="51" spans="1:6" ht="20.100000000000001" customHeight="1">
      <c r="A51" s="296" t="s">
        <v>1107</v>
      </c>
      <c r="B51" s="297" t="str">
        <f>"COSTO FINANCIERO  "&amp;ROUND(Costo_Financiero*100,2)&amp;" % de ( 1 )"</f>
        <v>COSTO FINANCIERO  0 % de ( 1 )</v>
      </c>
      <c r="C51" s="298">
        <f>Costo_Financiero</f>
        <v>0</v>
      </c>
      <c r="D51" s="299"/>
      <c r="E51" s="300">
        <f>Costo_Financiero</f>
        <v>0</v>
      </c>
      <c r="F51" s="301">
        <f ca="1">ROUND(F50*Costo_Financiero,2)</f>
        <v>0</v>
      </c>
    </row>
    <row r="52" spans="1:6" ht="20.100000000000001" customHeight="1">
      <c r="A52" s="296" t="s">
        <v>1108</v>
      </c>
      <c r="B52" s="297" t="s">
        <v>1163</v>
      </c>
      <c r="C52" s="298"/>
      <c r="D52" s="299"/>
      <c r="E52" s="302"/>
      <c r="F52" s="301">
        <f ca="1">F50+F51</f>
        <v>0</v>
      </c>
    </row>
    <row r="53" spans="1:6" ht="20.100000000000001" customHeight="1">
      <c r="A53" s="296" t="s">
        <v>1109</v>
      </c>
      <c r="B53" s="303" t="str">
        <f>CONCATENATE("GASTOS GENERALES  ",ROUND(Gastos_Generales*100,3)," % de ( 3 )")</f>
        <v>GASTOS GENERALES  15 % de ( 3 )</v>
      </c>
      <c r="C53" s="300">
        <f>Gastos_Generales</f>
        <v>0.15</v>
      </c>
      <c r="D53" s="304"/>
      <c r="E53" s="302"/>
      <c r="F53" s="301">
        <f ca="1">ROUND(F52*Gastos_Generales,2)</f>
        <v>0</v>
      </c>
    </row>
    <row r="54" spans="1:6" ht="20.100000000000001" customHeight="1">
      <c r="A54" s="296" t="s">
        <v>1110</v>
      </c>
      <c r="B54" s="303" t="str">
        <f>CONCATENATE("BENEFICIOS  ",ROUND(Beneficio*100,2)," % de ( 3 )")</f>
        <v>BENEFICIOS  10 % de ( 3 )</v>
      </c>
      <c r="C54" s="300">
        <f>Beneficio</f>
        <v>0.1</v>
      </c>
      <c r="D54" s="304"/>
      <c r="E54" s="302"/>
      <c r="F54" s="301">
        <f ca="1">ROUND(F52*Beneficio,2)</f>
        <v>0</v>
      </c>
    </row>
    <row r="55" spans="1:6" ht="20.100000000000001" customHeight="1">
      <c r="A55" s="296">
        <v>6</v>
      </c>
      <c r="B55" s="297" t="s">
        <v>1164</v>
      </c>
      <c r="C55" s="302"/>
      <c r="D55" s="304"/>
      <c r="E55" s="302"/>
      <c r="F55" s="301">
        <f ca="1">F52+F53+F54</f>
        <v>0</v>
      </c>
    </row>
    <row r="56" spans="1:6" ht="20.100000000000001" customHeight="1">
      <c r="A56" s="296" t="s">
        <v>1165</v>
      </c>
      <c r="B56" s="303" t="str">
        <f>CONCATENATE("INGRESOS BRUTOS Y LOTE HOGAR  ",ROUND(Ingresos_Brutos*100,2)," % de ( 6 )")</f>
        <v>INGRESOS BRUTOS Y LOTE HOGAR  2,4 % de ( 6 )</v>
      </c>
      <c r="C56" s="300">
        <f>Ingresos_Brutos</f>
        <v>2.4E-2</v>
      </c>
      <c r="D56" s="304"/>
      <c r="E56" s="302"/>
      <c r="F56" s="301">
        <f ca="1">IF(Ingresos_Brutos=0,,ROUND(Ingresos_Brutos*F55,2))</f>
        <v>0</v>
      </c>
    </row>
    <row r="57" spans="1:6" ht="20.100000000000001" customHeight="1">
      <c r="A57" s="305" t="s">
        <v>1166</v>
      </c>
      <c r="B57" s="306" t="str">
        <f>CONCATENATE("IMPUESTO AL VALOR AGREGADO ",IVA_Vivienda*100," % de ( 6 )")</f>
        <v>IMPUESTO AL VALOR AGREGADO 10,5 % de ( 6 )</v>
      </c>
      <c r="C57" s="307">
        <f>IVA_Vivienda</f>
        <v>0.105</v>
      </c>
      <c r="D57" s="308"/>
      <c r="E57" s="309"/>
      <c r="F57" s="310">
        <f ca="1">IF(IVA_Vivienda=0,,ROUND(IVA_Vivienda*F55,2))</f>
        <v>0</v>
      </c>
    </row>
    <row r="58" spans="1:6" ht="20.100000000000001" customHeight="1">
      <c r="A58" s="102"/>
      <c r="B58" s="97"/>
      <c r="C58" s="97"/>
      <c r="D58" s="98"/>
      <c r="E58" s="99"/>
      <c r="F58" s="2"/>
    </row>
    <row r="59" spans="1:6" ht="20.100000000000001" customHeight="1">
      <c r="A59" s="311"/>
      <c r="B59" s="312" t="str">
        <f>"PRECIO TOTAL VIVENDA"</f>
        <v>PRECIO TOTAL VIVENDA</v>
      </c>
      <c r="C59" s="312"/>
      <c r="D59" s="313"/>
      <c r="E59" s="314"/>
      <c r="F59" s="315">
        <f ca="1">SUM(F11:F48)</f>
        <v>0</v>
      </c>
    </row>
  </sheetData>
  <mergeCells count="7">
    <mergeCell ref="A1:F1"/>
    <mergeCell ref="A7:A8"/>
    <mergeCell ref="B7:B8"/>
    <mergeCell ref="C7:C8"/>
    <mergeCell ref="D7:D8"/>
    <mergeCell ref="E7:E8"/>
    <mergeCell ref="F7:F8"/>
  </mergeCells>
  <conditionalFormatting sqref="A31:B31 A11:A49 B10:B49">
    <cfRule type="expression" dxfId="134" priority="3" stopIfTrue="1">
      <formula>$C10=0</formula>
    </cfRule>
  </conditionalFormatting>
  <conditionalFormatting sqref="A10">
    <cfRule type="expression" dxfId="133" priority="2" stopIfTrue="1">
      <formula>$C10=0</formula>
    </cfRule>
  </conditionalFormatting>
  <conditionalFormatting sqref="F50">
    <cfRule type="expression" dxfId="132" priority="1" stopIfTrue="1">
      <formula>#REF!=1</formula>
    </cfRule>
  </conditionalFormatting>
  <pageMargins left="0.39370078740157483" right="0.39370078740157483"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65</vt:i4>
      </vt:variant>
    </vt:vector>
  </HeadingPairs>
  <TitlesOfParts>
    <vt:vector size="85" baseType="lpstr">
      <vt:lpstr>Datos</vt:lpstr>
      <vt:lpstr>RGP</vt:lpstr>
      <vt:lpstr>Proto A 17</vt:lpstr>
      <vt:lpstr>Proto D 17</vt:lpstr>
      <vt:lpstr>P-G</vt:lpstr>
      <vt:lpstr>P-F (1 PISO)</vt:lpstr>
      <vt:lpstr>P-H (1 PISO)</vt:lpstr>
      <vt:lpstr>P-G (1 PISO)</vt:lpstr>
      <vt:lpstr>P-G (2 PISO)</vt:lpstr>
      <vt:lpstr>Espacios Comunes</vt:lpstr>
      <vt:lpstr>INFRA</vt:lpstr>
      <vt:lpstr>CyP</vt:lpstr>
      <vt:lpstr>PTyCI</vt:lpstr>
      <vt:lpstr>AP</vt:lpstr>
      <vt:lpstr>Insumos</vt:lpstr>
      <vt:lpstr>Grafico Avance Obra</vt:lpstr>
      <vt:lpstr>Gráfico Curva Inversiones</vt:lpstr>
      <vt:lpstr>Indices</vt:lpstr>
      <vt:lpstr>Códigos Items</vt:lpstr>
      <vt:lpstr>Gastos Generales</vt:lpstr>
      <vt:lpstr>Anticipo_Financiero</vt:lpstr>
      <vt:lpstr>AP!Área_de_impresión</vt:lpstr>
      <vt:lpstr>CyP!Área_de_impresión</vt:lpstr>
      <vt:lpstr>PTyCI!Área_de_impresión</vt:lpstr>
      <vt:lpstr>Beneficio</vt:lpstr>
      <vt:lpstr>Cant_Viv_P1</vt:lpstr>
      <vt:lpstr>Cant_Viv_P2</vt:lpstr>
      <vt:lpstr>Cant_Viv_P3</vt:lpstr>
      <vt:lpstr>Cant_Viv_P4</vt:lpstr>
      <vt:lpstr>Cant_Viv_P5</vt:lpstr>
      <vt:lpstr>Cant_Viv_P6</vt:lpstr>
      <vt:lpstr>Cant_Viv_P7</vt:lpstr>
      <vt:lpstr>Coef_Paso_Infraestructura</vt:lpstr>
      <vt:lpstr>Coef_Paso_Vivienda</vt:lpstr>
      <vt:lpstr>Comitente</vt:lpstr>
      <vt:lpstr>Contratista</vt:lpstr>
      <vt:lpstr>Costo_Financiero</vt:lpstr>
      <vt:lpstr>EspacioComun</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PRECIO_P4</vt:lpstr>
      <vt:lpstr>PRECIO_P5</vt:lpstr>
      <vt:lpstr>PRECIO_P6</vt:lpstr>
      <vt:lpstr>PRECIO_P7</vt:lpstr>
      <vt:lpstr>Presupuesto_Oficial</vt:lpstr>
      <vt:lpstr>Tabla_AP</vt:lpstr>
      <vt:lpstr>Tabla_Código_Items</vt:lpstr>
      <vt:lpstr>Tabla_Comp_Presup</vt:lpstr>
      <vt:lpstr>Tabla_CyP</vt:lpstr>
      <vt:lpstr>Tabla_Datos</vt:lpstr>
      <vt:lpstr>Tabla_EC</vt:lpstr>
      <vt:lpstr>Tabla_Indices</vt:lpstr>
      <vt:lpstr>Tabla_Infraestructura</vt:lpstr>
      <vt:lpstr>Tabla_Insumos</vt:lpstr>
      <vt:lpstr>Tabla_NumeroItem</vt:lpstr>
      <vt:lpstr>Tabla_P1</vt:lpstr>
      <vt:lpstr>Tabla_P2</vt:lpstr>
      <vt:lpstr>Tabla_P3</vt:lpstr>
      <vt:lpstr>Tabla_P4</vt:lpstr>
      <vt:lpstr>Tabla_P5</vt:lpstr>
      <vt:lpstr>Tabla_P6</vt:lpstr>
      <vt:lpstr>Tabla_P7</vt:lpstr>
      <vt:lpstr>Tipo_P1</vt:lpstr>
      <vt:lpstr>Tipo_P2</vt:lpstr>
      <vt:lpstr>Tipo_P3</vt:lpstr>
      <vt:lpstr>Tipo_P4</vt:lpstr>
      <vt:lpstr>Tipo_P5</vt:lpstr>
      <vt:lpstr>Tipo_P6</vt:lpstr>
      <vt:lpstr>Tipo_P7</vt:lpstr>
      <vt:lpstr>Indices!Títulos_a_imprimir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2019-04-30T14:39:25Z</cp:lastPrinted>
  <dcterms:created xsi:type="dcterms:W3CDTF">2016-09-02T20:54:46Z</dcterms:created>
  <dcterms:modified xsi:type="dcterms:W3CDTF">2019-04-30T15:30:30Z</dcterms:modified>
</cp:coreProperties>
</file>